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RWD\ASSESS\urume\for_share\"/>
    </mc:Choice>
  </mc:AlternateContent>
  <xr:revisionPtr revIDLastSave="0" documentId="13_ncr:1_{4C7DC34D-C8DB-4511-96BC-E2F482747061}" xr6:coauthVersionLast="46" xr6:coauthVersionMax="46" xr10:uidLastSave="{00000000-0000-0000-0000-000000000000}"/>
  <bookViews>
    <workbookView xWindow="825" yWindow="390" windowWidth="16035" windowHeight="13080" firstSheet="1" activeTab="3" xr2:uid="{243E9149-1B36-419B-A5BA-E237BBCE7CE5}"/>
  </bookViews>
  <sheets>
    <sheet name="VPA" sheetId="21" r:id="rId1"/>
    <sheet name="VPA&amp;future (計算確認用)" sheetId="22" r:id="rId2"/>
    <sheet name="VPA&amp;future" sheetId="13" r:id="rId3"/>
    <sheet name="YPR SPR (pope)" sheetId="20" r:id="rId4"/>
  </sheets>
  <definedNames>
    <definedName name="_xlnm.Print_Area" localSheetId="0">VPA!$A$10:$AE$96</definedName>
    <definedName name="_xlnm.Print_Area" localSheetId="2">'VPA&amp;future'!$A$10:$AE$96</definedName>
    <definedName name="_xlnm.Print_Area" localSheetId="1">'VPA&amp;future (計算確認用)'!$A$10:$AE$96</definedName>
    <definedName name="solver_adj" localSheetId="0" hidden="1">VPA!$V$5</definedName>
    <definedName name="solver_adj" localSheetId="2" hidden="1">'VPA&amp;future'!$V$5</definedName>
    <definedName name="solver_adj" localSheetId="1" hidden="1">'VPA&amp;future (計算確認用)'!$V$5</definedName>
    <definedName name="solver_adj" localSheetId="3" hidden="1">'YPR SPR (pope)'!$AB$16</definedName>
    <definedName name="solver_cvg" localSheetId="0" hidden="1">0.0001</definedName>
    <definedName name="solver_cvg" localSheetId="2" hidden="1">0.0001</definedName>
    <definedName name="solver_cvg" localSheetId="1" hidden="1">0.0001</definedName>
    <definedName name="solver_cvg" localSheetId="3" hidden="1">0.0001</definedName>
    <definedName name="solver_drv" localSheetId="0" hidden="1">1</definedName>
    <definedName name="solver_drv" localSheetId="2" hidden="1">1</definedName>
    <definedName name="solver_drv" localSheetId="1" hidden="1">1</definedName>
    <definedName name="solver_drv" localSheetId="3" hidden="1">2</definedName>
    <definedName name="solver_eng" localSheetId="0" hidden="1">1</definedName>
    <definedName name="solver_eng" localSheetId="2" hidden="1">1</definedName>
    <definedName name="solver_eng" localSheetId="1" hidden="1">1</definedName>
    <definedName name="solver_eng" localSheetId="3" hidden="1">1</definedName>
    <definedName name="solver_est" localSheetId="0" hidden="1">1</definedName>
    <definedName name="solver_est" localSheetId="2" hidden="1">1</definedName>
    <definedName name="solver_est" localSheetId="1" hidden="1">1</definedName>
    <definedName name="solver_est" localSheetId="3" hidden="1">1</definedName>
    <definedName name="solver_itr" localSheetId="0" hidden="1">2147483647</definedName>
    <definedName name="solver_itr" localSheetId="2" hidden="1">2147483647</definedName>
    <definedName name="solver_itr" localSheetId="1" hidden="1">2147483647</definedName>
    <definedName name="solver_itr" localSheetId="3" hidden="1">2147483647</definedName>
    <definedName name="solver_mip" localSheetId="0" hidden="1">2147483647</definedName>
    <definedName name="solver_mip" localSheetId="2" hidden="1">2147483647</definedName>
    <definedName name="solver_mip" localSheetId="1" hidden="1">2147483647</definedName>
    <definedName name="solver_mip" localSheetId="3" hidden="1">2147483647</definedName>
    <definedName name="solver_mni" localSheetId="0" hidden="1">30</definedName>
    <definedName name="solver_mni" localSheetId="2" hidden="1">30</definedName>
    <definedName name="solver_mni" localSheetId="1" hidden="1">30</definedName>
    <definedName name="solver_mni" localSheetId="3" hidden="1">30</definedName>
    <definedName name="solver_mrt" localSheetId="0" hidden="1">0.075</definedName>
    <definedName name="solver_mrt" localSheetId="2" hidden="1">0.075</definedName>
    <definedName name="solver_mrt" localSheetId="1" hidden="1">0.075</definedName>
    <definedName name="solver_mrt" localSheetId="3" hidden="1">0.075</definedName>
    <definedName name="solver_msl" localSheetId="0" hidden="1">2</definedName>
    <definedName name="solver_msl" localSheetId="2" hidden="1">2</definedName>
    <definedName name="solver_msl" localSheetId="1" hidden="1">2</definedName>
    <definedName name="solver_msl" localSheetId="3" hidden="1">2</definedName>
    <definedName name="solver_neg" localSheetId="0" hidden="1">1</definedName>
    <definedName name="solver_neg" localSheetId="2" hidden="1">1</definedName>
    <definedName name="solver_neg" localSheetId="1" hidden="1">1</definedName>
    <definedName name="solver_neg" localSheetId="3" hidden="1">1</definedName>
    <definedName name="solver_nod" localSheetId="0" hidden="1">2147483647</definedName>
    <definedName name="solver_nod" localSheetId="2" hidden="1">2147483647</definedName>
    <definedName name="solver_nod" localSheetId="1" hidden="1">2147483647</definedName>
    <definedName name="solver_nod" localSheetId="3" hidden="1">2147483647</definedName>
    <definedName name="solver_num" localSheetId="0" hidden="1">0</definedName>
    <definedName name="solver_num" localSheetId="2" hidden="1">0</definedName>
    <definedName name="solver_num" localSheetId="1" hidden="1">0</definedName>
    <definedName name="solver_num" localSheetId="3" hidden="1">0</definedName>
    <definedName name="solver_nwt" localSheetId="0" hidden="1">1</definedName>
    <definedName name="solver_nwt" localSheetId="2" hidden="1">1</definedName>
    <definedName name="solver_nwt" localSheetId="1" hidden="1">1</definedName>
    <definedName name="solver_nwt" localSheetId="3" hidden="1">1</definedName>
    <definedName name="solver_opt" localSheetId="0" hidden="1">VPA!$V$4</definedName>
    <definedName name="solver_opt" localSheetId="2" hidden="1">'VPA&amp;future'!$V$4</definedName>
    <definedName name="solver_opt" localSheetId="1" hidden="1">'VPA&amp;future (計算確認用)'!$V$4</definedName>
    <definedName name="solver_opt" localSheetId="3" hidden="1">'YPR SPR (pope)'!$AB$14</definedName>
    <definedName name="solver_pre" localSheetId="0" hidden="1">0.000001</definedName>
    <definedName name="solver_pre" localSheetId="2" hidden="1">0.000001</definedName>
    <definedName name="solver_pre" localSheetId="1" hidden="1">0.000001</definedName>
    <definedName name="solver_pre" localSheetId="3" hidden="1">0.000001</definedName>
    <definedName name="solver_rbv" localSheetId="0" hidden="1">1</definedName>
    <definedName name="solver_rbv" localSheetId="2" hidden="1">1</definedName>
    <definedName name="solver_rbv" localSheetId="1" hidden="1">1</definedName>
    <definedName name="solver_rbv" localSheetId="3" hidden="1">2</definedName>
    <definedName name="solver_rlx" localSheetId="0" hidden="1">2</definedName>
    <definedName name="solver_rlx" localSheetId="2" hidden="1">2</definedName>
    <definedName name="solver_rlx" localSheetId="1" hidden="1">2</definedName>
    <definedName name="solver_rlx" localSheetId="3" hidden="1">2</definedName>
    <definedName name="solver_rsd" localSheetId="0" hidden="1">0</definedName>
    <definedName name="solver_rsd" localSheetId="2" hidden="1">0</definedName>
    <definedName name="solver_rsd" localSheetId="1" hidden="1">0</definedName>
    <definedName name="solver_rsd" localSheetId="3" hidden="1">0</definedName>
    <definedName name="solver_scl" localSheetId="0" hidden="1">1</definedName>
    <definedName name="solver_scl" localSheetId="2" hidden="1">1</definedName>
    <definedName name="solver_scl" localSheetId="1" hidden="1">1</definedName>
    <definedName name="solver_scl" localSheetId="3" hidden="1">2</definedName>
    <definedName name="solver_sho" localSheetId="0" hidden="1">2</definedName>
    <definedName name="solver_sho" localSheetId="2" hidden="1">2</definedName>
    <definedName name="solver_sho" localSheetId="1" hidden="1">2</definedName>
    <definedName name="solver_sho" localSheetId="3" hidden="1">2</definedName>
    <definedName name="solver_ssz" localSheetId="0" hidden="1">100</definedName>
    <definedName name="solver_ssz" localSheetId="2" hidden="1">100</definedName>
    <definedName name="solver_ssz" localSheetId="1" hidden="1">100</definedName>
    <definedName name="solver_ssz" localSheetId="3" hidden="1">100</definedName>
    <definedName name="solver_tim" localSheetId="0" hidden="1">2147483647</definedName>
    <definedName name="solver_tim" localSheetId="2" hidden="1">2147483647</definedName>
    <definedName name="solver_tim" localSheetId="1" hidden="1">2147483647</definedName>
    <definedName name="solver_tim" localSheetId="3" hidden="1">2147483647</definedName>
    <definedName name="solver_tol" localSheetId="0" hidden="1">0.01</definedName>
    <definedName name="solver_tol" localSheetId="2" hidden="1">0.01</definedName>
    <definedName name="solver_tol" localSheetId="1" hidden="1">0.01</definedName>
    <definedName name="solver_tol" localSheetId="3" hidden="1">0.01</definedName>
    <definedName name="solver_typ" localSheetId="0" hidden="1">3</definedName>
    <definedName name="solver_typ" localSheetId="2" hidden="1">3</definedName>
    <definedName name="solver_typ" localSheetId="1" hidden="1">3</definedName>
    <definedName name="solver_typ" localSheetId="3" hidden="1">3</definedName>
    <definedName name="solver_val" localSheetId="0" hidden="1">1</definedName>
    <definedName name="solver_val" localSheetId="2" hidden="1">1</definedName>
    <definedName name="solver_val" localSheetId="1" hidden="1">1</definedName>
    <definedName name="solver_val" localSheetId="3" hidden="1">1</definedName>
    <definedName name="solver_ver" localSheetId="0" hidden="1">3</definedName>
    <definedName name="solver_ver" localSheetId="2" hidden="1">3</definedName>
    <definedName name="solver_ver" localSheetId="1" hidden="1">3</definedName>
    <definedName name="solver_ver" localSheetId="3"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4" i="22" l="1"/>
  <c r="AA35" i="22"/>
  <c r="Z35" i="22"/>
  <c r="AE7" i="13"/>
  <c r="AE6" i="13"/>
  <c r="AE5" i="13"/>
  <c r="AE4" i="13"/>
  <c r="Z35" i="13"/>
  <c r="AE5" i="22"/>
  <c r="AE6" i="22"/>
  <c r="AE7" i="22"/>
  <c r="AE4" i="22"/>
  <c r="AY25" i="22" s="1"/>
  <c r="AE5" i="21"/>
  <c r="AE6" i="21"/>
  <c r="AE7" i="21"/>
  <c r="AE4" i="21"/>
  <c r="Z33" i="13"/>
  <c r="AA58" i="13"/>
  <c r="AB58" i="13"/>
  <c r="AC58" i="13"/>
  <c r="AD58" i="13"/>
  <c r="AE58" i="13"/>
  <c r="AF58" i="13"/>
  <c r="AG58" i="13"/>
  <c r="AH58" i="13"/>
  <c r="AI58" i="13"/>
  <c r="AJ58" i="13"/>
  <c r="AK58" i="13"/>
  <c r="AL58" i="13"/>
  <c r="AM58" i="13"/>
  <c r="AN58" i="13"/>
  <c r="AO58" i="13"/>
  <c r="AP58" i="13"/>
  <c r="AQ58" i="13"/>
  <c r="AR58" i="13"/>
  <c r="AS58" i="13"/>
  <c r="AT58" i="13"/>
  <c r="AU58" i="13"/>
  <c r="AV58" i="13"/>
  <c r="AW58" i="13"/>
  <c r="AX58" i="13"/>
  <c r="AY58" i="13"/>
  <c r="AZ58" i="13"/>
  <c r="BA58" i="13"/>
  <c r="BB58" i="13"/>
  <c r="Q84" i="22"/>
  <c r="G79" i="22"/>
  <c r="Y78" i="22"/>
  <c r="Q78" i="22"/>
  <c r="Y70" i="22"/>
  <c r="X70" i="22"/>
  <c r="W70" i="22"/>
  <c r="V70" i="22"/>
  <c r="U70" i="22"/>
  <c r="T70" i="22"/>
  <c r="S70" i="22"/>
  <c r="R70" i="22"/>
  <c r="Q70" i="22"/>
  <c r="P70" i="22"/>
  <c r="O70" i="22"/>
  <c r="N70" i="22"/>
  <c r="M70" i="22"/>
  <c r="L70" i="22"/>
  <c r="K70" i="22"/>
  <c r="J70" i="22"/>
  <c r="I70" i="22"/>
  <c r="H70" i="22"/>
  <c r="G70" i="22"/>
  <c r="F70" i="22"/>
  <c r="E70" i="22"/>
  <c r="Z69" i="22"/>
  <c r="Y69" i="22"/>
  <c r="X69" i="22"/>
  <c r="W69" i="22"/>
  <c r="V69" i="22"/>
  <c r="U69" i="22"/>
  <c r="T69" i="22"/>
  <c r="S69" i="22"/>
  <c r="R69" i="22"/>
  <c r="Q69" i="22"/>
  <c r="P69" i="22"/>
  <c r="O69" i="22"/>
  <c r="N69" i="22"/>
  <c r="M69" i="22"/>
  <c r="L69" i="22"/>
  <c r="K69" i="22"/>
  <c r="J69" i="22"/>
  <c r="I69" i="22"/>
  <c r="H69" i="22"/>
  <c r="G69" i="22"/>
  <c r="F69" i="22"/>
  <c r="E69" i="22"/>
  <c r="Y68" i="22"/>
  <c r="Y79" i="22" s="1"/>
  <c r="X68" i="22"/>
  <c r="X79" i="22" s="1"/>
  <c r="W68" i="22"/>
  <c r="W79" i="22" s="1"/>
  <c r="V68" i="22"/>
  <c r="V79" i="22" s="1"/>
  <c r="U68" i="22"/>
  <c r="U79" i="22" s="1"/>
  <c r="T68" i="22"/>
  <c r="S68" i="22"/>
  <c r="S79" i="22" s="1"/>
  <c r="R68" i="22"/>
  <c r="R79" i="22" s="1"/>
  <c r="Q68" i="22"/>
  <c r="Q79" i="22" s="1"/>
  <c r="P68" i="22"/>
  <c r="P79" i="22" s="1"/>
  <c r="O68" i="22"/>
  <c r="O79" i="22" s="1"/>
  <c r="N68" i="22"/>
  <c r="N79" i="22" s="1"/>
  <c r="M68" i="22"/>
  <c r="M79" i="22" s="1"/>
  <c r="L68" i="22"/>
  <c r="K68" i="22"/>
  <c r="K79" i="22" s="1"/>
  <c r="J68" i="22"/>
  <c r="J79" i="22" s="1"/>
  <c r="I68" i="22"/>
  <c r="I79" i="22" s="1"/>
  <c r="H68" i="22"/>
  <c r="H79" i="22" s="1"/>
  <c r="G68" i="22"/>
  <c r="F68" i="22"/>
  <c r="F79" i="22" s="1"/>
  <c r="E68" i="22"/>
  <c r="E79" i="22" s="1"/>
  <c r="Z67" i="22"/>
  <c r="Z78" i="22" s="1"/>
  <c r="Y67" i="22"/>
  <c r="X67" i="22"/>
  <c r="X78" i="22" s="1"/>
  <c r="W67" i="22"/>
  <c r="W78" i="22" s="1"/>
  <c r="V67" i="22"/>
  <c r="V78" i="22" s="1"/>
  <c r="U67" i="22"/>
  <c r="U78" i="22" s="1"/>
  <c r="T67" i="22"/>
  <c r="T78" i="22" s="1"/>
  <c r="S67" i="22"/>
  <c r="S78" i="22" s="1"/>
  <c r="R67" i="22"/>
  <c r="R78" i="22" s="1"/>
  <c r="Q67" i="22"/>
  <c r="P67" i="22"/>
  <c r="P78" i="22" s="1"/>
  <c r="O67" i="22"/>
  <c r="O78" i="22" s="1"/>
  <c r="N67" i="22"/>
  <c r="N78" i="22" s="1"/>
  <c r="M67" i="22"/>
  <c r="M78" i="22" s="1"/>
  <c r="L67" i="22"/>
  <c r="L78" i="22" s="1"/>
  <c r="K67" i="22"/>
  <c r="K78" i="22" s="1"/>
  <c r="J67" i="22"/>
  <c r="J78" i="22" s="1"/>
  <c r="I67" i="22"/>
  <c r="I78" i="22" s="1"/>
  <c r="I84" i="22" s="1"/>
  <c r="H67" i="22"/>
  <c r="H78" i="22" s="1"/>
  <c r="G67" i="22"/>
  <c r="G78" i="22" s="1"/>
  <c r="F67" i="22"/>
  <c r="F78" i="22" s="1"/>
  <c r="E67" i="22"/>
  <c r="E78" i="22" s="1"/>
  <c r="BB57" i="22"/>
  <c r="BA57" i="22"/>
  <c r="AZ57" i="22"/>
  <c r="AY57" i="22"/>
  <c r="AX57" i="22"/>
  <c r="AW57" i="22"/>
  <c r="AV57" i="22"/>
  <c r="AU57" i="22"/>
  <c r="AT57" i="22"/>
  <c r="AS57" i="22"/>
  <c r="AR57" i="22"/>
  <c r="AQ57" i="22"/>
  <c r="AP57" i="22"/>
  <c r="AO57" i="22"/>
  <c r="AN57" i="22"/>
  <c r="AM57" i="22"/>
  <c r="AL57" i="22"/>
  <c r="AK57" i="22"/>
  <c r="AJ57" i="22"/>
  <c r="AI57" i="22"/>
  <c r="AH57" i="22"/>
  <c r="AG57" i="22"/>
  <c r="AF57" i="22"/>
  <c r="AE57" i="22"/>
  <c r="AD57" i="22"/>
  <c r="AC57" i="22"/>
  <c r="AB57" i="22"/>
  <c r="AA57" i="22"/>
  <c r="Y54" i="22"/>
  <c r="S54" i="22" s="1"/>
  <c r="Y30" i="22"/>
  <c r="X30" i="22"/>
  <c r="W30" i="22"/>
  <c r="V30" i="22"/>
  <c r="U30" i="22"/>
  <c r="T30" i="22"/>
  <c r="S30" i="22"/>
  <c r="R30" i="22"/>
  <c r="Q30" i="22"/>
  <c r="P30" i="22"/>
  <c r="O30" i="22"/>
  <c r="N30" i="22"/>
  <c r="M30" i="22"/>
  <c r="L30" i="22"/>
  <c r="K30" i="22"/>
  <c r="J30" i="22"/>
  <c r="I30" i="22"/>
  <c r="H30" i="22"/>
  <c r="G30" i="22"/>
  <c r="F30" i="22"/>
  <c r="E30" i="22"/>
  <c r="BB28" i="22"/>
  <c r="BA28" i="22"/>
  <c r="AZ28" i="22"/>
  <c r="AY28" i="22"/>
  <c r="AX28" i="22"/>
  <c r="AW28" i="22"/>
  <c r="AV28" i="22"/>
  <c r="AU28" i="22"/>
  <c r="AT28" i="22"/>
  <c r="AS28" i="22"/>
  <c r="AR28" i="22"/>
  <c r="AQ28" i="22"/>
  <c r="AP28" i="22"/>
  <c r="AO28" i="22"/>
  <c r="AN28" i="22"/>
  <c r="AM28" i="22"/>
  <c r="AL28" i="22"/>
  <c r="AK28" i="22"/>
  <c r="AJ28" i="22"/>
  <c r="AI28" i="22"/>
  <c r="AH28" i="22"/>
  <c r="AG28" i="22"/>
  <c r="AF28" i="22"/>
  <c r="AE28" i="22"/>
  <c r="AD28" i="22"/>
  <c r="AC28" i="22"/>
  <c r="AB28" i="22"/>
  <c r="AA28" i="22"/>
  <c r="BB27" i="22"/>
  <c r="BA27" i="22"/>
  <c r="AZ27" i="22"/>
  <c r="AY27" i="22"/>
  <c r="AX27" i="22"/>
  <c r="AW27" i="22"/>
  <c r="AV27" i="22"/>
  <c r="AU27" i="22"/>
  <c r="AT27" i="22"/>
  <c r="AS27" i="22"/>
  <c r="AR27" i="22"/>
  <c r="AQ27" i="22"/>
  <c r="AP27" i="22"/>
  <c r="AO27" i="22"/>
  <c r="AN27" i="22"/>
  <c r="AM27" i="22"/>
  <c r="AL27" i="22"/>
  <c r="AK27" i="22"/>
  <c r="AJ27" i="22"/>
  <c r="AI27" i="22"/>
  <c r="AH27" i="22"/>
  <c r="AG27" i="22"/>
  <c r="AF27" i="22"/>
  <c r="AE27" i="22"/>
  <c r="AD27" i="22"/>
  <c r="AC27" i="22"/>
  <c r="AB27" i="22"/>
  <c r="AA27" i="22"/>
  <c r="BB26" i="22"/>
  <c r="BA26" i="22"/>
  <c r="AZ26" i="22"/>
  <c r="AY26" i="22"/>
  <c r="AX26" i="22"/>
  <c r="AW26" i="22"/>
  <c r="AV26" i="22"/>
  <c r="AU26" i="22"/>
  <c r="AT26" i="22"/>
  <c r="AS26" i="22"/>
  <c r="AR26" i="22"/>
  <c r="AQ26" i="22"/>
  <c r="AP26" i="22"/>
  <c r="AO26" i="22"/>
  <c r="AN26" i="22"/>
  <c r="AM26" i="22"/>
  <c r="AL26" i="22"/>
  <c r="AK26" i="22"/>
  <c r="AJ26" i="22"/>
  <c r="AI26" i="22"/>
  <c r="AH26" i="22"/>
  <c r="AG26" i="22"/>
  <c r="AF26" i="22"/>
  <c r="AE26" i="22"/>
  <c r="AD26" i="22"/>
  <c r="AC26" i="22"/>
  <c r="AB26" i="22"/>
  <c r="AA26" i="22"/>
  <c r="Z26" i="22"/>
  <c r="BB25" i="22"/>
  <c r="BA25" i="22"/>
  <c r="AZ25" i="22"/>
  <c r="AX25" i="22"/>
  <c r="AT25" i="22"/>
  <c r="AS25" i="22"/>
  <c r="AR25" i="22"/>
  <c r="AP25" i="22"/>
  <c r="AO25" i="22"/>
  <c r="AN25" i="22"/>
  <c r="AL25" i="22"/>
  <c r="AK25" i="22"/>
  <c r="AJ25" i="22"/>
  <c r="AH25" i="22"/>
  <c r="AG25" i="22"/>
  <c r="AF25" i="22"/>
  <c r="AD25" i="22"/>
  <c r="AC25" i="22"/>
  <c r="AB25" i="22"/>
  <c r="AA10" i="22"/>
  <c r="AD7" i="22"/>
  <c r="AC7" i="22"/>
  <c r="AL6" i="22"/>
  <c r="AD6" i="22"/>
  <c r="AC6" i="22"/>
  <c r="AL5" i="22"/>
  <c r="AD5" i="22"/>
  <c r="AC5" i="22"/>
  <c r="AL4" i="22"/>
  <c r="AD4" i="22"/>
  <c r="AC4" i="22"/>
  <c r="AL3" i="22"/>
  <c r="X79" i="21"/>
  <c r="W79" i="21"/>
  <c r="T79" i="21"/>
  <c r="Q79" i="21"/>
  <c r="L79" i="21"/>
  <c r="H79" i="21"/>
  <c r="T78" i="21"/>
  <c r="N78" i="21"/>
  <c r="J78" i="21"/>
  <c r="F78" i="21"/>
  <c r="Y70" i="21"/>
  <c r="X70" i="21"/>
  <c r="W70" i="21"/>
  <c r="V70" i="21"/>
  <c r="U70" i="21"/>
  <c r="T70" i="21"/>
  <c r="S70" i="21"/>
  <c r="R70" i="21"/>
  <c r="Q70" i="21"/>
  <c r="P70" i="21"/>
  <c r="O70" i="21"/>
  <c r="N70" i="21"/>
  <c r="M70" i="21"/>
  <c r="L70" i="21"/>
  <c r="K70" i="21"/>
  <c r="J70" i="21"/>
  <c r="I70" i="21"/>
  <c r="H70" i="21"/>
  <c r="G70" i="21"/>
  <c r="G79" i="21" s="1"/>
  <c r="F70" i="21"/>
  <c r="E70" i="21"/>
  <c r="Z69" i="21"/>
  <c r="Y69" i="21"/>
  <c r="X69" i="21"/>
  <c r="W69" i="21"/>
  <c r="V69" i="21"/>
  <c r="U69" i="21"/>
  <c r="T69" i="21"/>
  <c r="S69" i="21"/>
  <c r="R69" i="21"/>
  <c r="Q69" i="21"/>
  <c r="P69" i="21"/>
  <c r="O69" i="21"/>
  <c r="N69" i="21"/>
  <c r="M69" i="21"/>
  <c r="M78" i="21" s="1"/>
  <c r="L69" i="21"/>
  <c r="K69" i="21"/>
  <c r="J69" i="21"/>
  <c r="I69" i="21"/>
  <c r="H69" i="21"/>
  <c r="G69" i="21"/>
  <c r="F69" i="21"/>
  <c r="E69" i="21"/>
  <c r="Y68" i="21"/>
  <c r="Y79" i="21" s="1"/>
  <c r="X68" i="21"/>
  <c r="W68" i="21"/>
  <c r="V68" i="21"/>
  <c r="V79" i="21" s="1"/>
  <c r="U68" i="21"/>
  <c r="U79" i="21" s="1"/>
  <c r="T68" i="21"/>
  <c r="S68" i="21"/>
  <c r="R68" i="21"/>
  <c r="R79" i="21" s="1"/>
  <c r="Q68" i="21"/>
  <c r="P68" i="21"/>
  <c r="P79" i="21" s="1"/>
  <c r="O68" i="21"/>
  <c r="N68" i="21"/>
  <c r="N79" i="21" s="1"/>
  <c r="M68" i="21"/>
  <c r="M79" i="21" s="1"/>
  <c r="L68" i="21"/>
  <c r="K68" i="21"/>
  <c r="K79" i="21" s="1"/>
  <c r="J68" i="21"/>
  <c r="J79" i="21" s="1"/>
  <c r="I68" i="21"/>
  <c r="I79" i="21" s="1"/>
  <c r="H68" i="21"/>
  <c r="G68" i="21"/>
  <c r="F68" i="21"/>
  <c r="F79" i="21" s="1"/>
  <c r="E68" i="21"/>
  <c r="E79" i="21" s="1"/>
  <c r="Z67" i="21"/>
  <c r="Z78" i="21" s="1"/>
  <c r="Y67" i="21"/>
  <c r="Y78" i="21" s="1"/>
  <c r="X67" i="21"/>
  <c r="W67" i="21"/>
  <c r="W78" i="21" s="1"/>
  <c r="V67" i="21"/>
  <c r="V78" i="21" s="1"/>
  <c r="U67" i="21"/>
  <c r="T67" i="21"/>
  <c r="S67" i="21"/>
  <c r="S78" i="21" s="1"/>
  <c r="R67" i="21"/>
  <c r="R78" i="21" s="1"/>
  <c r="Q67" i="21"/>
  <c r="Q78" i="21" s="1"/>
  <c r="P67" i="21"/>
  <c r="O67" i="21"/>
  <c r="O78" i="21" s="1"/>
  <c r="N67" i="21"/>
  <c r="M67" i="21"/>
  <c r="L67" i="21"/>
  <c r="L78" i="21" s="1"/>
  <c r="K67" i="21"/>
  <c r="K78" i="21" s="1"/>
  <c r="J67" i="21"/>
  <c r="I67" i="21"/>
  <c r="I78" i="21" s="1"/>
  <c r="H67" i="21"/>
  <c r="G67" i="21"/>
  <c r="G78" i="21" s="1"/>
  <c r="F67" i="21"/>
  <c r="E67" i="21"/>
  <c r="Q64" i="21"/>
  <c r="Y54" i="21"/>
  <c r="W54" i="21"/>
  <c r="U54" i="21"/>
  <c r="Q54" i="21"/>
  <c r="Q47" i="21" s="1"/>
  <c r="Q46" i="21" s="1"/>
  <c r="P54" i="21"/>
  <c r="P47" i="21" s="1"/>
  <c r="P64" i="21" s="1"/>
  <c r="O54" i="21"/>
  <c r="L54" i="21"/>
  <c r="L47" i="21" s="1"/>
  <c r="L64" i="21" s="1"/>
  <c r="K54" i="21"/>
  <c r="G54" i="21"/>
  <c r="E54" i="21"/>
  <c r="U47" i="21"/>
  <c r="K47" i="21"/>
  <c r="G47" i="21"/>
  <c r="G64" i="21" s="1"/>
  <c r="P46" i="21"/>
  <c r="L46" i="21"/>
  <c r="G46" i="21"/>
  <c r="O45" i="21"/>
  <c r="O62" i="21" s="1"/>
  <c r="K45" i="21"/>
  <c r="Y30" i="21"/>
  <c r="X30" i="21"/>
  <c r="W30" i="21"/>
  <c r="V30" i="21"/>
  <c r="U30" i="21"/>
  <c r="T30" i="21"/>
  <c r="S30" i="21"/>
  <c r="R30" i="21"/>
  <c r="Q30" i="21"/>
  <c r="P30" i="21"/>
  <c r="O30" i="21"/>
  <c r="N30" i="21"/>
  <c r="M30" i="21"/>
  <c r="L30" i="21"/>
  <c r="K30" i="21"/>
  <c r="J30" i="21"/>
  <c r="I30" i="21"/>
  <c r="H30" i="21"/>
  <c r="G30" i="21"/>
  <c r="F30" i="21"/>
  <c r="E30" i="21"/>
  <c r="Z26" i="21"/>
  <c r="AD5" i="21" s="1"/>
  <c r="AD7" i="21"/>
  <c r="AC7" i="21"/>
  <c r="AD6" i="21"/>
  <c r="AC6" i="21"/>
  <c r="AC5" i="21"/>
  <c r="AD4" i="21"/>
  <c r="AC4" i="21"/>
  <c r="Z37" i="13"/>
  <c r="AA37" i="13"/>
  <c r="AB37" i="13"/>
  <c r="AC37" i="13"/>
  <c r="AD37" i="13"/>
  <c r="AE37" i="13"/>
  <c r="AF37" i="13"/>
  <c r="AG37" i="13"/>
  <c r="AH37" i="13"/>
  <c r="AI37" i="13"/>
  <c r="AJ37" i="13"/>
  <c r="AK37" i="13"/>
  <c r="AL37" i="13"/>
  <c r="AM37" i="13"/>
  <c r="AN37" i="13"/>
  <c r="AO37" i="13"/>
  <c r="AP37" i="13"/>
  <c r="AQ37" i="13"/>
  <c r="AR37" i="13"/>
  <c r="AS37" i="13"/>
  <c r="AT37" i="13"/>
  <c r="AU37" i="13"/>
  <c r="AV37" i="13"/>
  <c r="AW37" i="13"/>
  <c r="AX37" i="13"/>
  <c r="AY37" i="13"/>
  <c r="AZ37" i="13"/>
  <c r="BA37" i="13"/>
  <c r="AE25" i="22" l="1"/>
  <c r="AM25" i="22"/>
  <c r="AU25" i="22"/>
  <c r="AV25" i="22"/>
  <c r="AW25" i="22"/>
  <c r="AA25" i="22"/>
  <c r="AI25" i="22"/>
  <c r="AQ25" i="22"/>
  <c r="S47" i="22"/>
  <c r="AA89" i="22"/>
  <c r="AA74" i="22"/>
  <c r="AA66" i="22"/>
  <c r="AA60" i="22"/>
  <c r="AA50" i="22"/>
  <c r="AA43" i="22"/>
  <c r="AA18" i="22"/>
  <c r="AA24" i="22"/>
  <c r="AB10" i="22"/>
  <c r="AA30" i="22"/>
  <c r="AB30" i="22" s="1"/>
  <c r="AC30" i="22" s="1"/>
  <c r="AD30" i="22" s="1"/>
  <c r="AE30" i="22" s="1"/>
  <c r="AF30" i="22" s="1"/>
  <c r="AG30" i="22" s="1"/>
  <c r="AH30" i="22" s="1"/>
  <c r="AI30" i="22" s="1"/>
  <c r="AJ30" i="22" s="1"/>
  <c r="AK30" i="22" s="1"/>
  <c r="AL30" i="22" s="1"/>
  <c r="AM30" i="22" s="1"/>
  <c r="AN30" i="22" s="1"/>
  <c r="AO30" i="22" s="1"/>
  <c r="AP30" i="22" s="1"/>
  <c r="AQ30" i="22" s="1"/>
  <c r="AR30" i="22" s="1"/>
  <c r="AS30" i="22" s="1"/>
  <c r="AT30" i="22" s="1"/>
  <c r="AU30" i="22" s="1"/>
  <c r="AV30" i="22" s="1"/>
  <c r="AW30" i="22" s="1"/>
  <c r="AX30" i="22" s="1"/>
  <c r="AY30" i="22" s="1"/>
  <c r="AZ30" i="22" s="1"/>
  <c r="BA30" i="22" s="1"/>
  <c r="BB30" i="22" s="1"/>
  <c r="X54" i="22"/>
  <c r="P54" i="22"/>
  <c r="H54" i="22"/>
  <c r="W54" i="22"/>
  <c r="O54" i="22"/>
  <c r="G54" i="22"/>
  <c r="V54" i="22"/>
  <c r="N54" i="22"/>
  <c r="F54" i="22"/>
  <c r="U54" i="22"/>
  <c r="M54" i="22"/>
  <c r="E54" i="22"/>
  <c r="T54" i="22"/>
  <c r="L54" i="22"/>
  <c r="R54" i="22"/>
  <c r="J54" i="22"/>
  <c r="Q54" i="22"/>
  <c r="K54" i="22"/>
  <c r="I54" i="22"/>
  <c r="Y47" i="22"/>
  <c r="AL7" i="22"/>
  <c r="AL8" i="22" s="1"/>
  <c r="J84" i="22"/>
  <c r="R84" i="22"/>
  <c r="Y84" i="22"/>
  <c r="K84" i="22"/>
  <c r="S84" i="22"/>
  <c r="E84" i="22"/>
  <c r="M84" i="22"/>
  <c r="U84" i="22"/>
  <c r="F84" i="22"/>
  <c r="N84" i="22"/>
  <c r="V84" i="22"/>
  <c r="G84" i="22"/>
  <c r="O84" i="22"/>
  <c r="W84" i="22"/>
  <c r="H84" i="22"/>
  <c r="P84" i="22"/>
  <c r="X84" i="22"/>
  <c r="L79" i="22"/>
  <c r="T79" i="22"/>
  <c r="T84" i="22" s="1"/>
  <c r="K52" i="21"/>
  <c r="K62" i="21"/>
  <c r="K44" i="21"/>
  <c r="Q91" i="21"/>
  <c r="Q63" i="21"/>
  <c r="P45" i="21"/>
  <c r="Q53" i="21"/>
  <c r="G91" i="21"/>
  <c r="G63" i="21"/>
  <c r="F45" i="21"/>
  <c r="G53" i="21"/>
  <c r="U64" i="21"/>
  <c r="U46" i="21"/>
  <c r="Z54" i="21"/>
  <c r="Y84" i="21"/>
  <c r="O52" i="21"/>
  <c r="V54" i="21"/>
  <c r="N54" i="21"/>
  <c r="F54" i="21"/>
  <c r="R54" i="21"/>
  <c r="J54" i="21"/>
  <c r="X54" i="21"/>
  <c r="M54" i="21"/>
  <c r="T54" i="21"/>
  <c r="I54" i="21"/>
  <c r="Y47" i="21"/>
  <c r="S54" i="21"/>
  <c r="H54" i="21"/>
  <c r="K64" i="21"/>
  <c r="K46" i="21"/>
  <c r="W47" i="21"/>
  <c r="L63" i="21"/>
  <c r="L53" i="21"/>
  <c r="L84" i="21"/>
  <c r="T84" i="21"/>
  <c r="O44" i="21"/>
  <c r="O47" i="21"/>
  <c r="M84" i="21"/>
  <c r="P91" i="21"/>
  <c r="P63" i="21"/>
  <c r="P53" i="21"/>
  <c r="E47" i="21"/>
  <c r="L91" i="21"/>
  <c r="I84" i="21"/>
  <c r="Q84" i="21"/>
  <c r="R84" i="21"/>
  <c r="K84" i="21"/>
  <c r="F84" i="21"/>
  <c r="E78" i="21"/>
  <c r="U78" i="21"/>
  <c r="N84" i="21"/>
  <c r="V84" i="21"/>
  <c r="S79" i="21"/>
  <c r="G84" i="21"/>
  <c r="W84" i="21"/>
  <c r="J84" i="21"/>
  <c r="O79" i="21"/>
  <c r="H78" i="21"/>
  <c r="P78" i="21"/>
  <c r="X78" i="21"/>
  <c r="AL6" i="13"/>
  <c r="I47" i="22" l="1"/>
  <c r="M47" i="22"/>
  <c r="H47" i="22"/>
  <c r="AB89" i="22"/>
  <c r="AB74" i="22"/>
  <c r="AB60" i="22"/>
  <c r="AB50" i="22"/>
  <c r="AB43" i="22"/>
  <c r="AB18" i="22"/>
  <c r="AB66" i="22"/>
  <c r="AB24" i="22"/>
  <c r="AC10" i="22"/>
  <c r="K47" i="22"/>
  <c r="U47" i="22"/>
  <c r="P47" i="22"/>
  <c r="Q47" i="22"/>
  <c r="X47" i="22"/>
  <c r="L84" i="22"/>
  <c r="J47" i="22"/>
  <c r="N47" i="22"/>
  <c r="F47" i="22"/>
  <c r="R47" i="22"/>
  <c r="V47" i="22"/>
  <c r="S64" i="22"/>
  <c r="S46" i="22"/>
  <c r="L47" i="22"/>
  <c r="G47" i="22"/>
  <c r="T47" i="22"/>
  <c r="O47" i="22"/>
  <c r="Y64" i="22"/>
  <c r="Y46" i="22"/>
  <c r="E47" i="22"/>
  <c r="Z54" i="22"/>
  <c r="W47" i="22"/>
  <c r="AG7" i="22"/>
  <c r="I47" i="21"/>
  <c r="H84" i="21"/>
  <c r="M47" i="21"/>
  <c r="E84" i="21"/>
  <c r="W46" i="21"/>
  <c r="W64" i="21"/>
  <c r="X47" i="21"/>
  <c r="AG7" i="21"/>
  <c r="F62" i="21"/>
  <c r="F44" i="21"/>
  <c r="F52" i="21"/>
  <c r="V47" i="21"/>
  <c r="E46" i="21"/>
  <c r="E64" i="21"/>
  <c r="O64" i="21"/>
  <c r="O76" i="21" s="1"/>
  <c r="O82" i="21" s="1"/>
  <c r="O46" i="21"/>
  <c r="H47" i="21"/>
  <c r="R47" i="21"/>
  <c r="K76" i="21"/>
  <c r="K82" i="21" s="1"/>
  <c r="U91" i="21"/>
  <c r="U53" i="21"/>
  <c r="T45" i="21"/>
  <c r="U63" i="21"/>
  <c r="X84" i="21"/>
  <c r="P84" i="21"/>
  <c r="U84" i="21"/>
  <c r="K91" i="21"/>
  <c r="K63" i="21"/>
  <c r="J45" i="21"/>
  <c r="K53" i="21"/>
  <c r="J47" i="21"/>
  <c r="K92" i="21"/>
  <c r="K90" i="21" s="1"/>
  <c r="K61" i="21"/>
  <c r="K75" i="21" s="1"/>
  <c r="K81" i="21" s="1"/>
  <c r="K51" i="21"/>
  <c r="O61" i="21"/>
  <c r="O92" i="21"/>
  <c r="O51" i="21"/>
  <c r="S47" i="21"/>
  <c r="F47" i="21"/>
  <c r="O84" i="21"/>
  <c r="S84" i="21"/>
  <c r="Y64" i="21"/>
  <c r="Y46" i="21"/>
  <c r="N47" i="21"/>
  <c r="P52" i="21"/>
  <c r="P62" i="21"/>
  <c r="P76" i="21" s="1"/>
  <c r="P82" i="21" s="1"/>
  <c r="P44" i="21"/>
  <c r="T47" i="21"/>
  <c r="AB24" i="20"/>
  <c r="AB23" i="20"/>
  <c r="Z24" i="20"/>
  <c r="Z23" i="20"/>
  <c r="X24" i="20"/>
  <c r="X23" i="20"/>
  <c r="Q35" i="20"/>
  <c r="Z21" i="20"/>
  <c r="O21" i="20"/>
  <c r="G21" i="20"/>
  <c r="AB20" i="20"/>
  <c r="P20" i="20"/>
  <c r="H20" i="20"/>
  <c r="Q19" i="20"/>
  <c r="I19" i="20"/>
  <c r="AD18" i="20"/>
  <c r="R18" i="20"/>
  <c r="J18" i="20"/>
  <c r="AC16" i="20"/>
  <c r="AC18" i="20" s="1"/>
  <c r="AC35" i="20" s="1"/>
  <c r="V16" i="20"/>
  <c r="V21" i="20" s="1"/>
  <c r="D14" i="20"/>
  <c r="E12" i="20"/>
  <c r="X21" i="20" s="1"/>
  <c r="E11" i="20"/>
  <c r="Z20" i="20" s="1"/>
  <c r="E10" i="20"/>
  <c r="AB19" i="20" s="1"/>
  <c r="E9" i="20"/>
  <c r="Q18" i="20" s="1"/>
  <c r="C37" i="20"/>
  <c r="AL5" i="13"/>
  <c r="AR36" i="13" s="1"/>
  <c r="AL4" i="13"/>
  <c r="AL3" i="13"/>
  <c r="AK25" i="13"/>
  <c r="AL25" i="13"/>
  <c r="AM25" i="13"/>
  <c r="AN25" i="13"/>
  <c r="AO25" i="13"/>
  <c r="AP25" i="13"/>
  <c r="AQ25" i="13"/>
  <c r="AR25" i="13"/>
  <c r="AS25" i="13"/>
  <c r="AT25" i="13"/>
  <c r="AU25" i="13"/>
  <c r="AV25" i="13"/>
  <c r="AW25" i="13"/>
  <c r="AX25" i="13"/>
  <c r="AY25" i="13"/>
  <c r="AZ25" i="13"/>
  <c r="BA25" i="13"/>
  <c r="BB25" i="13"/>
  <c r="AK26" i="13"/>
  <c r="AL26" i="13"/>
  <c r="AM26" i="13"/>
  <c r="AN26" i="13"/>
  <c r="AO26" i="13"/>
  <c r="AP26" i="13"/>
  <c r="AQ26" i="13"/>
  <c r="AR26" i="13"/>
  <c r="AS26" i="13"/>
  <c r="AT26" i="13"/>
  <c r="AU26" i="13"/>
  <c r="AV26" i="13"/>
  <c r="AW26" i="13"/>
  <c r="AX26" i="13"/>
  <c r="AY26" i="13"/>
  <c r="AZ26" i="13"/>
  <c r="BA26" i="13"/>
  <c r="BB26" i="13"/>
  <c r="AK27" i="13"/>
  <c r="AL27" i="13"/>
  <c r="AM27" i="13"/>
  <c r="AN27" i="13"/>
  <c r="AO27" i="13"/>
  <c r="AP27" i="13"/>
  <c r="AQ27" i="13"/>
  <c r="AR27" i="13"/>
  <c r="AS27" i="13"/>
  <c r="AT27" i="13"/>
  <c r="AU27" i="13"/>
  <c r="AV27" i="13"/>
  <c r="AW27" i="13"/>
  <c r="AX27" i="13"/>
  <c r="AY27" i="13"/>
  <c r="AZ27" i="13"/>
  <c r="BA27" i="13"/>
  <c r="BB27" i="13"/>
  <c r="AK28" i="13"/>
  <c r="AL28" i="13"/>
  <c r="AM28" i="13"/>
  <c r="AN28" i="13"/>
  <c r="AO28" i="13"/>
  <c r="AP28" i="13"/>
  <c r="AQ28" i="13"/>
  <c r="AR28" i="13"/>
  <c r="AS28" i="13"/>
  <c r="AT28" i="13"/>
  <c r="AU28" i="13"/>
  <c r="AV28" i="13"/>
  <c r="AW28" i="13"/>
  <c r="AX28" i="13"/>
  <c r="AY28" i="13"/>
  <c r="AZ28" i="13"/>
  <c r="BA28" i="13"/>
  <c r="BB28" i="13"/>
  <c r="BB37" i="13"/>
  <c r="AK57" i="13"/>
  <c r="AL57" i="13"/>
  <c r="AM57" i="13"/>
  <c r="AN57" i="13"/>
  <c r="AO57" i="13"/>
  <c r="AP57" i="13"/>
  <c r="AQ57" i="13"/>
  <c r="AR57" i="13"/>
  <c r="AS57" i="13"/>
  <c r="AT57" i="13"/>
  <c r="AU57" i="13"/>
  <c r="AV57" i="13"/>
  <c r="AW57" i="13"/>
  <c r="AX57" i="13"/>
  <c r="AY57" i="13"/>
  <c r="AZ57" i="13"/>
  <c r="BA57" i="13"/>
  <c r="BB57" i="13"/>
  <c r="X46" i="22" l="1"/>
  <c r="X64" i="22"/>
  <c r="P64" i="22"/>
  <c r="P46" i="22"/>
  <c r="AV54" i="22"/>
  <c r="AN54" i="22"/>
  <c r="AF54" i="22"/>
  <c r="AU54" i="22"/>
  <c r="AM54" i="22"/>
  <c r="AE54" i="22"/>
  <c r="BB54" i="22"/>
  <c r="AT54" i="22"/>
  <c r="AL54" i="22"/>
  <c r="AD54" i="22"/>
  <c r="BA54" i="22"/>
  <c r="AS54" i="22"/>
  <c r="AK54" i="22"/>
  <c r="AC54" i="22"/>
  <c r="AZ54" i="22"/>
  <c r="AR54" i="22"/>
  <c r="AJ54" i="22"/>
  <c r="AB54" i="22"/>
  <c r="AX54" i="22"/>
  <c r="AP54" i="22"/>
  <c r="AH54" i="22"/>
  <c r="AW54" i="22"/>
  <c r="AQ54" i="22"/>
  <c r="AO54" i="22"/>
  <c r="AI54" i="22"/>
  <c r="AG54" i="22"/>
  <c r="AA54" i="22"/>
  <c r="AY54" i="22"/>
  <c r="N64" i="22"/>
  <c r="N46" i="22"/>
  <c r="H46" i="22"/>
  <c r="H64" i="22"/>
  <c r="G64" i="22"/>
  <c r="G46" i="22"/>
  <c r="S91" i="22"/>
  <c r="S33" i="22" s="1"/>
  <c r="S63" i="22"/>
  <c r="R45" i="22"/>
  <c r="S53" i="22"/>
  <c r="U64" i="22"/>
  <c r="U46" i="22"/>
  <c r="W64" i="22"/>
  <c r="W46" i="22"/>
  <c r="O64" i="22"/>
  <c r="O46" i="22"/>
  <c r="F64" i="22"/>
  <c r="F46" i="22"/>
  <c r="K64" i="22"/>
  <c r="K46" i="22"/>
  <c r="M64" i="22"/>
  <c r="M46" i="22"/>
  <c r="L64" i="22"/>
  <c r="L46" i="22"/>
  <c r="I64" i="22"/>
  <c r="I46" i="22"/>
  <c r="Q64" i="22"/>
  <c r="Q46" i="22"/>
  <c r="E64" i="22"/>
  <c r="E46" i="22"/>
  <c r="T64" i="22"/>
  <c r="T46" i="22"/>
  <c r="V64" i="22"/>
  <c r="V46" i="22"/>
  <c r="J64" i="22"/>
  <c r="J46" i="22"/>
  <c r="Y63" i="22"/>
  <c r="Y53" i="22"/>
  <c r="Y91" i="22"/>
  <c r="Y33" i="22" s="1"/>
  <c r="X45" i="22"/>
  <c r="R64" i="22"/>
  <c r="R46" i="22"/>
  <c r="AC74" i="22"/>
  <c r="AC60" i="22"/>
  <c r="AC89" i="22"/>
  <c r="AC66" i="22"/>
  <c r="AC50" i="22"/>
  <c r="AC43" i="22"/>
  <c r="AC24" i="22"/>
  <c r="AD10" i="22"/>
  <c r="AC18" i="22"/>
  <c r="O90" i="21"/>
  <c r="J62" i="21"/>
  <c r="J76" i="21" s="1"/>
  <c r="J82" i="21" s="1"/>
  <c r="J44" i="21"/>
  <c r="J52" i="21"/>
  <c r="H64" i="21"/>
  <c r="H46" i="21"/>
  <c r="O91" i="21"/>
  <c r="O53" i="21"/>
  <c r="O55" i="21" s="1"/>
  <c r="O63" i="21"/>
  <c r="O75" i="21" s="1"/>
  <c r="O81" i="21" s="1"/>
  <c r="N45" i="21"/>
  <c r="X64" i="21"/>
  <c r="X46" i="21"/>
  <c r="M64" i="21"/>
  <c r="M46" i="21"/>
  <c r="N64" i="21"/>
  <c r="N46" i="21"/>
  <c r="K55" i="21"/>
  <c r="K49" i="21"/>
  <c r="W91" i="21"/>
  <c r="W63" i="21"/>
  <c r="W53" i="21"/>
  <c r="V45" i="21"/>
  <c r="Y91" i="21"/>
  <c r="X45" i="21"/>
  <c r="Y63" i="21"/>
  <c r="Y53" i="21"/>
  <c r="E91" i="21"/>
  <c r="E63" i="21"/>
  <c r="E53" i="21"/>
  <c r="F92" i="21"/>
  <c r="F61" i="21"/>
  <c r="F51" i="21"/>
  <c r="T64" i="21"/>
  <c r="T46" i="21"/>
  <c r="F64" i="21"/>
  <c r="F46" i="21"/>
  <c r="J64" i="21"/>
  <c r="J46" i="21"/>
  <c r="R64" i="21"/>
  <c r="R46" i="21"/>
  <c r="F76" i="21"/>
  <c r="F82" i="21" s="1"/>
  <c r="P92" i="21"/>
  <c r="P90" i="21" s="1"/>
  <c r="P61" i="21"/>
  <c r="P75" i="21" s="1"/>
  <c r="P81" i="21" s="1"/>
  <c r="P51" i="21"/>
  <c r="S64" i="21"/>
  <c r="S46" i="21"/>
  <c r="T52" i="21"/>
  <c r="T62" i="21"/>
  <c r="T76" i="21" s="1"/>
  <c r="T82" i="21" s="1"/>
  <c r="T44" i="21"/>
  <c r="V64" i="21"/>
  <c r="V46" i="21"/>
  <c r="I64" i="21"/>
  <c r="I46" i="21"/>
  <c r="AF36" i="13"/>
  <c r="BB36" i="13"/>
  <c r="AX36" i="13"/>
  <c r="AT36" i="13"/>
  <c r="AJ36" i="13"/>
  <c r="AY36" i="13"/>
  <c r="AC36" i="13"/>
  <c r="AQ36" i="13"/>
  <c r="AB36" i="13"/>
  <c r="AL36" i="13"/>
  <c r="AI36" i="13"/>
  <c r="AO36" i="13"/>
  <c r="AL7" i="13"/>
  <c r="AL8" i="13" s="1"/>
  <c r="AH36" i="13"/>
  <c r="AV36" i="13"/>
  <c r="AN36" i="13"/>
  <c r="AP36" i="13"/>
  <c r="AA36" i="13"/>
  <c r="AW36" i="13"/>
  <c r="AG36" i="13"/>
  <c r="AU36" i="13"/>
  <c r="AM36" i="13"/>
  <c r="AE36" i="13"/>
  <c r="BA36" i="13"/>
  <c r="AS36" i="13"/>
  <c r="AK36" i="13"/>
  <c r="AD36" i="13"/>
  <c r="AZ36" i="13"/>
  <c r="R35" i="20"/>
  <c r="V35" i="20"/>
  <c r="C36" i="20"/>
  <c r="C35" i="20"/>
  <c r="AD35" i="20"/>
  <c r="C38" i="20"/>
  <c r="J35" i="20"/>
  <c r="AE35" i="20"/>
  <c r="AC19" i="20"/>
  <c r="AC27" i="20"/>
  <c r="Q27" i="20"/>
  <c r="C18" i="20"/>
  <c r="K18" i="20"/>
  <c r="K35" i="20" s="1"/>
  <c r="S18" i="20"/>
  <c r="S35" i="20" s="1"/>
  <c r="AE18" i="20"/>
  <c r="J19" i="20"/>
  <c r="J17" i="20" s="1"/>
  <c r="J43" i="20" s="1"/>
  <c r="R19" i="20"/>
  <c r="AD19" i="20"/>
  <c r="I20" i="20"/>
  <c r="Q20" i="20"/>
  <c r="AC20" i="20"/>
  <c r="H21" i="20"/>
  <c r="P21" i="20"/>
  <c r="AB21" i="20"/>
  <c r="D18" i="20"/>
  <c r="D35" i="20" s="1"/>
  <c r="L18" i="20"/>
  <c r="L35" i="20" s="1"/>
  <c r="T18" i="20"/>
  <c r="T35" i="20" s="1"/>
  <c r="C19" i="20"/>
  <c r="K19" i="20"/>
  <c r="S19" i="20"/>
  <c r="AE19" i="20"/>
  <c r="J20" i="20"/>
  <c r="R20" i="20"/>
  <c r="AD20" i="20"/>
  <c r="I21" i="20"/>
  <c r="Q21" i="20"/>
  <c r="AC21" i="20"/>
  <c r="E18" i="20"/>
  <c r="E35" i="20" s="1"/>
  <c r="M18" i="20"/>
  <c r="M35" i="20" s="1"/>
  <c r="V18" i="20"/>
  <c r="D19" i="20"/>
  <c r="L19" i="20"/>
  <c r="T19" i="20"/>
  <c r="C20" i="20"/>
  <c r="K20" i="20"/>
  <c r="S20" i="20"/>
  <c r="AE20" i="20"/>
  <c r="J21" i="20"/>
  <c r="R21" i="20"/>
  <c r="AD21" i="20"/>
  <c r="F18" i="20"/>
  <c r="F35" i="20" s="1"/>
  <c r="N18" i="20"/>
  <c r="N35" i="20" s="1"/>
  <c r="X18" i="20"/>
  <c r="X35" i="20" s="1"/>
  <c r="E19" i="20"/>
  <c r="M19" i="20"/>
  <c r="V19" i="20"/>
  <c r="D20" i="20"/>
  <c r="L20" i="20"/>
  <c r="T20" i="20"/>
  <c r="C21" i="20"/>
  <c r="K21" i="20"/>
  <c r="S21" i="20"/>
  <c r="AE21" i="20"/>
  <c r="J27" i="20"/>
  <c r="R27" i="20"/>
  <c r="AD27" i="20"/>
  <c r="G18" i="20"/>
  <c r="G35" i="20" s="1"/>
  <c r="O18" i="20"/>
  <c r="O35" i="20" s="1"/>
  <c r="Z18" i="20"/>
  <c r="Z35" i="20" s="1"/>
  <c r="F19" i="20"/>
  <c r="N19" i="20"/>
  <c r="X19" i="20"/>
  <c r="E20" i="20"/>
  <c r="M20" i="20"/>
  <c r="V20" i="20"/>
  <c r="D21" i="20"/>
  <c r="L21" i="20"/>
  <c r="T21" i="20"/>
  <c r="H18" i="20"/>
  <c r="H35" i="20" s="1"/>
  <c r="P18" i="20"/>
  <c r="P35" i="20" s="1"/>
  <c r="AB18" i="20"/>
  <c r="AB35" i="20" s="1"/>
  <c r="G19" i="20"/>
  <c r="O19" i="20"/>
  <c r="Z19" i="20"/>
  <c r="F20" i="20"/>
  <c r="N20" i="20"/>
  <c r="X20" i="20"/>
  <c r="E21" i="20"/>
  <c r="M21" i="20"/>
  <c r="I18" i="20"/>
  <c r="I35" i="20" s="1"/>
  <c r="H19" i="20"/>
  <c r="P19" i="20"/>
  <c r="G20" i="20"/>
  <c r="O20" i="20"/>
  <c r="F21" i="20"/>
  <c r="N21" i="20"/>
  <c r="L91" i="22" l="1"/>
  <c r="L33" i="22" s="1"/>
  <c r="L53" i="22"/>
  <c r="L63" i="22"/>
  <c r="K45" i="22"/>
  <c r="O91" i="22"/>
  <c r="O33" i="22" s="1"/>
  <c r="O63" i="22"/>
  <c r="O53" i="22"/>
  <c r="N45" i="22"/>
  <c r="T91" i="22"/>
  <c r="T33" i="22" s="1"/>
  <c r="T53" i="22"/>
  <c r="T63" i="22"/>
  <c r="S45" i="22"/>
  <c r="M91" i="22"/>
  <c r="M33" i="22" s="1"/>
  <c r="M63" i="22"/>
  <c r="M53" i="22"/>
  <c r="L45" i="22"/>
  <c r="X62" i="22"/>
  <c r="X76" i="22" s="1"/>
  <c r="X82" i="22" s="1"/>
  <c r="X52" i="22"/>
  <c r="X44" i="22"/>
  <c r="G91" i="22"/>
  <c r="G33" i="22" s="1"/>
  <c r="G63" i="22"/>
  <c r="G53" i="22"/>
  <c r="F45" i="22"/>
  <c r="J53" i="22"/>
  <c r="J91" i="22"/>
  <c r="J33" i="22" s="1"/>
  <c r="I45" i="22"/>
  <c r="J63" i="22"/>
  <c r="Q63" i="22"/>
  <c r="Q53" i="22"/>
  <c r="P45" i="22"/>
  <c r="Q91" i="22"/>
  <c r="Q33" i="22" s="1"/>
  <c r="K91" i="22"/>
  <c r="K33" i="22" s="1"/>
  <c r="K63" i="22"/>
  <c r="J45" i="22"/>
  <c r="K53" i="22"/>
  <c r="U91" i="22"/>
  <c r="U33" i="22" s="1"/>
  <c r="U63" i="22"/>
  <c r="U53" i="22"/>
  <c r="T45" i="22"/>
  <c r="P91" i="22"/>
  <c r="P33" i="22" s="1"/>
  <c r="P63" i="22"/>
  <c r="P53" i="22"/>
  <c r="O45" i="22"/>
  <c r="H91" i="22"/>
  <c r="H33" i="22" s="1"/>
  <c r="H63" i="22"/>
  <c r="H53" i="22"/>
  <c r="G45" i="22"/>
  <c r="W91" i="22"/>
  <c r="W33" i="22" s="1"/>
  <c r="W63" i="22"/>
  <c r="W53" i="22"/>
  <c r="V45" i="22"/>
  <c r="AD74" i="22"/>
  <c r="AD60" i="22"/>
  <c r="AD89" i="22"/>
  <c r="AD50" i="22"/>
  <c r="AD43" i="22"/>
  <c r="AD66" i="22"/>
  <c r="AD24" i="22"/>
  <c r="AE10" i="22"/>
  <c r="AD18" i="22"/>
  <c r="R53" i="22"/>
  <c r="R91" i="22"/>
  <c r="R33" i="22" s="1"/>
  <c r="Q45" i="22"/>
  <c r="R63" i="22"/>
  <c r="V91" i="22"/>
  <c r="V33" i="22" s="1"/>
  <c r="V63" i="22"/>
  <c r="V53" i="22"/>
  <c r="U45" i="22"/>
  <c r="I63" i="22"/>
  <c r="I53" i="22"/>
  <c r="H45" i="22"/>
  <c r="I91" i="22"/>
  <c r="I33" i="22" s="1"/>
  <c r="F91" i="22"/>
  <c r="F33" i="22" s="1"/>
  <c r="F63" i="22"/>
  <c r="F53" i="22"/>
  <c r="E45" i="22"/>
  <c r="N91" i="22"/>
  <c r="N33" i="22" s="1"/>
  <c r="N63" i="22"/>
  <c r="N53" i="22"/>
  <c r="M45" i="22"/>
  <c r="E91" i="22"/>
  <c r="E33" i="22" s="1"/>
  <c r="E63" i="22"/>
  <c r="E53" i="22"/>
  <c r="R62" i="22"/>
  <c r="R76" i="22" s="1"/>
  <c r="R82" i="22" s="1"/>
  <c r="R52" i="22"/>
  <c r="R44" i="22"/>
  <c r="X91" i="22"/>
  <c r="X33" i="22" s="1"/>
  <c r="X63" i="22"/>
  <c r="X53" i="22"/>
  <c r="W45" i="22"/>
  <c r="R91" i="21"/>
  <c r="R63" i="21"/>
  <c r="R53" i="21"/>
  <c r="Q45" i="21"/>
  <c r="M91" i="21"/>
  <c r="L45" i="21"/>
  <c r="M63" i="21"/>
  <c r="M53" i="21"/>
  <c r="S63" i="21"/>
  <c r="S91" i="21"/>
  <c r="S53" i="21"/>
  <c r="R45" i="21"/>
  <c r="J91" i="21"/>
  <c r="J53" i="21"/>
  <c r="J63" i="21"/>
  <c r="I45" i="21"/>
  <c r="T91" i="21"/>
  <c r="T63" i="21"/>
  <c r="T53" i="21"/>
  <c r="S45" i="21"/>
  <c r="O49" i="21"/>
  <c r="H91" i="21"/>
  <c r="H63" i="21"/>
  <c r="H53" i="21"/>
  <c r="G45" i="21"/>
  <c r="I91" i="21"/>
  <c r="H45" i="21"/>
  <c r="I63" i="21"/>
  <c r="I53" i="21"/>
  <c r="X91" i="21"/>
  <c r="X63" i="21"/>
  <c r="X53" i="21"/>
  <c r="W45" i="21"/>
  <c r="N91" i="21"/>
  <c r="N63" i="21"/>
  <c r="N53" i="21"/>
  <c r="M45" i="21"/>
  <c r="T92" i="21"/>
  <c r="T61" i="21"/>
  <c r="T75" i="21" s="1"/>
  <c r="T81" i="21" s="1"/>
  <c r="T51" i="21"/>
  <c r="F90" i="21"/>
  <c r="P55" i="21"/>
  <c r="P49" i="21"/>
  <c r="F91" i="21"/>
  <c r="F63" i="21"/>
  <c r="F75" i="21" s="1"/>
  <c r="F81" i="21" s="1"/>
  <c r="F53" i="21"/>
  <c r="F55" i="21" s="1"/>
  <c r="E45" i="21"/>
  <c r="F49" i="21"/>
  <c r="X62" i="21"/>
  <c r="X76" i="21" s="1"/>
  <c r="X82" i="21" s="1"/>
  <c r="X52" i="21"/>
  <c r="X44" i="21"/>
  <c r="V91" i="21"/>
  <c r="V63" i="21"/>
  <c r="U45" i="21"/>
  <c r="V53" i="21"/>
  <c r="N62" i="21"/>
  <c r="N76" i="21" s="1"/>
  <c r="N82" i="21" s="1"/>
  <c r="N44" i="21"/>
  <c r="N52" i="21"/>
  <c r="J92" i="21"/>
  <c r="J90" i="21" s="1"/>
  <c r="J51" i="21"/>
  <c r="J61" i="21"/>
  <c r="J75" i="21" s="1"/>
  <c r="J81" i="21" s="1"/>
  <c r="V62" i="21"/>
  <c r="V76" i="21" s="1"/>
  <c r="V82" i="21" s="1"/>
  <c r="V44" i="21"/>
  <c r="V52" i="21"/>
  <c r="Z53" i="21"/>
  <c r="Z46" i="21" s="1"/>
  <c r="AG6" i="21"/>
  <c r="AD28" i="20"/>
  <c r="AD37" i="20" s="1"/>
  <c r="AD36" i="20"/>
  <c r="AC17" i="20"/>
  <c r="AC28" i="20"/>
  <c r="AC37" i="20" s="1"/>
  <c r="AC36" i="20"/>
  <c r="R28" i="20"/>
  <c r="R37" i="20" s="1"/>
  <c r="R36" i="20"/>
  <c r="J28" i="20"/>
  <c r="J37" i="20" s="1"/>
  <c r="J36" i="20"/>
  <c r="Q28" i="20"/>
  <c r="Q37" i="20" s="1"/>
  <c r="Q36" i="20"/>
  <c r="AB17" i="20"/>
  <c r="AB43" i="20" s="1"/>
  <c r="AA43" i="20" s="1"/>
  <c r="AB27" i="20"/>
  <c r="AB36" i="20" s="1"/>
  <c r="AD31" i="20"/>
  <c r="AD29" i="20"/>
  <c r="L27" i="20"/>
  <c r="L17" i="20"/>
  <c r="L43" i="20" s="1"/>
  <c r="P17" i="20"/>
  <c r="P43" i="20" s="1"/>
  <c r="P27" i="20"/>
  <c r="D27" i="20"/>
  <c r="D17" i="20"/>
  <c r="D43" i="20" s="1"/>
  <c r="H17" i="20"/>
  <c r="H43" i="20" s="1"/>
  <c r="H27" i="20"/>
  <c r="V27" i="20"/>
  <c r="V17" i="20"/>
  <c r="V43" i="20" s="1"/>
  <c r="U43" i="20" s="1"/>
  <c r="R17" i="20"/>
  <c r="R43" i="20" s="1"/>
  <c r="T27" i="20"/>
  <c r="T17" i="20"/>
  <c r="T43" i="20" s="1"/>
  <c r="M27" i="20"/>
  <c r="M17" i="20"/>
  <c r="M43" i="20" s="1"/>
  <c r="I17" i="20"/>
  <c r="I43" i="20" s="1"/>
  <c r="I27" i="20"/>
  <c r="I36" i="20" s="1"/>
  <c r="F17" i="20"/>
  <c r="F43" i="20" s="1"/>
  <c r="F27" i="20"/>
  <c r="Z17" i="20"/>
  <c r="Z43" i="20" s="1"/>
  <c r="Y43" i="20" s="1"/>
  <c r="Z27" i="20"/>
  <c r="E27" i="20"/>
  <c r="E17" i="20"/>
  <c r="E43" i="20" s="1"/>
  <c r="AE17" i="20"/>
  <c r="AE27" i="20"/>
  <c r="Q17" i="20"/>
  <c r="Q43" i="20" s="1"/>
  <c r="AD17" i="20"/>
  <c r="O17" i="20"/>
  <c r="O43" i="20" s="1"/>
  <c r="O27" i="20"/>
  <c r="X17" i="20"/>
  <c r="X43" i="20" s="1"/>
  <c r="W43" i="20" s="1"/>
  <c r="X27" i="20"/>
  <c r="S27" i="20"/>
  <c r="S17" i="20"/>
  <c r="S43" i="20" s="1"/>
  <c r="C27" i="20"/>
  <c r="C28" i="20" s="1"/>
  <c r="C17" i="20"/>
  <c r="C43" i="20" s="1"/>
  <c r="G17" i="20"/>
  <c r="G43" i="20" s="1"/>
  <c r="G27" i="20"/>
  <c r="N27" i="20"/>
  <c r="N17" i="20"/>
  <c r="N43" i="20" s="1"/>
  <c r="K27" i="20"/>
  <c r="K17" i="20"/>
  <c r="K43" i="20" s="1"/>
  <c r="L44" i="22" l="1"/>
  <c r="L62" i="22"/>
  <c r="L76" i="22" s="1"/>
  <c r="L82" i="22" s="1"/>
  <c r="L52" i="22"/>
  <c r="N62" i="22"/>
  <c r="N76" i="22" s="1"/>
  <c r="N82" i="22" s="1"/>
  <c r="N52" i="22"/>
  <c r="N44" i="22"/>
  <c r="H62" i="22"/>
  <c r="H76" i="22" s="1"/>
  <c r="H82" i="22" s="1"/>
  <c r="H52" i="22"/>
  <c r="H44" i="22"/>
  <c r="Q62" i="22"/>
  <c r="Q76" i="22" s="1"/>
  <c r="Q82" i="22" s="1"/>
  <c r="Q52" i="22"/>
  <c r="Q44" i="22"/>
  <c r="G62" i="22"/>
  <c r="G76" i="22" s="1"/>
  <c r="G82" i="22" s="1"/>
  <c r="G52" i="22"/>
  <c r="G44" i="22"/>
  <c r="T62" i="22"/>
  <c r="T76" i="22" s="1"/>
  <c r="T82" i="22" s="1"/>
  <c r="T44" i="22"/>
  <c r="T52" i="22"/>
  <c r="F62" i="22"/>
  <c r="F76" i="22" s="1"/>
  <c r="F82" i="22" s="1"/>
  <c r="F52" i="22"/>
  <c r="F44" i="22"/>
  <c r="M62" i="22"/>
  <c r="M76" i="22" s="1"/>
  <c r="M82" i="22" s="1"/>
  <c r="M52" i="22"/>
  <c r="M44" i="22"/>
  <c r="R92" i="22"/>
  <c r="R90" i="22" s="1"/>
  <c r="R61" i="22"/>
  <c r="R75" i="22" s="1"/>
  <c r="R81" i="22" s="1"/>
  <c r="R51" i="22"/>
  <c r="E62" i="22"/>
  <c r="E76" i="22" s="1"/>
  <c r="E82" i="22" s="1"/>
  <c r="E52" i="22"/>
  <c r="E44" i="22"/>
  <c r="U62" i="22"/>
  <c r="U76" i="22" s="1"/>
  <c r="U82" i="22" s="1"/>
  <c r="U52" i="22"/>
  <c r="U44" i="22"/>
  <c r="S62" i="22"/>
  <c r="S76" i="22" s="1"/>
  <c r="S82" i="22" s="1"/>
  <c r="S44" i="22"/>
  <c r="S52" i="22"/>
  <c r="K62" i="22"/>
  <c r="K76" i="22" s="1"/>
  <c r="K82" i="22" s="1"/>
  <c r="K44" i="22"/>
  <c r="K52" i="22"/>
  <c r="AE89" i="22"/>
  <c r="AE60" i="22"/>
  <c r="AE74" i="22"/>
  <c r="AE66" i="22"/>
  <c r="AE43" i="22"/>
  <c r="AF10" i="22"/>
  <c r="AE50" i="22"/>
  <c r="AE24" i="22"/>
  <c r="AE18" i="22"/>
  <c r="V52" i="22"/>
  <c r="V62" i="22"/>
  <c r="V76" i="22" s="1"/>
  <c r="V82" i="22" s="1"/>
  <c r="V44" i="22"/>
  <c r="O62" i="22"/>
  <c r="O76" i="22" s="1"/>
  <c r="O82" i="22" s="1"/>
  <c r="O52" i="22"/>
  <c r="O44" i="22"/>
  <c r="X92" i="22"/>
  <c r="X90" i="22" s="1"/>
  <c r="X61" i="22"/>
  <c r="X75" i="22" s="1"/>
  <c r="X81" i="22" s="1"/>
  <c r="X51" i="22"/>
  <c r="W62" i="22"/>
  <c r="W76" i="22" s="1"/>
  <c r="W82" i="22" s="1"/>
  <c r="W52" i="22"/>
  <c r="W44" i="22"/>
  <c r="Z53" i="22"/>
  <c r="Z46" i="22" s="1"/>
  <c r="AG6" i="22"/>
  <c r="J62" i="22"/>
  <c r="J76" i="22" s="1"/>
  <c r="J82" i="22" s="1"/>
  <c r="J52" i="22"/>
  <c r="J44" i="22"/>
  <c r="I62" i="22"/>
  <c r="I76" i="22" s="1"/>
  <c r="I82" i="22" s="1"/>
  <c r="I52" i="22"/>
  <c r="I44" i="22"/>
  <c r="P62" i="22"/>
  <c r="P76" i="22" s="1"/>
  <c r="P82" i="22" s="1"/>
  <c r="P52" i="22"/>
  <c r="P44" i="22"/>
  <c r="U52" i="21"/>
  <c r="U62" i="21"/>
  <c r="U76" i="21" s="1"/>
  <c r="U82" i="21" s="1"/>
  <c r="U44" i="21"/>
  <c r="E52" i="21"/>
  <c r="E62" i="21"/>
  <c r="E76" i="21" s="1"/>
  <c r="E82" i="21" s="1"/>
  <c r="E44" i="21"/>
  <c r="J55" i="21"/>
  <c r="J49" i="21"/>
  <c r="T90" i="21"/>
  <c r="L62" i="21"/>
  <c r="L76" i="21" s="1"/>
  <c r="L82" i="21" s="1"/>
  <c r="L52" i="21"/>
  <c r="L44" i="21"/>
  <c r="Z91" i="21"/>
  <c r="Z63" i="21"/>
  <c r="Y45" i="21"/>
  <c r="X92" i="21"/>
  <c r="X90" i="21" s="1"/>
  <c r="X61" i="21"/>
  <c r="X75" i="21" s="1"/>
  <c r="X81" i="21" s="1"/>
  <c r="X51" i="21"/>
  <c r="S62" i="21"/>
  <c r="S76" i="21" s="1"/>
  <c r="S82" i="21" s="1"/>
  <c r="S52" i="21"/>
  <c r="S44" i="21"/>
  <c r="R62" i="21"/>
  <c r="R76" i="21" s="1"/>
  <c r="R82" i="21" s="1"/>
  <c r="R44" i="21"/>
  <c r="R52" i="21"/>
  <c r="N92" i="21"/>
  <c r="N90" i="21" s="1"/>
  <c r="N51" i="21"/>
  <c r="N61" i="21"/>
  <c r="N75" i="21" s="1"/>
  <c r="N81" i="21" s="1"/>
  <c r="H62" i="21"/>
  <c r="H76" i="21" s="1"/>
  <c r="H82" i="21" s="1"/>
  <c r="H52" i="21"/>
  <c r="H44" i="21"/>
  <c r="Q62" i="21"/>
  <c r="Q76" i="21" s="1"/>
  <c r="Q82" i="21" s="1"/>
  <c r="Q44" i="21"/>
  <c r="Q52" i="21"/>
  <c r="M62" i="21"/>
  <c r="M76" i="21" s="1"/>
  <c r="M82" i="21" s="1"/>
  <c r="M52" i="21"/>
  <c r="M44" i="21"/>
  <c r="V92" i="21"/>
  <c r="V90" i="21" s="1"/>
  <c r="V61" i="21"/>
  <c r="V75" i="21" s="1"/>
  <c r="V81" i="21" s="1"/>
  <c r="V51" i="21"/>
  <c r="W62" i="21"/>
  <c r="W76" i="21" s="1"/>
  <c r="W82" i="21" s="1"/>
  <c r="W52" i="21"/>
  <c r="W44" i="21"/>
  <c r="G62" i="21"/>
  <c r="G76" i="21" s="1"/>
  <c r="G82" i="21" s="1"/>
  <c r="G44" i="21"/>
  <c r="G52" i="21"/>
  <c r="T55" i="21"/>
  <c r="T49" i="21"/>
  <c r="I62" i="21"/>
  <c r="I76" i="21" s="1"/>
  <c r="I82" i="21" s="1"/>
  <c r="I52" i="21"/>
  <c r="I44" i="21"/>
  <c r="R31" i="20"/>
  <c r="AD38" i="20"/>
  <c r="AD40" i="20" s="1"/>
  <c r="AE28" i="20"/>
  <c r="AE37" i="20" s="1"/>
  <c r="AE36" i="20"/>
  <c r="V28" i="20"/>
  <c r="V37" i="20" s="1"/>
  <c r="V36" i="20"/>
  <c r="AC29" i="20"/>
  <c r="AC38" i="20" s="1"/>
  <c r="AC40" i="20" s="1"/>
  <c r="AC31" i="20"/>
  <c r="X28" i="20"/>
  <c r="X37" i="20" s="1"/>
  <c r="X36" i="20"/>
  <c r="Z28" i="20"/>
  <c r="Z37" i="20" s="1"/>
  <c r="Z36" i="20"/>
  <c r="Q29" i="20"/>
  <c r="Q38" i="20" s="1"/>
  <c r="Q40" i="20" s="1"/>
  <c r="Q45" i="20" s="1"/>
  <c r="Q31" i="20"/>
  <c r="R29" i="20"/>
  <c r="R38" i="20" s="1"/>
  <c r="R40" i="20" s="1"/>
  <c r="R45" i="20" s="1"/>
  <c r="M28" i="20"/>
  <c r="M37" i="20" s="1"/>
  <c r="M36" i="20"/>
  <c r="T28" i="20"/>
  <c r="T37" i="20" s="1"/>
  <c r="T36" i="20"/>
  <c r="S28" i="20"/>
  <c r="S37" i="20" s="1"/>
  <c r="S36" i="20"/>
  <c r="J31" i="20"/>
  <c r="K28" i="20"/>
  <c r="K37" i="20" s="1"/>
  <c r="K36" i="20"/>
  <c r="H28" i="20"/>
  <c r="H37" i="20" s="1"/>
  <c r="H36" i="20"/>
  <c r="L28" i="20"/>
  <c r="L37" i="20" s="1"/>
  <c r="L36" i="20"/>
  <c r="J29" i="20"/>
  <c r="J38" i="20" s="1"/>
  <c r="J40" i="20" s="1"/>
  <c r="J45" i="20" s="1"/>
  <c r="P28" i="20"/>
  <c r="P37" i="20" s="1"/>
  <c r="P36" i="20"/>
  <c r="N28" i="20"/>
  <c r="N37" i="20" s="1"/>
  <c r="N36" i="20"/>
  <c r="O28" i="20"/>
  <c r="O37" i="20" s="1"/>
  <c r="O36" i="20"/>
  <c r="G28" i="20"/>
  <c r="G37" i="20" s="1"/>
  <c r="G36" i="20"/>
  <c r="F28" i="20"/>
  <c r="F37" i="20" s="1"/>
  <c r="F36" i="20"/>
  <c r="E28" i="20"/>
  <c r="E37" i="20" s="1"/>
  <c r="E36" i="20"/>
  <c r="D28" i="20"/>
  <c r="D37" i="20" s="1"/>
  <c r="D36" i="20"/>
  <c r="L29" i="20"/>
  <c r="L38" i="20" s="1"/>
  <c r="AB28" i="20"/>
  <c r="AB37" i="20" s="1"/>
  <c r="V31" i="20"/>
  <c r="V29" i="20"/>
  <c r="C29" i="20"/>
  <c r="C31" i="20"/>
  <c r="C32" i="20" s="1"/>
  <c r="C44" i="20" s="1"/>
  <c r="M29" i="20"/>
  <c r="H31" i="20"/>
  <c r="H32" i="20" s="1"/>
  <c r="H44" i="20" s="1"/>
  <c r="C40" i="20"/>
  <c r="C45" i="20" s="1"/>
  <c r="S29" i="20"/>
  <c r="S31" i="20"/>
  <c r="I28" i="20"/>
  <c r="I37" i="20" s="1"/>
  <c r="P92" i="22" l="1"/>
  <c r="P90" i="22" s="1"/>
  <c r="P51" i="22"/>
  <c r="P61" i="22"/>
  <c r="P75" i="22" s="1"/>
  <c r="P81" i="22" s="1"/>
  <c r="G92" i="22"/>
  <c r="G90" i="22" s="1"/>
  <c r="G61" i="22"/>
  <c r="G75" i="22" s="1"/>
  <c r="G81" i="22" s="1"/>
  <c r="G51" i="22"/>
  <c r="AX53" i="22"/>
  <c r="AP53" i="22"/>
  <c r="AH53" i="22"/>
  <c r="AW53" i="22"/>
  <c r="AO53" i="22"/>
  <c r="AG53" i="22"/>
  <c r="AV53" i="22"/>
  <c r="AN53" i="22"/>
  <c r="AF53" i="22"/>
  <c r="AU53" i="22"/>
  <c r="AM53" i="22"/>
  <c r="AE53" i="22"/>
  <c r="BB53" i="22"/>
  <c r="AT53" i="22"/>
  <c r="AL53" i="22"/>
  <c r="AD53" i="22"/>
  <c r="AZ53" i="22"/>
  <c r="AR53" i="22"/>
  <c r="AJ53" i="22"/>
  <c r="AB53" i="22"/>
  <c r="AI53" i="22"/>
  <c r="AC53" i="22"/>
  <c r="AA53" i="22"/>
  <c r="BA53" i="22"/>
  <c r="AY53" i="22"/>
  <c r="AS53" i="22"/>
  <c r="AQ53" i="22"/>
  <c r="AK53" i="22"/>
  <c r="O92" i="22"/>
  <c r="O90" i="22" s="1"/>
  <c r="O61" i="22"/>
  <c r="O75" i="22" s="1"/>
  <c r="O81" i="22" s="1"/>
  <c r="O51" i="22"/>
  <c r="K92" i="22"/>
  <c r="K90" i="22" s="1"/>
  <c r="K61" i="22"/>
  <c r="K75" i="22" s="1"/>
  <c r="K81" i="22" s="1"/>
  <c r="K51" i="22"/>
  <c r="E92" i="22"/>
  <c r="E90" i="22" s="1"/>
  <c r="E61" i="22"/>
  <c r="E75" i="22" s="1"/>
  <c r="E81" i="22" s="1"/>
  <c r="E51" i="22"/>
  <c r="N92" i="22"/>
  <c r="N90" i="22" s="1"/>
  <c r="N51" i="22"/>
  <c r="N61" i="22"/>
  <c r="N75" i="22" s="1"/>
  <c r="N81" i="22" s="1"/>
  <c r="M92" i="22"/>
  <c r="M90" i="22" s="1"/>
  <c r="M61" i="22"/>
  <c r="M75" i="22" s="1"/>
  <c r="M81" i="22" s="1"/>
  <c r="M51" i="22"/>
  <c r="Z91" i="22"/>
  <c r="Y45" i="22"/>
  <c r="Z63" i="22"/>
  <c r="Z47" i="22"/>
  <c r="AF89" i="22"/>
  <c r="AF74" i="22"/>
  <c r="AF66" i="22"/>
  <c r="AF60" i="22"/>
  <c r="AF43" i="22"/>
  <c r="AG10" i="22"/>
  <c r="AF50" i="22"/>
  <c r="AF18" i="22"/>
  <c r="AF24" i="22"/>
  <c r="F92" i="22"/>
  <c r="F90" i="22" s="1"/>
  <c r="F61" i="22"/>
  <c r="F75" i="22" s="1"/>
  <c r="F81" i="22" s="1"/>
  <c r="F51" i="22"/>
  <c r="I92" i="22"/>
  <c r="I90" i="22" s="1"/>
  <c r="I61" i="22"/>
  <c r="I75" i="22" s="1"/>
  <c r="I81" i="22" s="1"/>
  <c r="I51" i="22"/>
  <c r="W61" i="22"/>
  <c r="W75" i="22" s="1"/>
  <c r="W81" i="22" s="1"/>
  <c r="W92" i="22"/>
  <c r="W90" i="22" s="1"/>
  <c r="W51" i="22"/>
  <c r="Q92" i="22"/>
  <c r="Q90" i="22" s="1"/>
  <c r="Q61" i="22"/>
  <c r="Q75" i="22" s="1"/>
  <c r="Q81" i="22" s="1"/>
  <c r="Q51" i="22"/>
  <c r="V92" i="22"/>
  <c r="V90" i="22" s="1"/>
  <c r="V61" i="22"/>
  <c r="V75" i="22" s="1"/>
  <c r="V81" i="22" s="1"/>
  <c r="V51" i="22"/>
  <c r="S92" i="22"/>
  <c r="S90" i="22" s="1"/>
  <c r="S61" i="22"/>
  <c r="S75" i="22" s="1"/>
  <c r="S81" i="22" s="1"/>
  <c r="S51" i="22"/>
  <c r="R55" i="22"/>
  <c r="R49" i="22"/>
  <c r="J92" i="22"/>
  <c r="J90" i="22" s="1"/>
  <c r="J61" i="22"/>
  <c r="J75" i="22" s="1"/>
  <c r="J81" i="22" s="1"/>
  <c r="J51" i="22"/>
  <c r="X55" i="22"/>
  <c r="X49" i="22"/>
  <c r="U92" i="22"/>
  <c r="U90" i="22" s="1"/>
  <c r="U61" i="22"/>
  <c r="U75" i="22" s="1"/>
  <c r="U81" i="22" s="1"/>
  <c r="U51" i="22"/>
  <c r="T92" i="22"/>
  <c r="T90" i="22" s="1"/>
  <c r="T61" i="22"/>
  <c r="T75" i="22" s="1"/>
  <c r="T81" i="22" s="1"/>
  <c r="T51" i="22"/>
  <c r="H92" i="22"/>
  <c r="H90" i="22" s="1"/>
  <c r="H51" i="22"/>
  <c r="H61" i="22"/>
  <c r="H75" i="22" s="1"/>
  <c r="H81" i="22" s="1"/>
  <c r="L92" i="22"/>
  <c r="L90" i="22" s="1"/>
  <c r="L61" i="22"/>
  <c r="L75" i="22" s="1"/>
  <c r="L81" i="22" s="1"/>
  <c r="L51" i="22"/>
  <c r="Y62" i="21"/>
  <c r="Y76" i="21" s="1"/>
  <c r="Y82" i="21" s="1"/>
  <c r="Y52" i="21"/>
  <c r="Z52" i="21" s="1"/>
  <c r="Y44" i="21"/>
  <c r="H92" i="21"/>
  <c r="H90" i="21" s="1"/>
  <c r="H61" i="21"/>
  <c r="H75" i="21" s="1"/>
  <c r="H81" i="21" s="1"/>
  <c r="H51" i="21"/>
  <c r="Z64" i="21"/>
  <c r="W92" i="21"/>
  <c r="W90" i="21" s="1"/>
  <c r="W61" i="21"/>
  <c r="W75" i="21" s="1"/>
  <c r="W81" i="21" s="1"/>
  <c r="W51" i="21"/>
  <c r="I92" i="21"/>
  <c r="I90" i="21" s="1"/>
  <c r="I51" i="21"/>
  <c r="I61" i="21"/>
  <c r="I75" i="21" s="1"/>
  <c r="I81" i="21" s="1"/>
  <c r="E92" i="21"/>
  <c r="E90" i="21" s="1"/>
  <c r="E51" i="21"/>
  <c r="E61" i="21"/>
  <c r="E75" i="21" s="1"/>
  <c r="E81" i="21" s="1"/>
  <c r="V55" i="21"/>
  <c r="V49" i="21"/>
  <c r="L92" i="21"/>
  <c r="L90" i="21" s="1"/>
  <c r="L61" i="21"/>
  <c r="L75" i="21" s="1"/>
  <c r="L81" i="21" s="1"/>
  <c r="L51" i="21"/>
  <c r="R92" i="21"/>
  <c r="R90" i="21" s="1"/>
  <c r="R51" i="21"/>
  <c r="R61" i="21"/>
  <c r="R75" i="21" s="1"/>
  <c r="R81" i="21" s="1"/>
  <c r="S61" i="21"/>
  <c r="S75" i="21" s="1"/>
  <c r="S81" i="21" s="1"/>
  <c r="S92" i="21"/>
  <c r="S90" i="21" s="1"/>
  <c r="S51" i="21"/>
  <c r="N55" i="21"/>
  <c r="N49" i="21"/>
  <c r="X55" i="21"/>
  <c r="X49" i="21"/>
  <c r="U92" i="21"/>
  <c r="U90" i="21" s="1"/>
  <c r="U61" i="21"/>
  <c r="U75" i="21" s="1"/>
  <c r="U81" i="21" s="1"/>
  <c r="U51" i="21"/>
  <c r="G92" i="21"/>
  <c r="G90" i="21" s="1"/>
  <c r="G61" i="21"/>
  <c r="G75" i="21" s="1"/>
  <c r="G81" i="21" s="1"/>
  <c r="G51" i="21"/>
  <c r="M92" i="21"/>
  <c r="M90" i="21" s="1"/>
  <c r="M61" i="21"/>
  <c r="M75" i="21" s="1"/>
  <c r="M81" i="21" s="1"/>
  <c r="M51" i="21"/>
  <c r="Q92" i="21"/>
  <c r="Q90" i="21" s="1"/>
  <c r="Q61" i="21"/>
  <c r="Q75" i="21" s="1"/>
  <c r="Q81" i="21" s="1"/>
  <c r="Q51" i="21"/>
  <c r="D31" i="20"/>
  <c r="D32" i="20" s="1"/>
  <c r="D44" i="20" s="1"/>
  <c r="D29" i="20"/>
  <c r="D38" i="20" s="1"/>
  <c r="D40" i="20" s="1"/>
  <c r="D45" i="20" s="1"/>
  <c r="AE29" i="20"/>
  <c r="AE31" i="20"/>
  <c r="AE32" i="20" s="1"/>
  <c r="V32" i="20"/>
  <c r="AE38" i="20"/>
  <c r="AE40" i="20" s="1"/>
  <c r="AE13" i="20" s="1"/>
  <c r="L40" i="20"/>
  <c r="L45" i="20" s="1"/>
  <c r="V38" i="20"/>
  <c r="V40" i="20" s="1"/>
  <c r="V46" i="20" s="1"/>
  <c r="AC32" i="20"/>
  <c r="Z29" i="20"/>
  <c r="Z38" i="20" s="1"/>
  <c r="Z40" i="20" s="1"/>
  <c r="Z48" i="20" s="1"/>
  <c r="H29" i="20"/>
  <c r="H38" i="20" s="1"/>
  <c r="H40" i="20" s="1"/>
  <c r="H45" i="20" s="1"/>
  <c r="Z31" i="20"/>
  <c r="Z32" i="20" s="1"/>
  <c r="X29" i="20"/>
  <c r="X38" i="20" s="1"/>
  <c r="X40" i="20" s="1"/>
  <c r="X47" i="20" s="1"/>
  <c r="X31" i="20"/>
  <c r="X32" i="20" s="1"/>
  <c r="O29" i="20"/>
  <c r="O38" i="20" s="1"/>
  <c r="O40" i="20" s="1"/>
  <c r="O45" i="20" s="1"/>
  <c r="P29" i="20"/>
  <c r="P38" i="20" s="1"/>
  <c r="P40" i="20" s="1"/>
  <c r="P45" i="20" s="1"/>
  <c r="T31" i="20"/>
  <c r="L31" i="20"/>
  <c r="L32" i="20" s="1"/>
  <c r="L44" i="20" s="1"/>
  <c r="O31" i="20"/>
  <c r="O32" i="20" s="1"/>
  <c r="O44" i="20" s="1"/>
  <c r="M31" i="20"/>
  <c r="M32" i="20" s="1"/>
  <c r="M44" i="20" s="1"/>
  <c r="S38" i="20"/>
  <c r="S40" i="20" s="1"/>
  <c r="S45" i="20" s="1"/>
  <c r="K31" i="20"/>
  <c r="K32" i="20" s="1"/>
  <c r="K44" i="20" s="1"/>
  <c r="K29" i="20"/>
  <c r="N29" i="20"/>
  <c r="M38" i="20"/>
  <c r="M40" i="20" s="1"/>
  <c r="M45" i="20" s="1"/>
  <c r="N31" i="20"/>
  <c r="N32" i="20" s="1"/>
  <c r="N44" i="20" s="1"/>
  <c r="T29" i="20"/>
  <c r="P31" i="20"/>
  <c r="P32" i="20" s="1"/>
  <c r="P44" i="20" s="1"/>
  <c r="G40" i="20"/>
  <c r="G45" i="20" s="1"/>
  <c r="G29" i="20"/>
  <c r="G38" i="20" s="1"/>
  <c r="G31" i="20"/>
  <c r="G32" i="20" s="1"/>
  <c r="G44" i="20" s="1"/>
  <c r="F29" i="20"/>
  <c r="F38" i="20" s="1"/>
  <c r="F40" i="20" s="1"/>
  <c r="F45" i="20" s="1"/>
  <c r="F31" i="20"/>
  <c r="F32" i="20" s="1"/>
  <c r="F44" i="20" s="1"/>
  <c r="E31" i="20"/>
  <c r="E32" i="20" s="1"/>
  <c r="E44" i="20" s="1"/>
  <c r="E29" i="20"/>
  <c r="AD32" i="20"/>
  <c r="R32" i="20"/>
  <c r="R44" i="20" s="1"/>
  <c r="J32" i="20"/>
  <c r="J44" i="20" s="1"/>
  <c r="T32" i="20"/>
  <c r="T44" i="20" s="1"/>
  <c r="I31" i="20"/>
  <c r="I32" i="20" s="1"/>
  <c r="I44" i="20" s="1"/>
  <c r="I29" i="20"/>
  <c r="I38" i="20" s="1"/>
  <c r="I40" i="20" s="1"/>
  <c r="I45" i="20" s="1"/>
  <c r="AB31" i="20"/>
  <c r="AB32" i="20" s="1"/>
  <c r="AB29" i="20"/>
  <c r="AB38" i="20" s="1"/>
  <c r="AB40" i="20" s="1"/>
  <c r="S32" i="20"/>
  <c r="S44" i="20" s="1"/>
  <c r="Q32" i="20"/>
  <c r="Q44" i="20" s="1"/>
  <c r="M55" i="22" l="1"/>
  <c r="M49" i="22"/>
  <c r="V55" i="22"/>
  <c r="V49" i="22"/>
  <c r="J55" i="22"/>
  <c r="J49" i="22"/>
  <c r="K55" i="22"/>
  <c r="K49" i="22"/>
  <c r="L55" i="22"/>
  <c r="L49" i="22"/>
  <c r="G55" i="22"/>
  <c r="G49" i="22"/>
  <c r="T55" i="22"/>
  <c r="T49" i="22"/>
  <c r="W55" i="22"/>
  <c r="W49" i="22"/>
  <c r="U55" i="22"/>
  <c r="U49" i="22"/>
  <c r="I55" i="22"/>
  <c r="I49" i="22"/>
  <c r="Z64" i="22"/>
  <c r="Z14" i="22"/>
  <c r="N55" i="22"/>
  <c r="N49" i="22"/>
  <c r="O55" i="22"/>
  <c r="O49" i="22"/>
  <c r="S55" i="22"/>
  <c r="S49" i="22"/>
  <c r="Q55" i="22"/>
  <c r="Q49" i="22"/>
  <c r="AG89" i="22"/>
  <c r="AG74" i="22"/>
  <c r="AG66" i="22"/>
  <c r="AG60" i="22"/>
  <c r="AG50" i="22"/>
  <c r="AG43" i="22"/>
  <c r="AH10" i="22"/>
  <c r="AG18" i="22"/>
  <c r="AG24" i="22"/>
  <c r="Y62" i="22"/>
  <c r="Y76" i="22" s="1"/>
  <c r="Y82" i="22" s="1"/>
  <c r="Y52" i="22"/>
  <c r="Y44" i="22"/>
  <c r="E55" i="22"/>
  <c r="E49" i="22"/>
  <c r="H55" i="22"/>
  <c r="H49" i="22"/>
  <c r="F55" i="22"/>
  <c r="F49" i="22"/>
  <c r="Z33" i="22"/>
  <c r="P55" i="22"/>
  <c r="P49" i="22"/>
  <c r="M55" i="21"/>
  <c r="M49" i="21"/>
  <c r="R55" i="21"/>
  <c r="R49" i="21"/>
  <c r="E55" i="21"/>
  <c r="E49" i="21"/>
  <c r="AG5" i="21"/>
  <c r="W55" i="21"/>
  <c r="AG4" i="21"/>
  <c r="W49" i="21"/>
  <c r="G55" i="21"/>
  <c r="G49" i="21"/>
  <c r="V3" i="21"/>
  <c r="V4" i="21" s="1"/>
  <c r="AI4" i="21"/>
  <c r="L55" i="21"/>
  <c r="L49" i="21"/>
  <c r="Z70" i="21"/>
  <c r="Z22" i="21"/>
  <c r="Y92" i="21"/>
  <c r="Y90" i="21" s="1"/>
  <c r="Y61" i="21"/>
  <c r="Y75" i="21" s="1"/>
  <c r="Y81" i="21" s="1"/>
  <c r="Y51" i="21"/>
  <c r="Y55" i="21" s="1"/>
  <c r="Q55" i="21"/>
  <c r="Q49" i="21"/>
  <c r="S55" i="21"/>
  <c r="S49" i="21"/>
  <c r="I55" i="21"/>
  <c r="I49" i="21"/>
  <c r="U55" i="21"/>
  <c r="U49" i="21"/>
  <c r="H55" i="21"/>
  <c r="H49" i="21"/>
  <c r="X14" i="20"/>
  <c r="Z14" i="20"/>
  <c r="N38" i="20"/>
  <c r="N40" i="20" s="1"/>
  <c r="N45" i="20" s="1"/>
  <c r="K38" i="20"/>
  <c r="K40" i="20" s="1"/>
  <c r="K45" i="20" s="1"/>
  <c r="T38" i="20"/>
  <c r="T40" i="20" s="1"/>
  <c r="T45" i="20" s="1"/>
  <c r="E38" i="20"/>
  <c r="E40" i="20" s="1"/>
  <c r="E45" i="20" s="1"/>
  <c r="AB49" i="20"/>
  <c r="AC13" i="20"/>
  <c r="AB14" i="20" s="1"/>
  <c r="Z70" i="22" l="1"/>
  <c r="Z22" i="22"/>
  <c r="AH89" i="22"/>
  <c r="AH74" i="22"/>
  <c r="AH66" i="22"/>
  <c r="AH50" i="22"/>
  <c r="AH43" i="22"/>
  <c r="AH60" i="22"/>
  <c r="AH18" i="22"/>
  <c r="AH24" i="22"/>
  <c r="AI10" i="22"/>
  <c r="Y92" i="22"/>
  <c r="Y90" i="22" s="1"/>
  <c r="AI4" i="22" s="1"/>
  <c r="Z40" i="22" s="1"/>
  <c r="Y61" i="22"/>
  <c r="Y75" i="22" s="1"/>
  <c r="Y81" i="22" s="1"/>
  <c r="Y51" i="22"/>
  <c r="AB35" i="22"/>
  <c r="AC35" i="22" s="1"/>
  <c r="AD35" i="22" s="1"/>
  <c r="AE35" i="22" s="1"/>
  <c r="AF35" i="22" s="1"/>
  <c r="AG35" i="22" s="1"/>
  <c r="AH35" i="22" s="1"/>
  <c r="AI35" i="22" s="1"/>
  <c r="AJ35" i="22" s="1"/>
  <c r="AK35" i="22" s="1"/>
  <c r="AL35" i="22" s="1"/>
  <c r="AM35" i="22" s="1"/>
  <c r="AN35" i="22" s="1"/>
  <c r="AO35" i="22" s="1"/>
  <c r="AP35" i="22" s="1"/>
  <c r="AQ35" i="22" s="1"/>
  <c r="AR35" i="22" s="1"/>
  <c r="AS35" i="22" s="1"/>
  <c r="AT35" i="22" s="1"/>
  <c r="AU35" i="22" s="1"/>
  <c r="AV35" i="22" s="1"/>
  <c r="AW35" i="22" s="1"/>
  <c r="AX35" i="22" s="1"/>
  <c r="AY35" i="22" s="1"/>
  <c r="AZ35" i="22" s="1"/>
  <c r="BA35" i="22" s="1"/>
  <c r="BB35" i="22" s="1"/>
  <c r="Z52" i="22"/>
  <c r="AG5" i="22"/>
  <c r="V3" i="22"/>
  <c r="V4" i="22" s="1"/>
  <c r="Z51" i="21"/>
  <c r="Z44" i="21" s="1"/>
  <c r="AA10" i="13"/>
  <c r="Y55" i="22" l="1"/>
  <c r="AG4" i="22"/>
  <c r="Z51" i="22"/>
  <c r="Z44" i="22" s="1"/>
  <c r="AZ52" i="22"/>
  <c r="AR52" i="22"/>
  <c r="AY52" i="22"/>
  <c r="AQ52" i="22"/>
  <c r="AX52" i="22"/>
  <c r="AP52" i="22"/>
  <c r="AW52" i="22"/>
  <c r="AO52" i="22"/>
  <c r="AV52" i="22"/>
  <c r="AN52" i="22"/>
  <c r="BB52" i="22"/>
  <c r="AT52" i="22"/>
  <c r="BA52" i="22"/>
  <c r="AH52" i="22"/>
  <c r="AU52" i="22"/>
  <c r="AG52" i="22"/>
  <c r="AS52" i="22"/>
  <c r="AF52" i="22"/>
  <c r="AM52" i="22"/>
  <c r="AE52" i="22"/>
  <c r="AL52" i="22"/>
  <c r="AD52" i="22"/>
  <c r="AK52" i="22"/>
  <c r="AC52" i="22"/>
  <c r="AJ52" i="22"/>
  <c r="AI52" i="22"/>
  <c r="AB52" i="22"/>
  <c r="AA52" i="22"/>
  <c r="AI89" i="22"/>
  <c r="AI74" i="22"/>
  <c r="AI66" i="22"/>
  <c r="AI60" i="22"/>
  <c r="AI50" i="22"/>
  <c r="AI43" i="22"/>
  <c r="AI18" i="22"/>
  <c r="AI24" i="22"/>
  <c r="AJ10" i="22"/>
  <c r="Z38" i="22"/>
  <c r="Z92" i="21"/>
  <c r="Z90" i="21" s="1"/>
  <c r="Z61" i="21"/>
  <c r="Z75" i="21" s="1"/>
  <c r="Z81" i="21" s="1"/>
  <c r="AB25" i="13"/>
  <c r="AC25" i="13"/>
  <c r="AD25" i="13"/>
  <c r="AE25" i="13"/>
  <c r="AF25" i="13"/>
  <c r="AG25" i="13"/>
  <c r="AH25" i="13"/>
  <c r="AI25" i="13"/>
  <c r="AJ25" i="13"/>
  <c r="AB26" i="13"/>
  <c r="AC26" i="13"/>
  <c r="AD26" i="13"/>
  <c r="AE26" i="13"/>
  <c r="AF26" i="13"/>
  <c r="AG26" i="13"/>
  <c r="AH26" i="13"/>
  <c r="AI26" i="13"/>
  <c r="AJ26" i="13"/>
  <c r="AB27" i="13"/>
  <c r="AC27" i="13"/>
  <c r="AD27" i="13"/>
  <c r="AE27" i="13"/>
  <c r="AF27" i="13"/>
  <c r="AG27" i="13"/>
  <c r="AH27" i="13"/>
  <c r="AI27" i="13"/>
  <c r="AJ27" i="13"/>
  <c r="AB28" i="13"/>
  <c r="AC28" i="13"/>
  <c r="AD28" i="13"/>
  <c r="AE28" i="13"/>
  <c r="AF28" i="13"/>
  <c r="AG28" i="13"/>
  <c r="AH28" i="13"/>
  <c r="AI28" i="13"/>
  <c r="AJ28" i="13"/>
  <c r="AA26" i="13"/>
  <c r="AA27" i="13"/>
  <c r="AA28" i="13"/>
  <c r="AA25" i="13"/>
  <c r="AJ89" i="22" l="1"/>
  <c r="AJ74" i="22"/>
  <c r="AJ60" i="22"/>
  <c r="AJ50" i="22"/>
  <c r="AJ43" i="22"/>
  <c r="AJ66" i="22"/>
  <c r="AJ18" i="22"/>
  <c r="AJ24" i="22"/>
  <c r="AK10" i="22"/>
  <c r="Z92" i="22"/>
  <c r="Z90" i="22" s="1"/>
  <c r="Z61" i="22"/>
  <c r="Z75" i="22" s="1"/>
  <c r="Z81" i="22" s="1"/>
  <c r="Z45" i="22"/>
  <c r="AA46" i="22" s="1"/>
  <c r="AA91" i="22" s="1"/>
  <c r="AZ51" i="22"/>
  <c r="AZ55" i="22" s="1"/>
  <c r="AR51" i="22"/>
  <c r="AR55" i="22" s="1"/>
  <c r="AJ51" i="22"/>
  <c r="AJ55" i="22" s="1"/>
  <c r="AB51" i="22"/>
  <c r="AB55" i="22" s="1"/>
  <c r="AY51" i="22"/>
  <c r="AY55" i="22" s="1"/>
  <c r="AQ51" i="22"/>
  <c r="AQ55" i="22" s="1"/>
  <c r="AI51" i="22"/>
  <c r="AI55" i="22" s="1"/>
  <c r="AA51" i="22"/>
  <c r="AA55" i="22" s="1"/>
  <c r="AX51" i="22"/>
  <c r="AX55" i="22" s="1"/>
  <c r="AP51" i="22"/>
  <c r="AP55" i="22" s="1"/>
  <c r="AH51" i="22"/>
  <c r="AH55" i="22" s="1"/>
  <c r="AW51" i="22"/>
  <c r="AW55" i="22" s="1"/>
  <c r="AO51" i="22"/>
  <c r="AO55" i="22" s="1"/>
  <c r="AG51" i="22"/>
  <c r="AG55" i="22" s="1"/>
  <c r="AV51" i="22"/>
  <c r="AV55" i="22" s="1"/>
  <c r="AN51" i="22"/>
  <c r="AN55" i="22" s="1"/>
  <c r="AF51" i="22"/>
  <c r="AF55" i="22" s="1"/>
  <c r="AU51" i="22"/>
  <c r="AU55" i="22" s="1"/>
  <c r="AM51" i="22"/>
  <c r="AM55" i="22" s="1"/>
  <c r="AE51" i="22"/>
  <c r="AE55" i="22" s="1"/>
  <c r="AC51" i="22"/>
  <c r="AC55" i="22" s="1"/>
  <c r="BB51" i="22"/>
  <c r="BB55" i="22" s="1"/>
  <c r="BA51" i="22"/>
  <c r="BA55" i="22" s="1"/>
  <c r="AT51" i="22"/>
  <c r="AT55" i="22" s="1"/>
  <c r="AS51" i="22"/>
  <c r="AS55" i="22" s="1"/>
  <c r="AL51" i="22"/>
  <c r="AL55" i="22" s="1"/>
  <c r="AK51" i="22"/>
  <c r="AK55" i="22" s="1"/>
  <c r="AD51" i="22"/>
  <c r="AD55" i="22" s="1"/>
  <c r="Z62" i="21"/>
  <c r="Z76" i="21" s="1"/>
  <c r="AB57" i="13"/>
  <c r="AC57" i="13"/>
  <c r="AD57" i="13"/>
  <c r="AE57" i="13"/>
  <c r="AF57" i="13"/>
  <c r="AG57" i="13"/>
  <c r="AH57" i="13"/>
  <c r="AI57" i="13"/>
  <c r="AJ57" i="13"/>
  <c r="AA57" i="13"/>
  <c r="Y54" i="13"/>
  <c r="AC7" i="13"/>
  <c r="AC4" i="13"/>
  <c r="Z62" i="22" l="1"/>
  <c r="Z76" i="22" s="1"/>
  <c r="Z12" i="22"/>
  <c r="AK74" i="22"/>
  <c r="AK89" i="22"/>
  <c r="AK60" i="22"/>
  <c r="AK66" i="22"/>
  <c r="AK50" i="22"/>
  <c r="AK43" i="22"/>
  <c r="AK24" i="22"/>
  <c r="AL10" i="22"/>
  <c r="AK18" i="22"/>
  <c r="Z68" i="21"/>
  <c r="Z79" i="21" s="1"/>
  <c r="Z20" i="21"/>
  <c r="Z30" i="21"/>
  <c r="E68" i="13"/>
  <c r="M68" i="13"/>
  <c r="P69" i="13"/>
  <c r="X69" i="13"/>
  <c r="J70" i="13"/>
  <c r="R70" i="13"/>
  <c r="H69" i="13"/>
  <c r="U68" i="13"/>
  <c r="AC6" i="13"/>
  <c r="Q54" i="13"/>
  <c r="Q47" i="13" s="1"/>
  <c r="T67" i="13"/>
  <c r="I69" i="13"/>
  <c r="Y69" i="13"/>
  <c r="K70" i="13"/>
  <c r="S70" i="13"/>
  <c r="F68" i="13"/>
  <c r="Q69" i="13"/>
  <c r="L67" i="13"/>
  <c r="V68" i="13"/>
  <c r="N68" i="13"/>
  <c r="P30" i="13"/>
  <c r="X30" i="13"/>
  <c r="E69" i="13"/>
  <c r="M69" i="13"/>
  <c r="U69" i="13"/>
  <c r="G70" i="13"/>
  <c r="O70" i="13"/>
  <c r="W70" i="13"/>
  <c r="AC5" i="13"/>
  <c r="G67" i="13"/>
  <c r="O67" i="13"/>
  <c r="W67" i="13"/>
  <c r="F70" i="13"/>
  <c r="N70" i="13"/>
  <c r="V70" i="13"/>
  <c r="V79" i="13" s="1"/>
  <c r="AD7" i="13"/>
  <c r="X67" i="13"/>
  <c r="X78" i="13" s="1"/>
  <c r="J68" i="13"/>
  <c r="R68" i="13"/>
  <c r="AD6" i="13"/>
  <c r="P67" i="13"/>
  <c r="F69" i="13"/>
  <c r="N69" i="13"/>
  <c r="V69" i="13"/>
  <c r="H70" i="13"/>
  <c r="P70" i="13"/>
  <c r="X70" i="13"/>
  <c r="F30" i="13"/>
  <c r="Z26" i="13"/>
  <c r="V54" i="13"/>
  <c r="AD4" i="13"/>
  <c r="H30" i="13"/>
  <c r="H67" i="13"/>
  <c r="E67" i="13"/>
  <c r="U67" i="13"/>
  <c r="G68" i="13"/>
  <c r="O68" i="13"/>
  <c r="J69" i="13"/>
  <c r="R69" i="13"/>
  <c r="Z69" i="13"/>
  <c r="T70" i="13"/>
  <c r="I30" i="13"/>
  <c r="Q30" i="13"/>
  <c r="Y30" i="13"/>
  <c r="H68" i="13"/>
  <c r="P68" i="13"/>
  <c r="X68" i="13"/>
  <c r="E70" i="13"/>
  <c r="M70" i="13"/>
  <c r="U70" i="13"/>
  <c r="J30" i="13"/>
  <c r="R30" i="13"/>
  <c r="K30" i="13"/>
  <c r="S30" i="13"/>
  <c r="N30" i="13"/>
  <c r="V30" i="13"/>
  <c r="L30" i="13"/>
  <c r="T30" i="13"/>
  <c r="U54" i="13"/>
  <c r="M54" i="13"/>
  <c r="M47" i="13" s="1"/>
  <c r="E54" i="13"/>
  <c r="T54" i="13"/>
  <c r="T47" i="13" s="1"/>
  <c r="L54" i="13"/>
  <c r="L47" i="13" s="1"/>
  <c r="S54" i="13"/>
  <c r="S47" i="13" s="1"/>
  <c r="K54" i="13"/>
  <c r="K47" i="13" s="1"/>
  <c r="R54" i="13"/>
  <c r="R47" i="13" s="1"/>
  <c r="J54" i="13"/>
  <c r="X54" i="13"/>
  <c r="X47" i="13" s="1"/>
  <c r="P54" i="13"/>
  <c r="P47" i="13" s="1"/>
  <c r="H54" i="13"/>
  <c r="H47" i="13" s="1"/>
  <c r="W54" i="13"/>
  <c r="O54" i="13"/>
  <c r="G54" i="13"/>
  <c r="G47" i="13" s="1"/>
  <c r="E30" i="13"/>
  <c r="M30" i="13"/>
  <c r="U30" i="13"/>
  <c r="J67" i="13"/>
  <c r="R67" i="13"/>
  <c r="Z67" i="13"/>
  <c r="L68" i="13"/>
  <c r="T68" i="13"/>
  <c r="G69" i="13"/>
  <c r="G78" i="13" s="1"/>
  <c r="O69" i="13"/>
  <c r="W69" i="13"/>
  <c r="W78" i="13" s="1"/>
  <c r="I70" i="13"/>
  <c r="Q70" i="13"/>
  <c r="Y70" i="13"/>
  <c r="Y47" i="13"/>
  <c r="G30" i="13"/>
  <c r="O30" i="13"/>
  <c r="W30" i="13"/>
  <c r="F54" i="13"/>
  <c r="I54" i="13"/>
  <c r="I47" i="13" s="1"/>
  <c r="N54" i="13"/>
  <c r="N47" i="13" s="1"/>
  <c r="M67" i="13"/>
  <c r="W68" i="13"/>
  <c r="L70" i="13"/>
  <c r="V47" i="13"/>
  <c r="F67" i="13"/>
  <c r="N67" i="13"/>
  <c r="V67" i="13"/>
  <c r="K69" i="13"/>
  <c r="S69" i="13"/>
  <c r="I68" i="13"/>
  <c r="Q68" i="13"/>
  <c r="Y68" i="13"/>
  <c r="L69" i="13"/>
  <c r="L78" i="13" s="1"/>
  <c r="T69" i="13"/>
  <c r="I67" i="13"/>
  <c r="I78" i="13" s="1"/>
  <c r="Q67" i="13"/>
  <c r="Y67" i="13"/>
  <c r="K68" i="13"/>
  <c r="S68" i="13"/>
  <c r="K67" i="13"/>
  <c r="S67" i="13"/>
  <c r="AL74" i="22" l="1"/>
  <c r="AL89" i="22"/>
  <c r="AL60" i="22"/>
  <c r="AL50" i="22"/>
  <c r="AL43" i="22"/>
  <c r="AL66" i="22"/>
  <c r="AL24" i="22"/>
  <c r="AM10" i="22"/>
  <c r="AL18" i="22"/>
  <c r="Z68" i="22"/>
  <c r="Z79" i="22" s="1"/>
  <c r="Z20" i="22"/>
  <c r="Z30" i="22"/>
  <c r="AA63" i="22"/>
  <c r="AA47" i="22"/>
  <c r="AA13" i="22"/>
  <c r="AA33" i="22"/>
  <c r="Z82" i="21"/>
  <c r="Z84" i="21"/>
  <c r="M79" i="13"/>
  <c r="M84" i="13" s="1"/>
  <c r="E79" i="13"/>
  <c r="M78" i="13"/>
  <c r="Q78" i="13"/>
  <c r="P78" i="13"/>
  <c r="S79" i="13"/>
  <c r="H78" i="13"/>
  <c r="N79" i="13"/>
  <c r="R79" i="13"/>
  <c r="J79" i="13"/>
  <c r="K79" i="13"/>
  <c r="U79" i="13"/>
  <c r="F79" i="13"/>
  <c r="W79" i="13"/>
  <c r="W84" i="13" s="1"/>
  <c r="T78" i="13"/>
  <c r="E78" i="13"/>
  <c r="X79" i="13"/>
  <c r="O79" i="13"/>
  <c r="O78" i="13"/>
  <c r="U78" i="13"/>
  <c r="U84" i="13" s="1"/>
  <c r="AA30" i="13"/>
  <c r="AB30" i="13" s="1"/>
  <c r="AC30" i="13" s="1"/>
  <c r="AD30" i="13" s="1"/>
  <c r="AE30" i="13" s="1"/>
  <c r="AF30" i="13" s="1"/>
  <c r="AG30" i="13" s="1"/>
  <c r="AH30" i="13" s="1"/>
  <c r="AI30" i="13" s="1"/>
  <c r="AJ30" i="13" s="1"/>
  <c r="AK30" i="13" s="1"/>
  <c r="AL30" i="13" s="1"/>
  <c r="AM30" i="13" s="1"/>
  <c r="AN30" i="13" s="1"/>
  <c r="AO30" i="13" s="1"/>
  <c r="AP30" i="13" s="1"/>
  <c r="AQ30" i="13" s="1"/>
  <c r="AR30" i="13" s="1"/>
  <c r="AS30" i="13" s="1"/>
  <c r="AT30" i="13" s="1"/>
  <c r="AU30" i="13" s="1"/>
  <c r="AV30" i="13" s="1"/>
  <c r="AW30" i="13" s="1"/>
  <c r="AX30" i="13" s="1"/>
  <c r="AY30" i="13" s="1"/>
  <c r="AZ30" i="13" s="1"/>
  <c r="BA30" i="13" s="1"/>
  <c r="BB30" i="13" s="1"/>
  <c r="P79" i="13"/>
  <c r="P84" i="13" s="1"/>
  <c r="V78" i="13"/>
  <c r="V84" i="13" s="1"/>
  <c r="H79" i="13"/>
  <c r="H84" i="13" s="1"/>
  <c r="G79" i="13"/>
  <c r="G84" i="13" s="1"/>
  <c r="T79" i="13"/>
  <c r="AD5" i="13"/>
  <c r="N78" i="13"/>
  <c r="N84" i="13" s="1"/>
  <c r="F78" i="13"/>
  <c r="Z54" i="13"/>
  <c r="I79" i="13"/>
  <c r="I84" i="13" s="1"/>
  <c r="S78" i="13"/>
  <c r="Y78" i="13"/>
  <c r="Y79" i="13"/>
  <c r="Q79" i="13"/>
  <c r="AG7" i="13"/>
  <c r="AA54" i="13" s="1"/>
  <c r="Z78" i="13"/>
  <c r="R78" i="13"/>
  <c r="J78" i="13"/>
  <c r="H64" i="13"/>
  <c r="H46" i="13"/>
  <c r="G64" i="13"/>
  <c r="G46" i="13"/>
  <c r="L64" i="13"/>
  <c r="L46" i="13"/>
  <c r="P64" i="13"/>
  <c r="P46" i="13"/>
  <c r="X84" i="13"/>
  <c r="X64" i="13"/>
  <c r="X46" i="13"/>
  <c r="X91" i="13" s="1"/>
  <c r="X33" i="13" s="1"/>
  <c r="L79" i="13"/>
  <c r="L84" i="13" s="1"/>
  <c r="I64" i="13"/>
  <c r="I46" i="13"/>
  <c r="K78" i="13"/>
  <c r="M46" i="13"/>
  <c r="M64" i="13"/>
  <c r="S64" i="13"/>
  <c r="S46" i="13"/>
  <c r="U47" i="13"/>
  <c r="Y64" i="13"/>
  <c r="Y46" i="13"/>
  <c r="Y91" i="13" s="1"/>
  <c r="Y33" i="13" s="1"/>
  <c r="T64" i="13"/>
  <c r="T46" i="13"/>
  <c r="K64" i="13"/>
  <c r="K46" i="13"/>
  <c r="V64" i="13"/>
  <c r="V46" i="13"/>
  <c r="N64" i="13"/>
  <c r="N46" i="13"/>
  <c r="Q64" i="13"/>
  <c r="Q46" i="13"/>
  <c r="W47" i="13"/>
  <c r="E47" i="13"/>
  <c r="R46" i="13"/>
  <c r="R64" i="13"/>
  <c r="J47" i="13"/>
  <c r="F47" i="13"/>
  <c r="O47" i="13"/>
  <c r="AA56" i="22" l="1"/>
  <c r="AA40" i="22"/>
  <c r="AA64" i="22"/>
  <c r="AA14" i="22"/>
  <c r="AA69" i="22"/>
  <c r="AA21" i="22"/>
  <c r="AM89" i="22"/>
  <c r="AM60" i="22"/>
  <c r="AM66" i="22"/>
  <c r="AM74" i="22"/>
  <c r="AM43" i="22"/>
  <c r="AM50" i="22"/>
  <c r="AN10" i="22"/>
  <c r="AM24" i="22"/>
  <c r="AM18" i="22"/>
  <c r="Z82" i="22"/>
  <c r="Z84" i="22"/>
  <c r="S84" i="13"/>
  <c r="E84" i="13"/>
  <c r="Q84" i="13"/>
  <c r="J84" i="13"/>
  <c r="R84" i="13"/>
  <c r="O84" i="13"/>
  <c r="F84" i="13"/>
  <c r="T84" i="13"/>
  <c r="AB10" i="13"/>
  <c r="AA89" i="13"/>
  <c r="AA50" i="13"/>
  <c r="AA18" i="13"/>
  <c r="AA74" i="13"/>
  <c r="AA43" i="13"/>
  <c r="AA66" i="13"/>
  <c r="AA24" i="13"/>
  <c r="AA60" i="13"/>
  <c r="Y84" i="13"/>
  <c r="F64" i="13"/>
  <c r="F46" i="13"/>
  <c r="Q91" i="13"/>
  <c r="Q33" i="13" s="1"/>
  <c r="Q63" i="13"/>
  <c r="P45" i="13"/>
  <c r="Q53" i="13"/>
  <c r="V63" i="13"/>
  <c r="U45" i="13"/>
  <c r="V53" i="13"/>
  <c r="V91" i="13"/>
  <c r="V33" i="13" s="1"/>
  <c r="T63" i="13"/>
  <c r="S45" i="13"/>
  <c r="T91" i="13"/>
  <c r="T33" i="13" s="1"/>
  <c r="T53" i="13"/>
  <c r="U46" i="13"/>
  <c r="U64" i="13"/>
  <c r="M63" i="13"/>
  <c r="L45" i="13"/>
  <c r="M91" i="13"/>
  <c r="M33" i="13" s="1"/>
  <c r="M53" i="13"/>
  <c r="K84" i="13"/>
  <c r="O45" i="13"/>
  <c r="P63" i="13"/>
  <c r="P91" i="13"/>
  <c r="P33" i="13" s="1"/>
  <c r="P53" i="13"/>
  <c r="G63" i="13"/>
  <c r="F45" i="13"/>
  <c r="G53" i="13"/>
  <c r="G91" i="13"/>
  <c r="G33" i="13" s="1"/>
  <c r="G45" i="13"/>
  <c r="H63" i="13"/>
  <c r="H53" i="13"/>
  <c r="H91" i="13"/>
  <c r="H33" i="13" s="1"/>
  <c r="O64" i="13"/>
  <c r="O46" i="13"/>
  <c r="J46" i="13"/>
  <c r="J64" i="13"/>
  <c r="E46" i="13"/>
  <c r="E64" i="13"/>
  <c r="J45" i="13"/>
  <c r="K63" i="13"/>
  <c r="K91" i="13"/>
  <c r="K33" i="13" s="1"/>
  <c r="K53" i="13"/>
  <c r="W64" i="13"/>
  <c r="W46" i="13"/>
  <c r="R45" i="13"/>
  <c r="S63" i="13"/>
  <c r="S91" i="13"/>
  <c r="S33" i="13" s="1"/>
  <c r="S53" i="13"/>
  <c r="I63" i="13"/>
  <c r="I91" i="13"/>
  <c r="I33" i="13" s="1"/>
  <c r="H45" i="13"/>
  <c r="I53" i="13"/>
  <c r="Y63" i="13"/>
  <c r="X45" i="13"/>
  <c r="Y53" i="13"/>
  <c r="R63" i="13"/>
  <c r="Q45" i="13"/>
  <c r="R53" i="13"/>
  <c r="R91" i="13"/>
  <c r="R33" i="13" s="1"/>
  <c r="N63" i="13"/>
  <c r="M45" i="13"/>
  <c r="N91" i="13"/>
  <c r="N33" i="13" s="1"/>
  <c r="N53" i="13"/>
  <c r="W45" i="13"/>
  <c r="X63" i="13"/>
  <c r="X53" i="13"/>
  <c r="L63" i="13"/>
  <c r="K45" i="13"/>
  <c r="L91" i="13"/>
  <c r="L33" i="13" s="1"/>
  <c r="L53" i="13"/>
  <c r="AN89" i="22" l="1"/>
  <c r="AN66" i="22"/>
  <c r="AN74" i="22"/>
  <c r="AN60" i="22"/>
  <c r="AN50" i="22"/>
  <c r="AO10" i="22"/>
  <c r="AN18" i="22"/>
  <c r="AN24" i="22"/>
  <c r="AN43" i="22"/>
  <c r="AA70" i="22"/>
  <c r="AA22" i="22"/>
  <c r="AA38" i="22"/>
  <c r="AC10" i="13"/>
  <c r="AB89" i="13"/>
  <c r="AB50" i="13"/>
  <c r="AB74" i="13"/>
  <c r="AB43" i="13"/>
  <c r="AB18" i="13"/>
  <c r="AB66" i="13"/>
  <c r="AB24" i="13"/>
  <c r="AB60" i="13"/>
  <c r="W63" i="13"/>
  <c r="V45" i="13"/>
  <c r="W91" i="13"/>
  <c r="W33" i="13" s="1"/>
  <c r="W53" i="13"/>
  <c r="H44" i="13"/>
  <c r="H62" i="13"/>
  <c r="H76" i="13" s="1"/>
  <c r="H82" i="13" s="1"/>
  <c r="H52" i="13"/>
  <c r="P44" i="13"/>
  <c r="P62" i="13"/>
  <c r="P76" i="13" s="1"/>
  <c r="P82" i="13" s="1"/>
  <c r="P52" i="13"/>
  <c r="U63" i="13"/>
  <c r="T45" i="13"/>
  <c r="U91" i="13"/>
  <c r="U33" i="13" s="1"/>
  <c r="U53" i="13"/>
  <c r="W62" i="13"/>
  <c r="W76" i="13" s="1"/>
  <c r="W82" i="13" s="1"/>
  <c r="W44" i="13"/>
  <c r="W52" i="13"/>
  <c r="O63" i="13"/>
  <c r="N45" i="13"/>
  <c r="O53" i="13"/>
  <c r="O91" i="13"/>
  <c r="O33" i="13" s="1"/>
  <c r="F62" i="13"/>
  <c r="F76" i="13" s="1"/>
  <c r="F82" i="13" s="1"/>
  <c r="F44" i="13"/>
  <c r="F52" i="13"/>
  <c r="S62" i="13"/>
  <c r="S76" i="13" s="1"/>
  <c r="S82" i="13" s="1"/>
  <c r="S44" i="13"/>
  <c r="S52" i="13"/>
  <c r="O62" i="13"/>
  <c r="O76" i="13" s="1"/>
  <c r="O82" i="13" s="1"/>
  <c r="O44" i="13"/>
  <c r="O52" i="13"/>
  <c r="Q62" i="13"/>
  <c r="Q76" i="13" s="1"/>
  <c r="Q82" i="13" s="1"/>
  <c r="Q44" i="13"/>
  <c r="Q52" i="13"/>
  <c r="G62" i="13"/>
  <c r="G76" i="13" s="1"/>
  <c r="G82" i="13" s="1"/>
  <c r="G44" i="13"/>
  <c r="G52" i="13"/>
  <c r="X44" i="13"/>
  <c r="X62" i="13"/>
  <c r="X76" i="13" s="1"/>
  <c r="X82" i="13" s="1"/>
  <c r="X52" i="13"/>
  <c r="L62" i="13"/>
  <c r="L76" i="13" s="1"/>
  <c r="L82" i="13" s="1"/>
  <c r="L44" i="13"/>
  <c r="L52" i="13"/>
  <c r="E63" i="13"/>
  <c r="E91" i="13"/>
  <c r="E33" i="13" s="1"/>
  <c r="E53" i="13"/>
  <c r="M44" i="13"/>
  <c r="M62" i="13"/>
  <c r="M76" i="13" s="1"/>
  <c r="M82" i="13" s="1"/>
  <c r="M52" i="13"/>
  <c r="J62" i="13"/>
  <c r="J76" i="13" s="1"/>
  <c r="J82" i="13" s="1"/>
  <c r="J44" i="13"/>
  <c r="J52" i="13"/>
  <c r="F63" i="13"/>
  <c r="E45" i="13"/>
  <c r="F91" i="13"/>
  <c r="F33" i="13" s="1"/>
  <c r="F53" i="13"/>
  <c r="J63" i="13"/>
  <c r="I45" i="13"/>
  <c r="J53" i="13"/>
  <c r="J91" i="13"/>
  <c r="J33" i="13" s="1"/>
  <c r="K62" i="13"/>
  <c r="K76" i="13" s="1"/>
  <c r="K82" i="13" s="1"/>
  <c r="K44" i="13"/>
  <c r="K52" i="13"/>
  <c r="R62" i="13"/>
  <c r="R76" i="13" s="1"/>
  <c r="R82" i="13" s="1"/>
  <c r="R44" i="13"/>
  <c r="R52" i="13"/>
  <c r="U44" i="13"/>
  <c r="U62" i="13"/>
  <c r="U76" i="13" s="1"/>
  <c r="U82" i="13" s="1"/>
  <c r="U52" i="13"/>
  <c r="AO89" i="22" l="1"/>
  <c r="AO74" i="22"/>
  <c r="AO66" i="22"/>
  <c r="AO60" i="22"/>
  <c r="AO50" i="22"/>
  <c r="AO43" i="22"/>
  <c r="AP10" i="22"/>
  <c r="AO18" i="22"/>
  <c r="AO24" i="22"/>
  <c r="AA92" i="22"/>
  <c r="AA90" i="22" s="1"/>
  <c r="AA61" i="22"/>
  <c r="AA75" i="22" s="1"/>
  <c r="AA45" i="22"/>
  <c r="AA11" i="22"/>
  <c r="AG6" i="13"/>
  <c r="AA53" i="13" s="1"/>
  <c r="Z53" i="13"/>
  <c r="AD10" i="13"/>
  <c r="AC74" i="13"/>
  <c r="AC43" i="13"/>
  <c r="AC66" i="13"/>
  <c r="AC24" i="13"/>
  <c r="AC18" i="13"/>
  <c r="AC60" i="13"/>
  <c r="AC89" i="13"/>
  <c r="AC50" i="13"/>
  <c r="F92" i="13"/>
  <c r="F90" i="13" s="1"/>
  <c r="F61" i="13"/>
  <c r="F75" i="13" s="1"/>
  <c r="F81" i="13" s="1"/>
  <c r="F51" i="13"/>
  <c r="P92" i="13"/>
  <c r="P90" i="13" s="1"/>
  <c r="P61" i="13"/>
  <c r="P75" i="13" s="1"/>
  <c r="P81" i="13" s="1"/>
  <c r="P51" i="13"/>
  <c r="K92" i="13"/>
  <c r="K90" i="13" s="1"/>
  <c r="K61" i="13"/>
  <c r="K75" i="13" s="1"/>
  <c r="K81" i="13" s="1"/>
  <c r="K51" i="13"/>
  <c r="E44" i="13"/>
  <c r="E62" i="13"/>
  <c r="E76" i="13" s="1"/>
  <c r="E82" i="13" s="1"/>
  <c r="E52" i="13"/>
  <c r="X92" i="13"/>
  <c r="X90" i="13" s="1"/>
  <c r="X61" i="13"/>
  <c r="X75" i="13" s="1"/>
  <c r="X81" i="13" s="1"/>
  <c r="X51" i="13"/>
  <c r="O92" i="13"/>
  <c r="O90" i="13" s="1"/>
  <c r="O61" i="13"/>
  <c r="O75" i="13" s="1"/>
  <c r="O81" i="13" s="1"/>
  <c r="O51" i="13"/>
  <c r="H92" i="13"/>
  <c r="H90" i="13" s="1"/>
  <c r="H61" i="13"/>
  <c r="H75" i="13" s="1"/>
  <c r="H81" i="13" s="1"/>
  <c r="H51" i="13"/>
  <c r="Q92" i="13"/>
  <c r="Q90" i="13" s="1"/>
  <c r="Q61" i="13"/>
  <c r="Q75" i="13" s="1"/>
  <c r="Q81" i="13" s="1"/>
  <c r="Q51" i="13"/>
  <c r="T62" i="13"/>
  <c r="T76" i="13" s="1"/>
  <c r="T82" i="13" s="1"/>
  <c r="T44" i="13"/>
  <c r="T52" i="13"/>
  <c r="G92" i="13"/>
  <c r="G90" i="13" s="1"/>
  <c r="G61" i="13"/>
  <c r="G75" i="13" s="1"/>
  <c r="G81" i="13" s="1"/>
  <c r="G51" i="13"/>
  <c r="N62" i="13"/>
  <c r="N76" i="13" s="1"/>
  <c r="N82" i="13" s="1"/>
  <c r="N44" i="13"/>
  <c r="N52" i="13"/>
  <c r="M92" i="13"/>
  <c r="M90" i="13" s="1"/>
  <c r="M61" i="13"/>
  <c r="M75" i="13" s="1"/>
  <c r="M81" i="13" s="1"/>
  <c r="M51" i="13"/>
  <c r="U92" i="13"/>
  <c r="U90" i="13" s="1"/>
  <c r="U61" i="13"/>
  <c r="U75" i="13" s="1"/>
  <c r="U81" i="13" s="1"/>
  <c r="U51" i="13"/>
  <c r="J92" i="13"/>
  <c r="J90" i="13" s="1"/>
  <c r="J61" i="13"/>
  <c r="J75" i="13" s="1"/>
  <c r="J81" i="13" s="1"/>
  <c r="J51" i="13"/>
  <c r="S92" i="13"/>
  <c r="S90" i="13" s="1"/>
  <c r="S61" i="13"/>
  <c r="S75" i="13" s="1"/>
  <c r="S81" i="13" s="1"/>
  <c r="S51" i="13"/>
  <c r="V62" i="13"/>
  <c r="V76" i="13" s="1"/>
  <c r="V82" i="13" s="1"/>
  <c r="V44" i="13"/>
  <c r="V52" i="13"/>
  <c r="R92" i="13"/>
  <c r="R90" i="13" s="1"/>
  <c r="R61" i="13"/>
  <c r="R75" i="13" s="1"/>
  <c r="R81" i="13" s="1"/>
  <c r="R51" i="13"/>
  <c r="W92" i="13"/>
  <c r="W90" i="13" s="1"/>
  <c r="W61" i="13"/>
  <c r="W75" i="13" s="1"/>
  <c r="W81" i="13" s="1"/>
  <c r="W51" i="13"/>
  <c r="I62" i="13"/>
  <c r="I76" i="13" s="1"/>
  <c r="I82" i="13" s="1"/>
  <c r="I44" i="13"/>
  <c r="I52" i="13"/>
  <c r="L92" i="13"/>
  <c r="L90" i="13" s="1"/>
  <c r="L61" i="13"/>
  <c r="L75" i="13" s="1"/>
  <c r="L81" i="13" s="1"/>
  <c r="L51" i="13"/>
  <c r="AP89" i="22" l="1"/>
  <c r="AP74" i="22"/>
  <c r="AP66" i="22"/>
  <c r="AP60" i="22"/>
  <c r="AP50" i="22"/>
  <c r="AP43" i="22"/>
  <c r="AP18" i="22"/>
  <c r="AP24" i="22"/>
  <c r="AQ10" i="22"/>
  <c r="AA67" i="22"/>
  <c r="AA78" i="22" s="1"/>
  <c r="AA19" i="22"/>
  <c r="AA62" i="22"/>
  <c r="AA76" i="22" s="1"/>
  <c r="AB46" i="22"/>
  <c r="AA12" i="22"/>
  <c r="AE10" i="13"/>
  <c r="AD74" i="13"/>
  <c r="AD43" i="13"/>
  <c r="AD66" i="13"/>
  <c r="AD24" i="13"/>
  <c r="AD60" i="13"/>
  <c r="AD18" i="13"/>
  <c r="AD89" i="13"/>
  <c r="AD50" i="13"/>
  <c r="Z46" i="13"/>
  <c r="W55" i="13"/>
  <c r="W49" i="13"/>
  <c r="S55" i="13"/>
  <c r="S49" i="13"/>
  <c r="X55" i="13"/>
  <c r="X49" i="13"/>
  <c r="M55" i="13"/>
  <c r="M49" i="13"/>
  <c r="P55" i="13"/>
  <c r="P49" i="13"/>
  <c r="G55" i="13"/>
  <c r="G49" i="13"/>
  <c r="R55" i="13"/>
  <c r="R49" i="13"/>
  <c r="H55" i="13"/>
  <c r="H49" i="13"/>
  <c r="Q55" i="13"/>
  <c r="Q49" i="13"/>
  <c r="F55" i="13"/>
  <c r="F49" i="13"/>
  <c r="L55" i="13"/>
  <c r="L49" i="13"/>
  <c r="I92" i="13"/>
  <c r="I90" i="13" s="1"/>
  <c r="I61" i="13"/>
  <c r="I75" i="13" s="1"/>
  <c r="I81" i="13" s="1"/>
  <c r="I51" i="13"/>
  <c r="N92" i="13"/>
  <c r="N90" i="13" s="1"/>
  <c r="N61" i="13"/>
  <c r="N75" i="13" s="1"/>
  <c r="N81" i="13" s="1"/>
  <c r="N51" i="13"/>
  <c r="T92" i="13"/>
  <c r="T90" i="13" s="1"/>
  <c r="T61" i="13"/>
  <c r="T75" i="13" s="1"/>
  <c r="T81" i="13" s="1"/>
  <c r="T51" i="13"/>
  <c r="O55" i="13"/>
  <c r="O49" i="13"/>
  <c r="E92" i="13"/>
  <c r="E90" i="13" s="1"/>
  <c r="E61" i="13"/>
  <c r="E75" i="13" s="1"/>
  <c r="E81" i="13" s="1"/>
  <c r="E51" i="13"/>
  <c r="J55" i="13"/>
  <c r="J49" i="13"/>
  <c r="V92" i="13"/>
  <c r="V90" i="13" s="1"/>
  <c r="V61" i="13"/>
  <c r="V75" i="13" s="1"/>
  <c r="V81" i="13" s="1"/>
  <c r="V51" i="13"/>
  <c r="U55" i="13"/>
  <c r="U49" i="13"/>
  <c r="K55" i="13"/>
  <c r="K49" i="13"/>
  <c r="AA68" i="22" l="1"/>
  <c r="AA79" i="22" s="1"/>
  <c r="AA82" i="22" s="1"/>
  <c r="AA20" i="22"/>
  <c r="AB63" i="22"/>
  <c r="AB47" i="22"/>
  <c r="AB13" i="22"/>
  <c r="AB91" i="22"/>
  <c r="AA81" i="22"/>
  <c r="AQ89" i="22"/>
  <c r="AQ74" i="22"/>
  <c r="AQ66" i="22"/>
  <c r="AQ60" i="22"/>
  <c r="AQ50" i="22"/>
  <c r="AQ43" i="22"/>
  <c r="AQ18" i="22"/>
  <c r="AQ24" i="22"/>
  <c r="AR10" i="22"/>
  <c r="Z47" i="13"/>
  <c r="Z91" i="13"/>
  <c r="AF10" i="13"/>
  <c r="AE66" i="13"/>
  <c r="AE24" i="13"/>
  <c r="AE60" i="13"/>
  <c r="AE43" i="13"/>
  <c r="AE89" i="13"/>
  <c r="AE50" i="13"/>
  <c r="AE18" i="13"/>
  <c r="AE74" i="13"/>
  <c r="Y45" i="13"/>
  <c r="Z63" i="13"/>
  <c r="E55" i="13"/>
  <c r="E49" i="13"/>
  <c r="N55" i="13"/>
  <c r="N49" i="13"/>
  <c r="I55" i="13"/>
  <c r="I49" i="13"/>
  <c r="T55" i="13"/>
  <c r="T49" i="13"/>
  <c r="V55" i="13"/>
  <c r="V49" i="13"/>
  <c r="AA84" i="22" l="1"/>
  <c r="AB56" i="22"/>
  <c r="AB40" i="22"/>
  <c r="AB33" i="22"/>
  <c r="AB69" i="22"/>
  <c r="AB21" i="22"/>
  <c r="AB64" i="22"/>
  <c r="AB14" i="22"/>
  <c r="AR89" i="22"/>
  <c r="AR74" i="22"/>
  <c r="AR60" i="22"/>
  <c r="AR66" i="22"/>
  <c r="AR50" i="22"/>
  <c r="AR43" i="22"/>
  <c r="AR18" i="22"/>
  <c r="AR24" i="22"/>
  <c r="AS10" i="22"/>
  <c r="AG10" i="13"/>
  <c r="AF66" i="13"/>
  <c r="AF24" i="13"/>
  <c r="AF60" i="13"/>
  <c r="AF89" i="13"/>
  <c r="AF50" i="13"/>
  <c r="AF74" i="13"/>
  <c r="AF43" i="13"/>
  <c r="AF18" i="13"/>
  <c r="Y52" i="13"/>
  <c r="Y44" i="13"/>
  <c r="Y62" i="13"/>
  <c r="Y76" i="13" s="1"/>
  <c r="AS74" i="22" l="1"/>
  <c r="AS60" i="22"/>
  <c r="AS66" i="22"/>
  <c r="AS89" i="22"/>
  <c r="AS50" i="22"/>
  <c r="AS43" i="22"/>
  <c r="AS24" i="22"/>
  <c r="AT10" i="22"/>
  <c r="AS18" i="22"/>
  <c r="AB38" i="22"/>
  <c r="AB44" i="22" s="1"/>
  <c r="AB70" i="22"/>
  <c r="AB22" i="22"/>
  <c r="Y51" i="13"/>
  <c r="AA35" i="13"/>
  <c r="AG5" i="13"/>
  <c r="AA52" i="13" s="1"/>
  <c r="V3" i="13"/>
  <c r="V4" i="13" s="1"/>
  <c r="Y61" i="13"/>
  <c r="Y75" i="13" s="1"/>
  <c r="Y92" i="13"/>
  <c r="Z52" i="13"/>
  <c r="AH10" i="13"/>
  <c r="AG60" i="13"/>
  <c r="AG89" i="13"/>
  <c r="AG50" i="13"/>
  <c r="AG66" i="13"/>
  <c r="AG18" i="13"/>
  <c r="AG74" i="13"/>
  <c r="AG43" i="13"/>
  <c r="AG24" i="13"/>
  <c r="AG4" i="13"/>
  <c r="AA51" i="13" s="1"/>
  <c r="Y82" i="13"/>
  <c r="Y55" i="13"/>
  <c r="Z51" i="13"/>
  <c r="AT74" i="22" l="1"/>
  <c r="AT60" i="22"/>
  <c r="AT89" i="22"/>
  <c r="AT50" i="22"/>
  <c r="AT43" i="22"/>
  <c r="AT66" i="22"/>
  <c r="AT24" i="22"/>
  <c r="AU10" i="22"/>
  <c r="AT18" i="22"/>
  <c r="AB92" i="22"/>
  <c r="AB90" i="22" s="1"/>
  <c r="AB61" i="22"/>
  <c r="AB75" i="22" s="1"/>
  <c r="AB45" i="22"/>
  <c r="AB11" i="22"/>
  <c r="AA55" i="13"/>
  <c r="Z38" i="13"/>
  <c r="Z44" i="13"/>
  <c r="AI10" i="13"/>
  <c r="AH60" i="13"/>
  <c r="AH18" i="13"/>
  <c r="AH89" i="13"/>
  <c r="AH50" i="13"/>
  <c r="AH74" i="13"/>
  <c r="AH43" i="13"/>
  <c r="AH66" i="13"/>
  <c r="AH24" i="13"/>
  <c r="Y90" i="13"/>
  <c r="Y81" i="13"/>
  <c r="AB67" i="22" l="1"/>
  <c r="AB78" i="22" s="1"/>
  <c r="AB19" i="22"/>
  <c r="AU89" i="22"/>
  <c r="AU60" i="22"/>
  <c r="AU66" i="22"/>
  <c r="AU74" i="22"/>
  <c r="AU50" i="22"/>
  <c r="AV10" i="22"/>
  <c r="AU43" i="22"/>
  <c r="AU18" i="22"/>
  <c r="AU24" i="22"/>
  <c r="AC46" i="22"/>
  <c r="AB62" i="22"/>
  <c r="AB76" i="22" s="1"/>
  <c r="AB12" i="22"/>
  <c r="AB35" i="13"/>
  <c r="AC35" i="13" s="1"/>
  <c r="AD35" i="13" s="1"/>
  <c r="AE35" i="13" s="1"/>
  <c r="AF35" i="13" s="1"/>
  <c r="AG35" i="13" s="1"/>
  <c r="AH35" i="13" s="1"/>
  <c r="AI35" i="13" s="1"/>
  <c r="AJ35" i="13" s="1"/>
  <c r="AK35" i="13" s="1"/>
  <c r="AL35" i="13" s="1"/>
  <c r="AM35" i="13" s="1"/>
  <c r="AN35" i="13" s="1"/>
  <c r="AO35" i="13" s="1"/>
  <c r="AP35" i="13" s="1"/>
  <c r="AQ35" i="13" s="1"/>
  <c r="AR35" i="13" s="1"/>
  <c r="AS35" i="13" s="1"/>
  <c r="AI4" i="13"/>
  <c r="Z40" i="13" s="1"/>
  <c r="AJ10" i="13"/>
  <c r="AK10" i="13" s="1"/>
  <c r="AI89" i="13"/>
  <c r="AI50" i="13"/>
  <c r="AI18" i="13"/>
  <c r="AI74" i="13"/>
  <c r="AI43" i="13"/>
  <c r="AI66" i="13"/>
  <c r="AI24" i="13"/>
  <c r="AI60" i="13"/>
  <c r="Z45" i="13"/>
  <c r="Z92" i="13"/>
  <c r="Z61" i="13"/>
  <c r="AB68" i="22" l="1"/>
  <c r="AB79" i="22" s="1"/>
  <c r="AB82" i="22" s="1"/>
  <c r="AB20" i="22"/>
  <c r="AV89" i="22"/>
  <c r="AV66" i="22"/>
  <c r="AV74" i="22"/>
  <c r="AV60" i="22"/>
  <c r="AV43" i="22"/>
  <c r="AW10" i="22"/>
  <c r="AV18" i="22"/>
  <c r="AV24" i="22"/>
  <c r="AV50" i="22"/>
  <c r="AC63" i="22"/>
  <c r="AC47" i="22"/>
  <c r="AC13" i="22"/>
  <c r="AC91" i="22"/>
  <c r="AB81" i="22"/>
  <c r="AT35" i="13"/>
  <c r="AK74" i="13"/>
  <c r="AK18" i="13"/>
  <c r="AK89" i="13"/>
  <c r="AK66" i="13"/>
  <c r="AK50" i="13"/>
  <c r="AK60" i="13"/>
  <c r="AL10" i="13"/>
  <c r="AK43" i="13"/>
  <c r="AK24" i="13"/>
  <c r="Z62" i="13"/>
  <c r="Z12" i="13"/>
  <c r="AA46" i="13"/>
  <c r="Z75" i="13"/>
  <c r="Z81" i="13" s="1"/>
  <c r="AJ89" i="13"/>
  <c r="AJ50" i="13"/>
  <c r="AJ74" i="13"/>
  <c r="AJ43" i="13"/>
  <c r="AJ18" i="13"/>
  <c r="AJ66" i="13"/>
  <c r="AJ24" i="13"/>
  <c r="AJ60" i="13"/>
  <c r="Z90" i="13"/>
  <c r="AB84" i="22" l="1"/>
  <c r="AC56" i="22"/>
  <c r="AC40" i="22"/>
  <c r="AC33" i="22"/>
  <c r="AC64" i="22"/>
  <c r="AC14" i="22"/>
  <c r="AW89" i="22"/>
  <c r="AW74" i="22"/>
  <c r="AW66" i="22"/>
  <c r="AW60" i="22"/>
  <c r="AW50" i="22"/>
  <c r="AW43" i="22"/>
  <c r="AX10" i="22"/>
  <c r="AW18" i="22"/>
  <c r="AW24" i="22"/>
  <c r="AC69" i="22"/>
  <c r="AC21" i="22"/>
  <c r="AU35" i="13"/>
  <c r="AM10" i="13"/>
  <c r="AL24" i="13"/>
  <c r="AL50" i="13"/>
  <c r="AL74" i="13"/>
  <c r="AL89" i="13"/>
  <c r="AL60" i="13"/>
  <c r="AL18" i="13"/>
  <c r="AL43" i="13"/>
  <c r="AL66" i="13"/>
  <c r="Z20" i="13"/>
  <c r="Z30" i="13"/>
  <c r="AA91" i="13"/>
  <c r="AA63" i="13"/>
  <c r="Z68" i="13"/>
  <c r="AC70" i="22" l="1"/>
  <c r="AC22" i="22"/>
  <c r="AC38" i="22"/>
  <c r="AC44" i="22" s="1"/>
  <c r="AX89" i="22"/>
  <c r="AX74" i="22"/>
  <c r="AX66" i="22"/>
  <c r="AX60" i="22"/>
  <c r="AX50" i="22"/>
  <c r="AX43" i="22"/>
  <c r="AX18" i="22"/>
  <c r="AX24" i="22"/>
  <c r="AY10" i="22"/>
  <c r="AA56" i="13"/>
  <c r="AA33" i="13"/>
  <c r="AA40" i="13"/>
  <c r="AV35" i="13"/>
  <c r="AM74" i="13"/>
  <c r="AM66" i="13"/>
  <c r="AM50" i="13"/>
  <c r="AM24" i="13"/>
  <c r="AM60" i="13"/>
  <c r="AM18" i="13"/>
  <c r="AM89" i="13"/>
  <c r="AM43" i="13"/>
  <c r="AN10" i="13"/>
  <c r="AC92" i="22" l="1"/>
  <c r="AC90" i="22" s="1"/>
  <c r="AC61" i="22"/>
  <c r="AC75" i="22" s="1"/>
  <c r="AC45" i="22"/>
  <c r="AC11" i="22"/>
  <c r="AY89" i="22"/>
  <c r="AY74" i="22"/>
  <c r="AY66" i="22"/>
  <c r="AY60" i="22"/>
  <c r="AY50" i="22"/>
  <c r="AY43" i="22"/>
  <c r="AY18" i="22"/>
  <c r="AY24" i="22"/>
  <c r="AZ10" i="22"/>
  <c r="AA38" i="13"/>
  <c r="AW35" i="13"/>
  <c r="AN74" i="13"/>
  <c r="AN18" i="13"/>
  <c r="AN24" i="13"/>
  <c r="AN89" i="13"/>
  <c r="AO10" i="13"/>
  <c r="AN60" i="13"/>
  <c r="AN43" i="13"/>
  <c r="AN66" i="13"/>
  <c r="AN50" i="13"/>
  <c r="AA47" i="13"/>
  <c r="AA13" i="13"/>
  <c r="AZ89" i="22" l="1"/>
  <c r="AZ74" i="22"/>
  <c r="AZ60" i="22"/>
  <c r="AZ66" i="22"/>
  <c r="AZ50" i="22"/>
  <c r="AZ43" i="22"/>
  <c r="AZ18" i="22"/>
  <c r="AZ24" i="22"/>
  <c r="BA10" i="22"/>
  <c r="AC62" i="22"/>
  <c r="AC76" i="22" s="1"/>
  <c r="AD46" i="22"/>
  <c r="AC12" i="22"/>
  <c r="AC67" i="22"/>
  <c r="AC78" i="22" s="1"/>
  <c r="AC19" i="22"/>
  <c r="AA44" i="13"/>
  <c r="AA61" i="13" s="1"/>
  <c r="AA75" i="13" s="1"/>
  <c r="AX35" i="13"/>
  <c r="AO24" i="13"/>
  <c r="AO66" i="13"/>
  <c r="AO43" i="13"/>
  <c r="AP10" i="13"/>
  <c r="AO74" i="13"/>
  <c r="AO89" i="13"/>
  <c r="AO18" i="13"/>
  <c r="AO50" i="13"/>
  <c r="AO60" i="13"/>
  <c r="AA21" i="13"/>
  <c r="AA69" i="13"/>
  <c r="AA14" i="13"/>
  <c r="AA64" i="13"/>
  <c r="AD63" i="22" l="1"/>
  <c r="AD47" i="22"/>
  <c r="AD13" i="22"/>
  <c r="AD91" i="22"/>
  <c r="AC81" i="22"/>
  <c r="AC68" i="22"/>
  <c r="AC79" i="22" s="1"/>
  <c r="AC82" i="22" s="1"/>
  <c r="AC20" i="22"/>
  <c r="BA74" i="22"/>
  <c r="BA60" i="22"/>
  <c r="BA66" i="22"/>
  <c r="BA89" i="22"/>
  <c r="BA50" i="22"/>
  <c r="BA43" i="22"/>
  <c r="BA24" i="22"/>
  <c r="BB10" i="22"/>
  <c r="BA18" i="22"/>
  <c r="AA92" i="13"/>
  <c r="AA90" i="13" s="1"/>
  <c r="AA11" i="13"/>
  <c r="AA67" i="13" s="1"/>
  <c r="AA78" i="13" s="1"/>
  <c r="AA81" i="13" s="1"/>
  <c r="AA45" i="13"/>
  <c r="AA62" i="13" s="1"/>
  <c r="AA76" i="13" s="1"/>
  <c r="AY35" i="13"/>
  <c r="AP24" i="13"/>
  <c r="AP60" i="13"/>
  <c r="AP43" i="13"/>
  <c r="AP89" i="13"/>
  <c r="AQ10" i="13"/>
  <c r="AP50" i="13"/>
  <c r="AP18" i="13"/>
  <c r="AP66" i="13"/>
  <c r="AP74" i="13"/>
  <c r="AA70" i="13"/>
  <c r="AA22" i="13"/>
  <c r="AD69" i="22" l="1"/>
  <c r="AD21" i="22"/>
  <c r="BB74" i="22"/>
  <c r="BB60" i="22"/>
  <c r="BB89" i="22"/>
  <c r="BB50" i="22"/>
  <c r="BB43" i="22"/>
  <c r="BB24" i="22"/>
  <c r="BB66" i="22"/>
  <c r="BB18" i="22"/>
  <c r="AD64" i="22"/>
  <c r="AD14" i="22"/>
  <c r="AC84" i="22"/>
  <c r="AD56" i="22"/>
  <c r="AD40" i="22"/>
  <c r="AD33" i="22"/>
  <c r="AA19" i="13"/>
  <c r="AB46" i="13"/>
  <c r="AB91" i="13" s="1"/>
  <c r="AB33" i="13" s="1"/>
  <c r="AA12" i="13"/>
  <c r="AA68" i="13" s="1"/>
  <c r="AA79" i="13" s="1"/>
  <c r="AA82" i="13" s="1"/>
  <c r="AZ35" i="13"/>
  <c r="AR10" i="13"/>
  <c r="AQ74" i="13"/>
  <c r="AQ89" i="13"/>
  <c r="AQ50" i="13"/>
  <c r="AQ60" i="13"/>
  <c r="AQ18" i="13"/>
  <c r="AQ24" i="13"/>
  <c r="AQ43" i="13"/>
  <c r="AQ66" i="13"/>
  <c r="AD38" i="22" l="1"/>
  <c r="AD44" i="22" s="1"/>
  <c r="AD70" i="22"/>
  <c r="AD22" i="22"/>
  <c r="AB63" i="13"/>
  <c r="AA20" i="13"/>
  <c r="AB56" i="13"/>
  <c r="AB51" i="13" s="1"/>
  <c r="AB40" i="13"/>
  <c r="AB38" i="13"/>
  <c r="AB44" i="13" s="1"/>
  <c r="BA35" i="13"/>
  <c r="AR24" i="13"/>
  <c r="AR66" i="13"/>
  <c r="AR74" i="13"/>
  <c r="AR60" i="13"/>
  <c r="AR43" i="13"/>
  <c r="AS10" i="13"/>
  <c r="AR89" i="13"/>
  <c r="AR18" i="13"/>
  <c r="AR50" i="13"/>
  <c r="AA84" i="13"/>
  <c r="AB54" i="13" l="1"/>
  <c r="AB53" i="13"/>
  <c r="AB52" i="13"/>
  <c r="AD92" i="22"/>
  <c r="AD90" i="22" s="1"/>
  <c r="AD61" i="22"/>
  <c r="AD75" i="22" s="1"/>
  <c r="AD45" i="22"/>
  <c r="AD11" i="22"/>
  <c r="AB92" i="13"/>
  <c r="AB90" i="13" s="1"/>
  <c r="BB35" i="13"/>
  <c r="AS60" i="13"/>
  <c r="AS66" i="13"/>
  <c r="AS89" i="13"/>
  <c r="AS43" i="13"/>
  <c r="AS74" i="13"/>
  <c r="AT10" i="13"/>
  <c r="AS18" i="13"/>
  <c r="AS50" i="13"/>
  <c r="AS24" i="13"/>
  <c r="AB61" i="13"/>
  <c r="AB75" i="13" s="1"/>
  <c r="AB47" i="13"/>
  <c r="AB11" i="13"/>
  <c r="AB45" i="13"/>
  <c r="AB55" i="13" l="1"/>
  <c r="AB13" i="13"/>
  <c r="AB21" i="13" s="1"/>
  <c r="AE46" i="22"/>
  <c r="AD62" i="22"/>
  <c r="AD76" i="22" s="1"/>
  <c r="AD12" i="22"/>
  <c r="AD67" i="22"/>
  <c r="AD78" i="22" s="1"/>
  <c r="AD19" i="22"/>
  <c r="AT66" i="13"/>
  <c r="AT43" i="13"/>
  <c r="AT60" i="13"/>
  <c r="AU10" i="13"/>
  <c r="AT18" i="13"/>
  <c r="AT50" i="13"/>
  <c r="AT24" i="13"/>
  <c r="AT74" i="13"/>
  <c r="AT89" i="13"/>
  <c r="AB62" i="13"/>
  <c r="AB12" i="13"/>
  <c r="AC46" i="13"/>
  <c r="AB67" i="13"/>
  <c r="AB19" i="13"/>
  <c r="AB14" i="13"/>
  <c r="AB64" i="13"/>
  <c r="AB69" i="13" l="1"/>
  <c r="AB78" i="13" s="1"/>
  <c r="AB81" i="13" s="1"/>
  <c r="AD68" i="22"/>
  <c r="AD79" i="22" s="1"/>
  <c r="AD82" i="22" s="1"/>
  <c r="AD20" i="22"/>
  <c r="AD81" i="22"/>
  <c r="AE63" i="22"/>
  <c r="AE47" i="22"/>
  <c r="AE13" i="22"/>
  <c r="AE91" i="22"/>
  <c r="AU74" i="13"/>
  <c r="AU89" i="13"/>
  <c r="AV10" i="13"/>
  <c r="AU18" i="13"/>
  <c r="AU50" i="13"/>
  <c r="AU24" i="13"/>
  <c r="AU43" i="13"/>
  <c r="AU66" i="13"/>
  <c r="AU60" i="13"/>
  <c r="AB76" i="13"/>
  <c r="AB70" i="13"/>
  <c r="AB22" i="13"/>
  <c r="AC91" i="13"/>
  <c r="AC40" i="13" s="1"/>
  <c r="AC63" i="13"/>
  <c r="AB20" i="13"/>
  <c r="AB68" i="13"/>
  <c r="AD84" i="22" l="1"/>
  <c r="AE69" i="22"/>
  <c r="AE21" i="22"/>
  <c r="AE56" i="22"/>
  <c r="AE40" i="22"/>
  <c r="AE33" i="22"/>
  <c r="AE64" i="22"/>
  <c r="AE14" i="22"/>
  <c r="AV24" i="13"/>
  <c r="AV60" i="13"/>
  <c r="AW10" i="13"/>
  <c r="AV50" i="13"/>
  <c r="AV89" i="13"/>
  <c r="AV74" i="13"/>
  <c r="AV43" i="13"/>
  <c r="AV18" i="13"/>
  <c r="AV66" i="13"/>
  <c r="AC56" i="13"/>
  <c r="AC33" i="13"/>
  <c r="AB79" i="13"/>
  <c r="AE70" i="22" l="1"/>
  <c r="AE22" i="22"/>
  <c r="AE38" i="22"/>
  <c r="AE44" i="22" s="1"/>
  <c r="AC38" i="13"/>
  <c r="AC44" i="13" s="1"/>
  <c r="AW74" i="13"/>
  <c r="AW24" i="13"/>
  <c r="AW66" i="13"/>
  <c r="AW89" i="13"/>
  <c r="AW43" i="13"/>
  <c r="AW60" i="13"/>
  <c r="AX10" i="13"/>
  <c r="AW18" i="13"/>
  <c r="AW50" i="13"/>
  <c r="AC52" i="13"/>
  <c r="AC53" i="13"/>
  <c r="AC54" i="13"/>
  <c r="AC51" i="13"/>
  <c r="AB82" i="13"/>
  <c r="AB84" i="13"/>
  <c r="AE61" i="22" l="1"/>
  <c r="AE75" i="22" s="1"/>
  <c r="AE92" i="22"/>
  <c r="AE90" i="22" s="1"/>
  <c r="AE45" i="22"/>
  <c r="AE11" i="22"/>
  <c r="AC61" i="13"/>
  <c r="AC75" i="13" s="1"/>
  <c r="AC92" i="13"/>
  <c r="AC90" i="13" s="1"/>
  <c r="AX89" i="13"/>
  <c r="AX24" i="13"/>
  <c r="AX66" i="13"/>
  <c r="AX43" i="13"/>
  <c r="AX74" i="13"/>
  <c r="AY10" i="13"/>
  <c r="AX60" i="13"/>
  <c r="AX18" i="13"/>
  <c r="AX50" i="13"/>
  <c r="AC55" i="13"/>
  <c r="AC13" i="13"/>
  <c r="AC47" i="13"/>
  <c r="AC64" i="13" s="1"/>
  <c r="AC11" i="13"/>
  <c r="AC45" i="13"/>
  <c r="AE62" i="22" l="1"/>
  <c r="AE76" i="22" s="1"/>
  <c r="AF46" i="22"/>
  <c r="AE12" i="22"/>
  <c r="AE67" i="22"/>
  <c r="AE78" i="22" s="1"/>
  <c r="AE19" i="22"/>
  <c r="AY24" i="13"/>
  <c r="AY74" i="13"/>
  <c r="AY66" i="13"/>
  <c r="AY43" i="13"/>
  <c r="AY89" i="13"/>
  <c r="AY18" i="13"/>
  <c r="AZ10" i="13"/>
  <c r="AY60" i="13"/>
  <c r="AY50" i="13"/>
  <c r="AD46" i="13"/>
  <c r="AC62" i="13"/>
  <c r="AC76" i="13" s="1"/>
  <c r="AC12" i="13"/>
  <c r="AC67" i="13"/>
  <c r="AC19" i="13"/>
  <c r="AC21" i="13"/>
  <c r="AC69" i="13"/>
  <c r="AC14" i="13"/>
  <c r="AE81" i="22" l="1"/>
  <c r="AE68" i="22"/>
  <c r="AE79" i="22" s="1"/>
  <c r="AE82" i="22" s="1"/>
  <c r="AE20" i="22"/>
  <c r="AF63" i="22"/>
  <c r="AF13" i="22"/>
  <c r="AF47" i="22"/>
  <c r="AF91" i="22"/>
  <c r="AZ43" i="13"/>
  <c r="AZ66" i="13"/>
  <c r="AZ89" i="13"/>
  <c r="AZ60" i="13"/>
  <c r="BA10" i="13"/>
  <c r="AZ50" i="13"/>
  <c r="AZ24" i="13"/>
  <c r="AZ74" i="13"/>
  <c r="AZ18" i="13"/>
  <c r="AC22" i="13"/>
  <c r="AC70" i="13"/>
  <c r="AC78" i="13"/>
  <c r="AC68" i="13"/>
  <c r="AC20" i="13"/>
  <c r="AD91" i="13"/>
  <c r="AD40" i="13" s="1"/>
  <c r="AD63" i="13"/>
  <c r="AE84" i="22" l="1"/>
  <c r="AF56" i="22"/>
  <c r="AF40" i="22"/>
  <c r="AF33" i="22"/>
  <c r="AF64" i="22"/>
  <c r="AF14" i="22"/>
  <c r="AF69" i="22"/>
  <c r="AF21" i="22"/>
  <c r="BA60" i="13"/>
  <c r="BA43" i="13"/>
  <c r="BA89" i="13"/>
  <c r="BA66" i="13"/>
  <c r="BA74" i="13"/>
  <c r="BB10" i="13"/>
  <c r="BA18" i="13"/>
  <c r="BA24" i="13"/>
  <c r="BA50" i="13"/>
  <c r="AC79" i="13"/>
  <c r="AC82" i="13" s="1"/>
  <c r="AD56" i="13"/>
  <c r="AD33" i="13"/>
  <c r="AC81" i="13"/>
  <c r="AF70" i="22" l="1"/>
  <c r="AF22" i="22"/>
  <c r="AF38" i="22"/>
  <c r="AF44" i="22" s="1"/>
  <c r="AD38" i="13"/>
  <c r="AD44" i="13" s="1"/>
  <c r="BB74" i="13"/>
  <c r="BB43" i="13"/>
  <c r="BB24" i="13"/>
  <c r="BB89" i="13"/>
  <c r="BB18" i="13"/>
  <c r="BB60" i="13"/>
  <c r="BB66" i="13"/>
  <c r="BB50" i="13"/>
  <c r="AD51" i="13"/>
  <c r="AD52" i="13"/>
  <c r="AD53" i="13"/>
  <c r="AD54" i="13"/>
  <c r="AC84" i="13"/>
  <c r="AF92" i="22" l="1"/>
  <c r="AF90" i="22" s="1"/>
  <c r="AF61" i="22"/>
  <c r="AF75" i="22" s="1"/>
  <c r="AF45" i="22"/>
  <c r="AF11" i="22"/>
  <c r="AD61" i="13"/>
  <c r="AD75" i="13" s="1"/>
  <c r="AD92" i="13"/>
  <c r="AD90" i="13" s="1"/>
  <c r="AD55" i="13"/>
  <c r="AD47" i="13"/>
  <c r="AD13" i="13"/>
  <c r="AD45" i="13"/>
  <c r="AD11" i="13"/>
  <c r="AF67" i="22" l="1"/>
  <c r="AF78" i="22" s="1"/>
  <c r="AF19" i="22"/>
  <c r="AF62" i="22"/>
  <c r="AF76" i="22" s="1"/>
  <c r="AF12" i="22"/>
  <c r="AG46" i="22"/>
  <c r="AD12" i="13"/>
  <c r="AD62" i="13"/>
  <c r="AE46" i="13"/>
  <c r="AD67" i="13"/>
  <c r="AD19" i="13"/>
  <c r="AD69" i="13"/>
  <c r="AD21" i="13"/>
  <c r="AD14" i="13"/>
  <c r="AD64" i="13"/>
  <c r="AG63" i="22" l="1"/>
  <c r="AG47" i="22"/>
  <c r="AG13" i="22"/>
  <c r="AG91" i="22"/>
  <c r="AF68" i="22"/>
  <c r="AF79" i="22" s="1"/>
  <c r="AF82" i="22" s="1"/>
  <c r="AF20" i="22"/>
  <c r="AF81" i="22"/>
  <c r="AD22" i="13"/>
  <c r="AD70" i="13"/>
  <c r="AD78" i="13"/>
  <c r="AE91" i="13"/>
  <c r="AE40" i="13" s="1"/>
  <c r="AE63" i="13"/>
  <c r="AD76" i="13"/>
  <c r="AD68" i="13"/>
  <c r="AD20" i="13"/>
  <c r="AF84" i="22" l="1"/>
  <c r="AG69" i="22"/>
  <c r="AG21" i="22"/>
  <c r="AG64" i="22"/>
  <c r="AG14" i="22"/>
  <c r="AG56" i="22"/>
  <c r="AG40" i="22"/>
  <c r="AG33" i="22"/>
  <c r="AD79" i="13"/>
  <c r="AD84" i="13" s="1"/>
  <c r="AD81" i="13"/>
  <c r="AE56" i="13"/>
  <c r="AE33" i="13"/>
  <c r="AG70" i="22" l="1"/>
  <c r="AG22" i="22"/>
  <c r="AG38" i="22"/>
  <c r="AG44" i="22" s="1"/>
  <c r="AE38" i="13"/>
  <c r="AE44" i="13" s="1"/>
  <c r="AE52" i="13"/>
  <c r="AE51" i="13"/>
  <c r="AE53" i="13"/>
  <c r="AE54" i="13"/>
  <c r="AD82" i="13"/>
  <c r="AG92" i="22" l="1"/>
  <c r="AG90" i="22" s="1"/>
  <c r="AG61" i="22"/>
  <c r="AG75" i="22" s="1"/>
  <c r="AG45" i="22"/>
  <c r="AG11" i="22"/>
  <c r="AE61" i="13"/>
  <c r="AE75" i="13" s="1"/>
  <c r="AE92" i="13"/>
  <c r="AE90" i="13" s="1"/>
  <c r="AE55" i="13"/>
  <c r="AE11" i="13"/>
  <c r="AE45" i="13"/>
  <c r="AE13" i="13"/>
  <c r="AE47" i="13"/>
  <c r="AG67" i="22" l="1"/>
  <c r="AG78" i="22" s="1"/>
  <c r="AG19" i="22"/>
  <c r="AG62" i="22"/>
  <c r="AG76" i="22" s="1"/>
  <c r="AG12" i="22"/>
  <c r="AH46" i="22"/>
  <c r="AE69" i="13"/>
  <c r="AE21" i="13"/>
  <c r="AE14" i="13"/>
  <c r="AE64" i="13"/>
  <c r="AE12" i="13"/>
  <c r="AE62" i="13"/>
  <c r="AF46" i="13"/>
  <c r="AE67" i="13"/>
  <c r="AE19" i="13"/>
  <c r="AH63" i="22" l="1"/>
  <c r="AH47" i="22"/>
  <c r="AH13" i="22"/>
  <c r="AH91" i="22"/>
  <c r="AG68" i="22"/>
  <c r="AG79" i="22" s="1"/>
  <c r="AG82" i="22" s="1"/>
  <c r="AG20" i="22"/>
  <c r="AG81" i="22"/>
  <c r="AG84" i="22"/>
  <c r="AE76" i="13"/>
  <c r="AE78" i="13"/>
  <c r="AE81" i="13" s="1"/>
  <c r="AE68" i="13"/>
  <c r="AE20" i="13"/>
  <c r="AF91" i="13"/>
  <c r="AF40" i="13" s="1"/>
  <c r="AF63" i="13"/>
  <c r="AE70" i="13"/>
  <c r="AE22" i="13"/>
  <c r="AH69" i="22" l="1"/>
  <c r="AH21" i="22"/>
  <c r="AH56" i="22"/>
  <c r="AH40" i="22"/>
  <c r="AH33" i="22"/>
  <c r="AH64" i="22"/>
  <c r="AH14" i="22"/>
  <c r="AF56" i="13"/>
  <c r="AF33" i="13"/>
  <c r="AE79" i="13"/>
  <c r="AH70" i="22" l="1"/>
  <c r="AH22" i="22"/>
  <c r="AH38" i="22"/>
  <c r="AH44" i="22" s="1"/>
  <c r="AF38" i="13"/>
  <c r="AF44" i="13" s="1"/>
  <c r="AF51" i="13"/>
  <c r="AF52" i="13"/>
  <c r="AF53" i="13"/>
  <c r="AF54" i="13"/>
  <c r="AE82" i="13"/>
  <c r="AE84" i="13"/>
  <c r="AH92" i="22" l="1"/>
  <c r="AH90" i="22" s="1"/>
  <c r="AH61" i="22"/>
  <c r="AH75" i="22" s="1"/>
  <c r="AH45" i="22"/>
  <c r="AH11" i="22"/>
  <c r="AF61" i="13"/>
  <c r="AF75" i="13" s="1"/>
  <c r="AF55" i="13"/>
  <c r="AF92" i="13"/>
  <c r="AF90" i="13" s="1"/>
  <c r="AF13" i="13"/>
  <c r="AF47" i="13"/>
  <c r="AF11" i="13"/>
  <c r="AF45" i="13"/>
  <c r="AH67" i="22" l="1"/>
  <c r="AH78" i="22" s="1"/>
  <c r="AH19" i="22"/>
  <c r="AH62" i="22"/>
  <c r="AH76" i="22" s="1"/>
  <c r="AI46" i="22"/>
  <c r="AH12" i="22"/>
  <c r="AF19" i="13"/>
  <c r="AF67" i="13"/>
  <c r="AF64" i="13"/>
  <c r="AF14" i="13"/>
  <c r="AF62" i="13"/>
  <c r="AF12" i="13"/>
  <c r="AG46" i="13"/>
  <c r="AF21" i="13"/>
  <c r="AF69" i="13"/>
  <c r="AH68" i="22" l="1"/>
  <c r="AH79" i="22" s="1"/>
  <c r="AH82" i="22" s="1"/>
  <c r="AH20" i="22"/>
  <c r="AI63" i="22"/>
  <c r="AI47" i="22"/>
  <c r="AI13" i="22"/>
  <c r="AI91" i="22"/>
  <c r="AH81" i="22"/>
  <c r="AF76" i="13"/>
  <c r="AF78" i="13"/>
  <c r="AF81" i="13" s="1"/>
  <c r="AG91" i="13"/>
  <c r="AG40" i="13" s="1"/>
  <c r="AG63" i="13"/>
  <c r="AF20" i="13"/>
  <c r="AF68" i="13"/>
  <c r="AF70" i="13"/>
  <c r="AF22" i="13"/>
  <c r="AH84" i="22" l="1"/>
  <c r="AI69" i="22"/>
  <c r="AI21" i="22"/>
  <c r="AI56" i="22"/>
  <c r="AI40" i="22"/>
  <c r="AI33" i="22"/>
  <c r="AI64" i="22"/>
  <c r="AI14" i="22"/>
  <c r="AF79" i="13"/>
  <c r="AG56" i="13"/>
  <c r="AG33" i="13"/>
  <c r="AI70" i="22" l="1"/>
  <c r="AI22" i="22"/>
  <c r="AI38" i="22"/>
  <c r="AI44" i="22" s="1"/>
  <c r="AG38" i="13"/>
  <c r="AG44" i="13" s="1"/>
  <c r="AG54" i="13"/>
  <c r="AG51" i="13"/>
  <c r="AG52" i="13"/>
  <c r="AG53" i="13"/>
  <c r="AF82" i="13"/>
  <c r="AF84" i="13"/>
  <c r="AI92" i="22" l="1"/>
  <c r="AI90" i="22" s="1"/>
  <c r="AI61" i="22"/>
  <c r="AI75" i="22" s="1"/>
  <c r="AI45" i="22"/>
  <c r="AI11" i="22"/>
  <c r="AG92" i="13"/>
  <c r="AG90" i="13" s="1"/>
  <c r="AG61" i="13"/>
  <c r="AG75" i="13" s="1"/>
  <c r="AG55" i="13"/>
  <c r="AG45" i="13"/>
  <c r="AG11" i="13"/>
  <c r="AG13" i="13"/>
  <c r="AG47" i="13"/>
  <c r="AI67" i="22" l="1"/>
  <c r="AI78" i="22" s="1"/>
  <c r="AI19" i="22"/>
  <c r="AI62" i="22"/>
  <c r="AI76" i="22" s="1"/>
  <c r="AJ46" i="22"/>
  <c r="AI12" i="22"/>
  <c r="AG14" i="13"/>
  <c r="AG64" i="13"/>
  <c r="AG21" i="13"/>
  <c r="AG69" i="13"/>
  <c r="AG67" i="13"/>
  <c r="AG19" i="13"/>
  <c r="AG62" i="13"/>
  <c r="AG12" i="13"/>
  <c r="AH46" i="13"/>
  <c r="AJ47" i="22" l="1"/>
  <c r="AJ13" i="22"/>
  <c r="AJ63" i="22"/>
  <c r="AJ91" i="22"/>
  <c r="AI68" i="22"/>
  <c r="AI79" i="22" s="1"/>
  <c r="AI82" i="22" s="1"/>
  <c r="AI20" i="22"/>
  <c r="AI81" i="22"/>
  <c r="AI84" i="22"/>
  <c r="AG76" i="13"/>
  <c r="AG78" i="13"/>
  <c r="AG81" i="13" s="1"/>
  <c r="AG68" i="13"/>
  <c r="AG20" i="13"/>
  <c r="AH91" i="13"/>
  <c r="AH40" i="13" s="1"/>
  <c r="AH63" i="13"/>
  <c r="AG70" i="13"/>
  <c r="AG22" i="13"/>
  <c r="AJ56" i="22" l="1"/>
  <c r="AJ40" i="22"/>
  <c r="AJ33" i="22"/>
  <c r="AJ69" i="22"/>
  <c r="AJ21" i="22"/>
  <c r="AJ64" i="22"/>
  <c r="AJ14" i="22"/>
  <c r="AH56" i="13"/>
  <c r="AH33" i="13"/>
  <c r="AG79" i="13"/>
  <c r="AJ70" i="22" l="1"/>
  <c r="AJ22" i="22"/>
  <c r="AJ38" i="22"/>
  <c r="AJ44" i="22" s="1"/>
  <c r="AH38" i="13"/>
  <c r="AH44" i="13" s="1"/>
  <c r="AH53" i="13"/>
  <c r="AH54" i="13"/>
  <c r="AH51" i="13"/>
  <c r="AH52" i="13"/>
  <c r="AG82" i="13"/>
  <c r="AG84" i="13"/>
  <c r="AJ92" i="22" l="1"/>
  <c r="AJ90" i="22" s="1"/>
  <c r="AJ61" i="22"/>
  <c r="AJ75" i="22" s="1"/>
  <c r="AJ11" i="22"/>
  <c r="AJ45" i="22"/>
  <c r="AH92" i="13"/>
  <c r="AH90" i="13" s="1"/>
  <c r="AH61" i="13"/>
  <c r="AH75" i="13" s="1"/>
  <c r="AH55" i="13"/>
  <c r="AH11" i="13"/>
  <c r="AH45" i="13"/>
  <c r="AH47" i="13"/>
  <c r="AH13" i="13"/>
  <c r="AK46" i="22" l="1"/>
  <c r="AJ62" i="22"/>
  <c r="AJ76" i="22" s="1"/>
  <c r="AJ12" i="22"/>
  <c r="AJ67" i="22"/>
  <c r="AJ78" i="22" s="1"/>
  <c r="AJ19" i="22"/>
  <c r="AH69" i="13"/>
  <c r="AH21" i="13"/>
  <c r="AH64" i="13"/>
  <c r="AH14" i="13"/>
  <c r="AH12" i="13"/>
  <c r="AI46" i="13"/>
  <c r="AH62" i="13"/>
  <c r="AH19" i="13"/>
  <c r="AH67" i="13"/>
  <c r="AJ68" i="22" l="1"/>
  <c r="AJ79" i="22" s="1"/>
  <c r="AJ82" i="22" s="1"/>
  <c r="AJ20" i="22"/>
  <c r="AJ81" i="22"/>
  <c r="AK63" i="22"/>
  <c r="AK47" i="22"/>
  <c r="AK13" i="22"/>
  <c r="AK91" i="22"/>
  <c r="AH76" i="13"/>
  <c r="AH78" i="13"/>
  <c r="AH81" i="13" s="1"/>
  <c r="AI91" i="13"/>
  <c r="AI40" i="13" s="1"/>
  <c r="AI63" i="13"/>
  <c r="AH68" i="13"/>
  <c r="AH20" i="13"/>
  <c r="AH70" i="13"/>
  <c r="AH22" i="13"/>
  <c r="AJ84" i="22" l="1"/>
  <c r="AK64" i="22"/>
  <c r="AK14" i="22"/>
  <c r="AK56" i="22"/>
  <c r="AK40" i="22"/>
  <c r="AK33" i="22"/>
  <c r="AK69" i="22"/>
  <c r="AK21" i="22"/>
  <c r="AH79" i="13"/>
  <c r="AI56" i="13"/>
  <c r="AI33" i="13"/>
  <c r="AK38" i="22" l="1"/>
  <c r="AK44" i="22" s="1"/>
  <c r="AK70" i="22"/>
  <c r="AK22" i="22"/>
  <c r="AI38" i="13"/>
  <c r="AI44" i="13" s="1"/>
  <c r="AI52" i="13"/>
  <c r="AI54" i="13"/>
  <c r="AI53" i="13"/>
  <c r="AI51" i="13"/>
  <c r="AH82" i="13"/>
  <c r="AH84" i="13"/>
  <c r="AK92" i="22" l="1"/>
  <c r="AK90" i="22" s="1"/>
  <c r="AK61" i="22"/>
  <c r="AK75" i="22" s="1"/>
  <c r="AK45" i="22"/>
  <c r="AK11" i="22"/>
  <c r="AI92" i="13"/>
  <c r="AI90" i="13" s="1"/>
  <c r="AI61" i="13"/>
  <c r="AI75" i="13" s="1"/>
  <c r="AI55" i="13"/>
  <c r="AI11" i="13"/>
  <c r="AI45" i="13"/>
  <c r="AI47" i="13"/>
  <c r="AI13" i="13"/>
  <c r="AK67" i="22" l="1"/>
  <c r="AK78" i="22" s="1"/>
  <c r="AK19" i="22"/>
  <c r="AK62" i="22"/>
  <c r="AK76" i="22" s="1"/>
  <c r="AL46" i="22"/>
  <c r="AK12" i="22"/>
  <c r="AI21" i="13"/>
  <c r="AI69" i="13"/>
  <c r="AI62" i="13"/>
  <c r="AJ46" i="13"/>
  <c r="AI12" i="13"/>
  <c r="AI14" i="13"/>
  <c r="AI64" i="13"/>
  <c r="AI67" i="13"/>
  <c r="AI19" i="13"/>
  <c r="AK68" i="22" l="1"/>
  <c r="AK79" i="22" s="1"/>
  <c r="AK82" i="22" s="1"/>
  <c r="AK20" i="22"/>
  <c r="AL63" i="22"/>
  <c r="AL47" i="22"/>
  <c r="AL13" i="22"/>
  <c r="AL91" i="22"/>
  <c r="AK81" i="22"/>
  <c r="AI78" i="13"/>
  <c r="AI81" i="13" s="1"/>
  <c r="AI68" i="13"/>
  <c r="AI20" i="13"/>
  <c r="AJ91" i="13"/>
  <c r="AJ40" i="13" s="1"/>
  <c r="AJ63" i="13"/>
  <c r="AI22" i="13"/>
  <c r="AI70" i="13"/>
  <c r="AI76" i="13"/>
  <c r="AK84" i="22" l="1"/>
  <c r="AL69" i="22"/>
  <c r="AL21" i="22"/>
  <c r="AL40" i="22"/>
  <c r="AL33" i="22"/>
  <c r="AL56" i="22"/>
  <c r="AL64" i="22"/>
  <c r="AL14" i="22"/>
  <c r="AJ56" i="13"/>
  <c r="AJ33" i="13"/>
  <c r="AI79" i="13"/>
  <c r="AL70" i="22" l="1"/>
  <c r="AL22" i="22"/>
  <c r="AL38" i="22"/>
  <c r="AL44" i="22" s="1"/>
  <c r="AJ38" i="13"/>
  <c r="AJ44" i="13" s="1"/>
  <c r="AJ51" i="13"/>
  <c r="AJ53" i="13"/>
  <c r="AJ54" i="13"/>
  <c r="AJ52" i="13"/>
  <c r="AI82" i="13"/>
  <c r="AI84" i="13"/>
  <c r="AL92" i="22" l="1"/>
  <c r="AL90" i="22" s="1"/>
  <c r="AL61" i="22"/>
  <c r="AL75" i="22" s="1"/>
  <c r="AL45" i="22"/>
  <c r="AL11" i="22"/>
  <c r="AJ92" i="13"/>
  <c r="AJ90" i="13" s="1"/>
  <c r="AJ61" i="13"/>
  <c r="AJ75" i="13" s="1"/>
  <c r="AJ55" i="13"/>
  <c r="AJ11" i="13"/>
  <c r="AJ45" i="13"/>
  <c r="AK46" i="13" s="1"/>
  <c r="AJ47" i="13"/>
  <c r="AJ13" i="13"/>
  <c r="AL67" i="22" l="1"/>
  <c r="AL78" i="22" s="1"/>
  <c r="AL19" i="22"/>
  <c r="AM46" i="22"/>
  <c r="AL62" i="22"/>
  <c r="AL76" i="22" s="1"/>
  <c r="AL12" i="22"/>
  <c r="AK63" i="13"/>
  <c r="AK91" i="13"/>
  <c r="AK40" i="13" s="1"/>
  <c r="AJ69" i="13"/>
  <c r="AJ21" i="13"/>
  <c r="AJ12" i="13"/>
  <c r="AJ62" i="13"/>
  <c r="AJ64" i="13"/>
  <c r="AJ14" i="13"/>
  <c r="AJ67" i="13"/>
  <c r="AJ19" i="13"/>
  <c r="AM63" i="22" l="1"/>
  <c r="AM47" i="22"/>
  <c r="AM13" i="22"/>
  <c r="AM91" i="22"/>
  <c r="AL68" i="22"/>
  <c r="AL79" i="22" s="1"/>
  <c r="AL82" i="22" s="1"/>
  <c r="AL20" i="22"/>
  <c r="AL81" i="22"/>
  <c r="AK33" i="13"/>
  <c r="AK56" i="13"/>
  <c r="AJ78" i="13"/>
  <c r="AJ81" i="13" s="1"/>
  <c r="AJ70" i="13"/>
  <c r="AJ22" i="13"/>
  <c r="AJ76" i="13"/>
  <c r="AJ20" i="13"/>
  <c r="AJ68" i="13"/>
  <c r="AL84" i="22" l="1"/>
  <c r="AM56" i="22"/>
  <c r="AM40" i="22"/>
  <c r="AM33" i="22"/>
  <c r="AM69" i="22"/>
  <c r="AM21" i="22"/>
  <c r="AM64" i="22"/>
  <c r="AM14" i="22"/>
  <c r="AK38" i="13"/>
  <c r="AK44" i="13" s="1"/>
  <c r="AK53" i="13"/>
  <c r="AK51" i="13"/>
  <c r="AK52" i="13"/>
  <c r="AK54" i="13"/>
  <c r="AJ79" i="13"/>
  <c r="AJ84" i="13" s="1"/>
  <c r="AM38" i="22" l="1"/>
  <c r="AM44" i="22" s="1"/>
  <c r="AM70" i="22"/>
  <c r="AM22" i="22"/>
  <c r="AK61" i="13"/>
  <c r="AK75" i="13" s="1"/>
  <c r="AK92" i="13"/>
  <c r="AK90" i="13" s="1"/>
  <c r="AK11" i="13"/>
  <c r="AK19" i="13" s="1"/>
  <c r="AK55" i="13"/>
  <c r="AK45" i="13"/>
  <c r="AK12" i="13" s="1"/>
  <c r="AK47" i="13"/>
  <c r="AK13" i="13"/>
  <c r="AJ82" i="13"/>
  <c r="AM92" i="22" l="1"/>
  <c r="AM90" i="22" s="1"/>
  <c r="AM61" i="22"/>
  <c r="AM75" i="22" s="1"/>
  <c r="AM45" i="22"/>
  <c r="AM11" i="22"/>
  <c r="AK67" i="13"/>
  <c r="AK62" i="13"/>
  <c r="AL46" i="13"/>
  <c r="AL63" i="13" s="1"/>
  <c r="AK20" i="13"/>
  <c r="AK68" i="13"/>
  <c r="AK21" i="13"/>
  <c r="AK69" i="13"/>
  <c r="AK14" i="13"/>
  <c r="AK64" i="13"/>
  <c r="AM62" i="22" l="1"/>
  <c r="AM76" i="22" s="1"/>
  <c r="AN46" i="22"/>
  <c r="AM12" i="22"/>
  <c r="AM67" i="22"/>
  <c r="AM78" i="22" s="1"/>
  <c r="AM19" i="22"/>
  <c r="AK78" i="13"/>
  <c r="AK81" i="13" s="1"/>
  <c r="AK76" i="13"/>
  <c r="AL91" i="13"/>
  <c r="AK22" i="13"/>
  <c r="AK70" i="13"/>
  <c r="AK79" i="13" s="1"/>
  <c r="AM81" i="22" l="1"/>
  <c r="AM68" i="22"/>
  <c r="AM79" i="22" s="1"/>
  <c r="AM82" i="22" s="1"/>
  <c r="AM20" i="22"/>
  <c r="AN63" i="22"/>
  <c r="AN47" i="22"/>
  <c r="AN13" i="22"/>
  <c r="AN91" i="22"/>
  <c r="AL33" i="13"/>
  <c r="AL40" i="13"/>
  <c r="AL56" i="13"/>
  <c r="AL52" i="13" s="1"/>
  <c r="AK82" i="13"/>
  <c r="AK84" i="13"/>
  <c r="AM84" i="22" l="1"/>
  <c r="AN56" i="22"/>
  <c r="AN40" i="22"/>
  <c r="AN33" i="22"/>
  <c r="AN64" i="22"/>
  <c r="AN14" i="22"/>
  <c r="AN69" i="22"/>
  <c r="AN21" i="22"/>
  <c r="AL38" i="13"/>
  <c r="AL44" i="13" s="1"/>
  <c r="AL54" i="13"/>
  <c r="AL51" i="13"/>
  <c r="AL53" i="13"/>
  <c r="AL13" i="13" s="1"/>
  <c r="AN70" i="22" l="1"/>
  <c r="AN22" i="22"/>
  <c r="AN38" i="22"/>
  <c r="AN44" i="22" s="1"/>
  <c r="AL92" i="13"/>
  <c r="AL90" i="13" s="1"/>
  <c r="AL61" i="13"/>
  <c r="AL75" i="13" s="1"/>
  <c r="AL45" i="13"/>
  <c r="AM46" i="13" s="1"/>
  <c r="AM91" i="13" s="1"/>
  <c r="AM40" i="13" s="1"/>
  <c r="AL55" i="13"/>
  <c r="AL47" i="13"/>
  <c r="AL14" i="13" s="1"/>
  <c r="AL11" i="13"/>
  <c r="AL67" i="13" s="1"/>
  <c r="AL21" i="13"/>
  <c r="AL69" i="13"/>
  <c r="AN92" i="22" l="1"/>
  <c r="AN90" i="22" s="1"/>
  <c r="AN45" i="22"/>
  <c r="AN61" i="22"/>
  <c r="AN75" i="22" s="1"/>
  <c r="AN11" i="22"/>
  <c r="AM63" i="13"/>
  <c r="AL12" i="13"/>
  <c r="AL68" i="13" s="1"/>
  <c r="AL62" i="13"/>
  <c r="AL64" i="13"/>
  <c r="AL19" i="13"/>
  <c r="AM33" i="13"/>
  <c r="AM56" i="13"/>
  <c r="AL22" i="13"/>
  <c r="AL70" i="13"/>
  <c r="AL78" i="13"/>
  <c r="AN62" i="22" l="1"/>
  <c r="AN76" i="22" s="1"/>
  <c r="AN12" i="22"/>
  <c r="AO46" i="22"/>
  <c r="AN67" i="22"/>
  <c r="AN78" i="22" s="1"/>
  <c r="AN19" i="22"/>
  <c r="AM38" i="13"/>
  <c r="AM44" i="13" s="1"/>
  <c r="AL20" i="13"/>
  <c r="AL79" i="13"/>
  <c r="AL84" i="13" s="1"/>
  <c r="AL76" i="13"/>
  <c r="AL81" i="13"/>
  <c r="AM52" i="13"/>
  <c r="AM54" i="13"/>
  <c r="AM51" i="13"/>
  <c r="AM53" i="13"/>
  <c r="Z14" i="13"/>
  <c r="Z70" i="13" s="1"/>
  <c r="Z79" i="13" s="1"/>
  <c r="Z84" i="13" s="1"/>
  <c r="Z64" i="13"/>
  <c r="Z76" i="13" s="1"/>
  <c r="AO63" i="22" l="1"/>
  <c r="AO47" i="22"/>
  <c r="AO13" i="22"/>
  <c r="AO91" i="22"/>
  <c r="AN81" i="22"/>
  <c r="AN68" i="22"/>
  <c r="AN79" i="22" s="1"/>
  <c r="AN82" i="22" s="1"/>
  <c r="AN20" i="22"/>
  <c r="AM61" i="13"/>
  <c r="AM75" i="13" s="1"/>
  <c r="AM92" i="13"/>
  <c r="AM90" i="13" s="1"/>
  <c r="AL82" i="13"/>
  <c r="AM11" i="13"/>
  <c r="AM19" i="13" s="1"/>
  <c r="AM55" i="13"/>
  <c r="AM13" i="13"/>
  <c r="AM47" i="13"/>
  <c r="AM45" i="13"/>
  <c r="Z82" i="13"/>
  <c r="Z22" i="13"/>
  <c r="AO69" i="22" l="1"/>
  <c r="AO21" i="22"/>
  <c r="AO64" i="22"/>
  <c r="AO14" i="22"/>
  <c r="AN84" i="22"/>
  <c r="AO56" i="22"/>
  <c r="AO40" i="22"/>
  <c r="AO33" i="22"/>
  <c r="AM67" i="13"/>
  <c r="AN46" i="13"/>
  <c r="AM12" i="13"/>
  <c r="AM62" i="13"/>
  <c r="AM21" i="13"/>
  <c r="AM69" i="13"/>
  <c r="AM14" i="13"/>
  <c r="AM64" i="13"/>
  <c r="AO38" i="22" l="1"/>
  <c r="AO44" i="22" s="1"/>
  <c r="AO70" i="22"/>
  <c r="AO22" i="22"/>
  <c r="AM78" i="13"/>
  <c r="AM81" i="13" s="1"/>
  <c r="AM76" i="13"/>
  <c r="AM22" i="13"/>
  <c r="AM70" i="13"/>
  <c r="AM20" i="13"/>
  <c r="AM68" i="13"/>
  <c r="AN63" i="13"/>
  <c r="AN91" i="13"/>
  <c r="AN40" i="13" s="1"/>
  <c r="AO92" i="22" l="1"/>
  <c r="AO90" i="22" s="1"/>
  <c r="AO61" i="22"/>
  <c r="AO75" i="22" s="1"/>
  <c r="AO45" i="22"/>
  <c r="AO11" i="22"/>
  <c r="AM79" i="13"/>
  <c r="AM82" i="13" s="1"/>
  <c r="AN33" i="13"/>
  <c r="AN56" i="13"/>
  <c r="AO62" i="22" l="1"/>
  <c r="AO76" i="22" s="1"/>
  <c r="AO12" i="22"/>
  <c r="AP46" i="22"/>
  <c r="AO67" i="22"/>
  <c r="AO78" i="22" s="1"/>
  <c r="AO19" i="22"/>
  <c r="AN38" i="13"/>
  <c r="AN44" i="13" s="1"/>
  <c r="AM84" i="13"/>
  <c r="AN52" i="13"/>
  <c r="AN51" i="13"/>
  <c r="AN53" i="13"/>
  <c r="AN54" i="13"/>
  <c r="AO81" i="22" l="1"/>
  <c r="AP47" i="22"/>
  <c r="AP13" i="22"/>
  <c r="AP63" i="22"/>
  <c r="AP91" i="22"/>
  <c r="AO68" i="22"/>
  <c r="AO79" i="22" s="1"/>
  <c r="AO82" i="22" s="1"/>
  <c r="AO20" i="22"/>
  <c r="AN92" i="13"/>
  <c r="AN90" i="13" s="1"/>
  <c r="AN61" i="13"/>
  <c r="AN75" i="13" s="1"/>
  <c r="AN11" i="13"/>
  <c r="AN67" i="13" s="1"/>
  <c r="AN55" i="13"/>
  <c r="AN45" i="13"/>
  <c r="AO46" i="13" s="1"/>
  <c r="AN47" i="13"/>
  <c r="AN13" i="13"/>
  <c r="AP56" i="22" l="1"/>
  <c r="AP40" i="22"/>
  <c r="AP33" i="22"/>
  <c r="AP64" i="22"/>
  <c r="AP14" i="22"/>
  <c r="AP69" i="22"/>
  <c r="AP21" i="22"/>
  <c r="AO84" i="22"/>
  <c r="AN19" i="13"/>
  <c r="AN62" i="13"/>
  <c r="AN12" i="13"/>
  <c r="AN68" i="13" s="1"/>
  <c r="AN14" i="13"/>
  <c r="AN64" i="13"/>
  <c r="AN21" i="13"/>
  <c r="AN69" i="13"/>
  <c r="AN78" i="13" s="1"/>
  <c r="AO63" i="13"/>
  <c r="AO91" i="13"/>
  <c r="AO40" i="13" s="1"/>
  <c r="AP70" i="22" l="1"/>
  <c r="AP22" i="22"/>
  <c r="AP38" i="22"/>
  <c r="AP44" i="22" s="1"/>
  <c r="AN20" i="13"/>
  <c r="AN76" i="13"/>
  <c r="AN81" i="13"/>
  <c r="AO33" i="13"/>
  <c r="AO56" i="13"/>
  <c r="AO51" i="13" s="1"/>
  <c r="AN22" i="13"/>
  <c r="AN70" i="13"/>
  <c r="AN79" i="13" s="1"/>
  <c r="AP92" i="22" l="1"/>
  <c r="AP90" i="22" s="1"/>
  <c r="AP61" i="22"/>
  <c r="AP75" i="22" s="1"/>
  <c r="AP45" i="22"/>
  <c r="AP11" i="22"/>
  <c r="AO38" i="13"/>
  <c r="AO44" i="13" s="1"/>
  <c r="AN82" i="13"/>
  <c r="AN84" i="13"/>
  <c r="AO53" i="13"/>
  <c r="AO54" i="13"/>
  <c r="AO52" i="13"/>
  <c r="AP67" i="22" l="1"/>
  <c r="AP78" i="22" s="1"/>
  <c r="AP19" i="22"/>
  <c r="AP62" i="22"/>
  <c r="AP76" i="22" s="1"/>
  <c r="AQ46" i="22"/>
  <c r="AP12" i="22"/>
  <c r="AO61" i="13"/>
  <c r="AO75" i="13" s="1"/>
  <c r="AO92" i="13"/>
  <c r="AO90" i="13" s="1"/>
  <c r="AO45" i="13"/>
  <c r="AO12" i="13" s="1"/>
  <c r="AO55" i="13"/>
  <c r="AO11" i="13"/>
  <c r="AO13" i="13"/>
  <c r="AO47" i="13"/>
  <c r="AP68" i="22" l="1"/>
  <c r="AP79" i="22" s="1"/>
  <c r="AP82" i="22" s="1"/>
  <c r="AP20" i="22"/>
  <c r="AQ63" i="22"/>
  <c r="AQ47" i="22"/>
  <c r="AQ13" i="22"/>
  <c r="AQ91" i="22"/>
  <c r="AP81" i="22"/>
  <c r="AO62" i="13"/>
  <c r="AP46" i="13"/>
  <c r="AP63" i="13" s="1"/>
  <c r="AO21" i="13"/>
  <c r="AO69" i="13"/>
  <c r="AO14" i="13"/>
  <c r="AO64" i="13"/>
  <c r="AO19" i="13"/>
  <c r="AO67" i="13"/>
  <c r="AO20" i="13"/>
  <c r="AO68" i="13"/>
  <c r="AP84" i="22" l="1"/>
  <c r="AQ69" i="22"/>
  <c r="AQ21" i="22"/>
  <c r="AQ56" i="22"/>
  <c r="AQ40" i="22"/>
  <c r="AQ33" i="22"/>
  <c r="AQ64" i="22"/>
  <c r="AQ14" i="22"/>
  <c r="AO78" i="13"/>
  <c r="AO81" i="13" s="1"/>
  <c r="AP91" i="13"/>
  <c r="AO76" i="13"/>
  <c r="AO22" i="13"/>
  <c r="AO70" i="13"/>
  <c r="AO79" i="13" s="1"/>
  <c r="AQ70" i="22" l="1"/>
  <c r="AQ22" i="22"/>
  <c r="AQ38" i="22"/>
  <c r="AQ44" i="22" s="1"/>
  <c r="AP33" i="13"/>
  <c r="AP40" i="13"/>
  <c r="AP56" i="13"/>
  <c r="AO82" i="13"/>
  <c r="AO84" i="13"/>
  <c r="AQ92" i="22" l="1"/>
  <c r="AQ90" i="22" s="1"/>
  <c r="AQ61" i="22"/>
  <c r="AQ75" i="22" s="1"/>
  <c r="AQ11" i="22"/>
  <c r="AQ45" i="22"/>
  <c r="AP38" i="13"/>
  <c r="AP44" i="13" s="1"/>
  <c r="AP52" i="13"/>
  <c r="AP53" i="13"/>
  <c r="AP47" i="13" s="1"/>
  <c r="AP51" i="13"/>
  <c r="AP54" i="13"/>
  <c r="AQ67" i="22" l="1"/>
  <c r="AQ78" i="22" s="1"/>
  <c r="AQ19" i="22"/>
  <c r="AQ62" i="22"/>
  <c r="AQ76" i="22" s="1"/>
  <c r="AR46" i="22"/>
  <c r="AQ12" i="22"/>
  <c r="AP61" i="13"/>
  <c r="AP75" i="13" s="1"/>
  <c r="AP45" i="13"/>
  <c r="AP12" i="13" s="1"/>
  <c r="AP20" i="13" s="1"/>
  <c r="AP92" i="13"/>
  <c r="AP90" i="13" s="1"/>
  <c r="AP11" i="13"/>
  <c r="AP19" i="13" s="1"/>
  <c r="AP13" i="13"/>
  <c r="AP21" i="13" s="1"/>
  <c r="AP55" i="13"/>
  <c r="AP14" i="13"/>
  <c r="AP64" i="13"/>
  <c r="AQ68" i="22" l="1"/>
  <c r="AQ79" i="22" s="1"/>
  <c r="AQ82" i="22" s="1"/>
  <c r="AQ20" i="22"/>
  <c r="AR47" i="22"/>
  <c r="AR63" i="22"/>
  <c r="AR13" i="22"/>
  <c r="AR91" i="22"/>
  <c r="AQ81" i="22"/>
  <c r="AP62" i="13"/>
  <c r="AP76" i="13" s="1"/>
  <c r="AQ46" i="13"/>
  <c r="AQ91" i="13" s="1"/>
  <c r="AQ40" i="13" s="1"/>
  <c r="AP68" i="13"/>
  <c r="AP67" i="13"/>
  <c r="AP69" i="13"/>
  <c r="AP22" i="13"/>
  <c r="AP70" i="13"/>
  <c r="AQ84" i="22" l="1"/>
  <c r="AR69" i="22"/>
  <c r="AR21" i="22"/>
  <c r="AR64" i="22"/>
  <c r="AR14" i="22"/>
  <c r="AR56" i="22"/>
  <c r="AR40" i="22"/>
  <c r="AR33" i="22"/>
  <c r="AQ56" i="13"/>
  <c r="AQ54" i="13" s="1"/>
  <c r="AQ33" i="13"/>
  <c r="AQ63" i="13"/>
  <c r="AP79" i="13"/>
  <c r="AP82" i="13" s="1"/>
  <c r="AP78" i="13"/>
  <c r="AP81" i="13" s="1"/>
  <c r="AQ51" i="13" l="1"/>
  <c r="AQ53" i="13"/>
  <c r="AQ52" i="13"/>
  <c r="AR70" i="22"/>
  <c r="AR22" i="22"/>
  <c r="AR38" i="22"/>
  <c r="AR44" i="22" s="1"/>
  <c r="AQ38" i="13"/>
  <c r="AQ44" i="13" s="1"/>
  <c r="AP84" i="13"/>
  <c r="AQ55" i="13" l="1"/>
  <c r="AQ47" i="13"/>
  <c r="AQ14" i="13" s="1"/>
  <c r="AQ13" i="13"/>
  <c r="AQ21" i="13" s="1"/>
  <c r="AR92" i="22"/>
  <c r="AR90" i="22" s="1"/>
  <c r="AR61" i="22"/>
  <c r="AR75" i="22" s="1"/>
  <c r="AR45" i="22"/>
  <c r="AR11" i="22"/>
  <c r="AQ45" i="13"/>
  <c r="AR46" i="13" s="1"/>
  <c r="AQ11" i="13"/>
  <c r="AQ19" i="13" s="1"/>
  <c r="AQ92" i="13"/>
  <c r="AQ90" i="13" s="1"/>
  <c r="AQ61" i="13"/>
  <c r="AQ75" i="13" s="1"/>
  <c r="AQ64" i="13" l="1"/>
  <c r="AQ69" i="13"/>
  <c r="AR67" i="22"/>
  <c r="AR78" i="22" s="1"/>
  <c r="AR19" i="22"/>
  <c r="AR62" i="22"/>
  <c r="AR76" i="22" s="1"/>
  <c r="AS46" i="22"/>
  <c r="AR12" i="22"/>
  <c r="AQ62" i="13"/>
  <c r="AQ12" i="13"/>
  <c r="AQ68" i="13" s="1"/>
  <c r="AQ67" i="13"/>
  <c r="AR63" i="13"/>
  <c r="AR91" i="13"/>
  <c r="AR40" i="13" s="1"/>
  <c r="AQ22" i="13"/>
  <c r="AQ70" i="13"/>
  <c r="AQ78" i="13" l="1"/>
  <c r="AQ81" i="13" s="1"/>
  <c r="AQ76" i="13"/>
  <c r="AR81" i="22"/>
  <c r="AR68" i="22"/>
  <c r="AR79" i="22" s="1"/>
  <c r="AR82" i="22" s="1"/>
  <c r="AR20" i="22"/>
  <c r="AS63" i="22"/>
  <c r="AS47" i="22"/>
  <c r="AS13" i="22"/>
  <c r="AS91" i="22"/>
  <c r="AQ20" i="13"/>
  <c r="AQ79" i="13"/>
  <c r="AR56" i="13"/>
  <c r="AR33" i="13"/>
  <c r="AS69" i="22" l="1"/>
  <c r="AS21" i="22"/>
  <c r="AS64" i="22"/>
  <c r="AS14" i="22"/>
  <c r="AS56" i="22"/>
  <c r="AS40" i="22"/>
  <c r="AS33" i="22"/>
  <c r="AR84" i="22"/>
  <c r="AR38" i="13"/>
  <c r="AR44" i="13" s="1"/>
  <c r="AQ82" i="13"/>
  <c r="AQ84" i="13"/>
  <c r="AR54" i="13"/>
  <c r="AR51" i="13"/>
  <c r="AR52" i="13"/>
  <c r="AR53" i="13"/>
  <c r="AS38" i="22" l="1"/>
  <c r="AS44" i="22" s="1"/>
  <c r="AS70" i="22"/>
  <c r="AS22" i="22"/>
  <c r="AR61" i="13"/>
  <c r="AR75" i="13" s="1"/>
  <c r="AR92" i="13"/>
  <c r="AR90" i="13" s="1"/>
  <c r="AR11" i="13"/>
  <c r="AR19" i="13" s="1"/>
  <c r="AR55" i="13"/>
  <c r="AR45" i="13"/>
  <c r="AR12" i="13" s="1"/>
  <c r="AR13" i="13"/>
  <c r="AR47" i="13"/>
  <c r="AS92" i="22" l="1"/>
  <c r="AS90" i="22" s="1"/>
  <c r="AS61" i="22"/>
  <c r="AS75" i="22" s="1"/>
  <c r="AS45" i="22"/>
  <c r="AS11" i="22"/>
  <c r="AR67" i="13"/>
  <c r="AR62" i="13"/>
  <c r="AS46" i="13"/>
  <c r="AS63" i="13" s="1"/>
  <c r="AR14" i="13"/>
  <c r="AR64" i="13"/>
  <c r="AR20" i="13"/>
  <c r="AR68" i="13"/>
  <c r="AR69" i="13"/>
  <c r="AR21" i="13"/>
  <c r="AS62" i="22" l="1"/>
  <c r="AS76" i="22" s="1"/>
  <c r="AT46" i="22"/>
  <c r="AS12" i="22"/>
  <c r="AS67" i="22"/>
  <c r="AS78" i="22" s="1"/>
  <c r="AS19" i="22"/>
  <c r="AR78" i="13"/>
  <c r="AR81" i="13" s="1"/>
  <c r="AR76" i="13"/>
  <c r="AS91" i="13"/>
  <c r="AR22" i="13"/>
  <c r="AR70" i="13"/>
  <c r="AR79" i="13" s="1"/>
  <c r="AS68" i="22" l="1"/>
  <c r="AS79" i="22" s="1"/>
  <c r="AS82" i="22" s="1"/>
  <c r="AS20" i="22"/>
  <c r="AS81" i="22"/>
  <c r="AT63" i="22"/>
  <c r="AT47" i="22"/>
  <c r="AT13" i="22"/>
  <c r="AT91" i="22"/>
  <c r="AS33" i="13"/>
  <c r="AS40" i="13"/>
  <c r="AR82" i="13"/>
  <c r="AS56" i="13"/>
  <c r="AS53" i="13" s="1"/>
  <c r="AR84" i="13"/>
  <c r="AT69" i="22" l="1"/>
  <c r="AT21" i="22"/>
  <c r="AT40" i="22"/>
  <c r="AT56" i="22"/>
  <c r="AT33" i="22"/>
  <c r="AT64" i="22"/>
  <c r="AT14" i="22"/>
  <c r="AS84" i="22"/>
  <c r="AS38" i="13"/>
  <c r="AS44" i="13" s="1"/>
  <c r="AS54" i="13"/>
  <c r="AS52" i="13"/>
  <c r="AS51" i="13"/>
  <c r="AS47" i="13"/>
  <c r="AS13" i="13"/>
  <c r="AT38" i="22" l="1"/>
  <c r="AT44" i="22" s="1"/>
  <c r="AT70" i="22"/>
  <c r="AT22" i="22"/>
  <c r="AS61" i="13"/>
  <c r="AS75" i="13" s="1"/>
  <c r="AS92" i="13"/>
  <c r="AS90" i="13" s="1"/>
  <c r="AS11" i="13"/>
  <c r="AS19" i="13" s="1"/>
  <c r="AS55" i="13"/>
  <c r="AS45" i="13"/>
  <c r="AS12" i="13" s="1"/>
  <c r="AS68" i="13" s="1"/>
  <c r="AS14" i="13"/>
  <c r="AS64" i="13"/>
  <c r="AS21" i="13"/>
  <c r="AS69" i="13"/>
  <c r="AT92" i="22" l="1"/>
  <c r="AT90" i="22" s="1"/>
  <c r="AT45" i="22"/>
  <c r="AT11" i="22"/>
  <c r="AT61" i="22"/>
  <c r="AT75" i="22" s="1"/>
  <c r="AS67" i="13"/>
  <c r="AS78" i="13" s="1"/>
  <c r="AS81" i="13" s="1"/>
  <c r="AS20" i="13"/>
  <c r="AS62" i="13"/>
  <c r="AS76" i="13" s="1"/>
  <c r="AT46" i="13"/>
  <c r="AT91" i="13" s="1"/>
  <c r="AS22" i="13"/>
  <c r="AS70" i="13"/>
  <c r="AS79" i="13" s="1"/>
  <c r="AT67" i="22" l="1"/>
  <c r="AT78" i="22" s="1"/>
  <c r="AT19" i="22"/>
  <c r="AT62" i="22"/>
  <c r="AT76" i="22" s="1"/>
  <c r="AU46" i="22"/>
  <c r="AT12" i="22"/>
  <c r="AT33" i="13"/>
  <c r="AT40" i="13"/>
  <c r="AT56" i="13"/>
  <c r="AT54" i="13" s="1"/>
  <c r="AT63" i="13"/>
  <c r="AS82" i="13"/>
  <c r="AS84" i="13"/>
  <c r="AT68" i="22" l="1"/>
  <c r="AT79" i="22" s="1"/>
  <c r="AT82" i="22" s="1"/>
  <c r="AT20" i="22"/>
  <c r="AU63" i="22"/>
  <c r="AU47" i="22"/>
  <c r="AU13" i="22"/>
  <c r="AU91" i="22"/>
  <c r="AT81" i="22"/>
  <c r="AT38" i="13"/>
  <c r="AT44" i="13" s="1"/>
  <c r="AT53" i="13"/>
  <c r="AT13" i="13" s="1"/>
  <c r="AT52" i="13"/>
  <c r="AT51" i="13"/>
  <c r="AT84" i="22" l="1"/>
  <c r="AU64" i="22"/>
  <c r="AU14" i="22"/>
  <c r="AU56" i="22"/>
  <c r="AU40" i="22"/>
  <c r="AU33" i="22"/>
  <c r="AU69" i="22"/>
  <c r="AU21" i="22"/>
  <c r="AT92" i="13"/>
  <c r="AT90" i="13" s="1"/>
  <c r="AT61" i="13"/>
  <c r="AT75" i="13" s="1"/>
  <c r="AT11" i="13"/>
  <c r="AT19" i="13" s="1"/>
  <c r="AT55" i="13"/>
  <c r="AT47" i="13"/>
  <c r="AT14" i="13" s="1"/>
  <c r="AT45" i="13"/>
  <c r="AU46" i="13" s="1"/>
  <c r="AU63" i="13" s="1"/>
  <c r="AT21" i="13"/>
  <c r="AT69" i="13"/>
  <c r="AU38" i="22" l="1"/>
  <c r="AU44" i="22" s="1"/>
  <c r="AU70" i="22"/>
  <c r="AU22" i="22"/>
  <c r="AT67" i="13"/>
  <c r="AT78" i="13" s="1"/>
  <c r="AT81" i="13" s="1"/>
  <c r="AT64" i="13"/>
  <c r="AT62" i="13"/>
  <c r="AT12" i="13"/>
  <c r="AT20" i="13" s="1"/>
  <c r="AU91" i="13"/>
  <c r="AT22" i="13"/>
  <c r="AT70" i="13"/>
  <c r="AU92" i="22" l="1"/>
  <c r="AU90" i="22" s="1"/>
  <c r="AU61" i="22"/>
  <c r="AU75" i="22" s="1"/>
  <c r="AU45" i="22"/>
  <c r="AU11" i="22"/>
  <c r="AU56" i="13"/>
  <c r="AU54" i="13" s="1"/>
  <c r="AU40" i="13"/>
  <c r="AT76" i="13"/>
  <c r="AU33" i="13"/>
  <c r="AT68" i="13"/>
  <c r="AT79" i="13" s="1"/>
  <c r="AU51" i="13" l="1"/>
  <c r="AU52" i="13"/>
  <c r="AU53" i="13"/>
  <c r="AU62" i="22"/>
  <c r="AU76" i="22" s="1"/>
  <c r="AV46" i="22"/>
  <c r="AU12" i="22"/>
  <c r="AU67" i="22"/>
  <c r="AU78" i="22" s="1"/>
  <c r="AU19" i="22"/>
  <c r="AU38" i="13"/>
  <c r="AU44" i="13" s="1"/>
  <c r="AT82" i="13"/>
  <c r="AT84" i="13"/>
  <c r="AU47" i="13"/>
  <c r="AU13" i="13"/>
  <c r="AU55" i="13" l="1"/>
  <c r="AU81" i="22"/>
  <c r="AU68" i="22"/>
  <c r="AU79" i="22" s="1"/>
  <c r="AU82" i="22" s="1"/>
  <c r="AU20" i="22"/>
  <c r="AV63" i="22"/>
  <c r="AV47" i="22"/>
  <c r="AV13" i="22"/>
  <c r="AV91" i="22"/>
  <c r="AU45" i="13"/>
  <c r="AV46" i="13" s="1"/>
  <c r="AU92" i="13"/>
  <c r="AU90" i="13" s="1"/>
  <c r="AU11" i="13"/>
  <c r="AU19" i="13" s="1"/>
  <c r="AU61" i="13"/>
  <c r="AU75" i="13" s="1"/>
  <c r="AU14" i="13"/>
  <c r="AU64" i="13"/>
  <c r="AU21" i="13"/>
  <c r="AU69" i="13"/>
  <c r="AU84" i="22" l="1"/>
  <c r="AV69" i="22"/>
  <c r="AV21" i="22"/>
  <c r="AV64" i="22"/>
  <c r="AV14" i="22"/>
  <c r="AV56" i="22"/>
  <c r="AV40" i="22"/>
  <c r="AV33" i="22"/>
  <c r="AU62" i="13"/>
  <c r="AU76" i="13" s="1"/>
  <c r="AU12" i="13"/>
  <c r="AU20" i="13" s="1"/>
  <c r="AU67" i="13"/>
  <c r="AU78" i="13" s="1"/>
  <c r="AU81" i="13" s="1"/>
  <c r="AU22" i="13"/>
  <c r="AU70" i="13"/>
  <c r="AV63" i="13"/>
  <c r="AV91" i="13"/>
  <c r="AV40" i="13" s="1"/>
  <c r="AV38" i="22" l="1"/>
  <c r="AV44" i="22" s="1"/>
  <c r="AV70" i="22"/>
  <c r="AV22" i="22"/>
  <c r="AU68" i="13"/>
  <c r="AU79" i="13" s="1"/>
  <c r="AU82" i="13" s="1"/>
  <c r="AV33" i="13"/>
  <c r="AV56" i="13"/>
  <c r="AV92" i="22" l="1"/>
  <c r="AV90" i="22" s="1"/>
  <c r="AV45" i="22"/>
  <c r="AV61" i="22"/>
  <c r="AV75" i="22" s="1"/>
  <c r="AV11" i="22"/>
  <c r="AV38" i="13"/>
  <c r="AV44" i="13" s="1"/>
  <c r="AU84" i="13"/>
  <c r="AV52" i="13"/>
  <c r="AV54" i="13"/>
  <c r="AV51" i="13"/>
  <c r="AV53" i="13"/>
  <c r="AV67" i="22" l="1"/>
  <c r="AV78" i="22" s="1"/>
  <c r="AV19" i="22"/>
  <c r="AV62" i="22"/>
  <c r="AV76" i="22" s="1"/>
  <c r="AW46" i="22"/>
  <c r="AV12" i="22"/>
  <c r="AV61" i="13"/>
  <c r="AV75" i="13" s="1"/>
  <c r="AV92" i="13"/>
  <c r="AV90" i="13" s="1"/>
  <c r="AV11" i="13"/>
  <c r="AV19" i="13" s="1"/>
  <c r="AV55" i="13"/>
  <c r="AV47" i="13"/>
  <c r="AV13" i="13"/>
  <c r="AV45" i="13"/>
  <c r="AV68" i="22" l="1"/>
  <c r="AV79" i="22" s="1"/>
  <c r="AV82" i="22" s="1"/>
  <c r="AV20" i="22"/>
  <c r="AW63" i="22"/>
  <c r="AW47" i="22"/>
  <c r="AW13" i="22"/>
  <c r="AW91" i="22"/>
  <c r="AV81" i="22"/>
  <c r="AV67" i="13"/>
  <c r="AW46" i="13"/>
  <c r="AV12" i="13"/>
  <c r="AV62" i="13"/>
  <c r="AV14" i="13"/>
  <c r="AV64" i="13"/>
  <c r="AV21" i="13"/>
  <c r="AV69" i="13"/>
  <c r="AV84" i="22" l="1"/>
  <c r="AW56" i="22"/>
  <c r="AW40" i="22"/>
  <c r="AW33" i="22"/>
  <c r="AW64" i="22"/>
  <c r="AW14" i="22"/>
  <c r="AW69" i="22"/>
  <c r="AW21" i="22"/>
  <c r="AV78" i="13"/>
  <c r="AV81" i="13" s="1"/>
  <c r="AV76" i="13"/>
  <c r="AV22" i="13"/>
  <c r="AV70" i="13"/>
  <c r="AV20" i="13"/>
  <c r="AV68" i="13"/>
  <c r="AW63" i="13"/>
  <c r="AW91" i="13"/>
  <c r="AW40" i="13" s="1"/>
  <c r="AW70" i="22" l="1"/>
  <c r="AW22" i="22"/>
  <c r="AW38" i="22"/>
  <c r="AW44" i="22" s="1"/>
  <c r="AV79" i="13"/>
  <c r="AV82" i="13" s="1"/>
  <c r="AW33" i="13"/>
  <c r="AW56" i="13"/>
  <c r="AW92" i="22" l="1"/>
  <c r="AW90" i="22" s="1"/>
  <c r="AW61" i="22"/>
  <c r="AW75" i="22" s="1"/>
  <c r="AW45" i="22"/>
  <c r="AW11" i="22"/>
  <c r="AW38" i="13"/>
  <c r="AW44" i="13" s="1"/>
  <c r="AV84" i="13"/>
  <c r="AW51" i="13"/>
  <c r="AW53" i="13"/>
  <c r="AW54" i="13"/>
  <c r="AW52" i="13"/>
  <c r="AW62" i="22" l="1"/>
  <c r="AW76" i="22" s="1"/>
  <c r="AW12" i="22"/>
  <c r="AX46" i="22"/>
  <c r="AW67" i="22"/>
  <c r="AW78" i="22" s="1"/>
  <c r="AW19" i="22"/>
  <c r="AW61" i="13"/>
  <c r="AW75" i="13" s="1"/>
  <c r="AW92" i="13"/>
  <c r="AW90" i="13" s="1"/>
  <c r="AW11" i="13"/>
  <c r="AW19" i="13" s="1"/>
  <c r="AW55" i="13"/>
  <c r="AW45" i="13"/>
  <c r="AW12" i="13" s="1"/>
  <c r="AW47" i="13"/>
  <c r="AW13" i="13"/>
  <c r="AW81" i="22" l="1"/>
  <c r="AX63" i="22"/>
  <c r="AX47" i="22"/>
  <c r="AX13" i="22"/>
  <c r="AX91" i="22"/>
  <c r="AW68" i="22"/>
  <c r="AW79" i="22" s="1"/>
  <c r="AW82" i="22" s="1"/>
  <c r="AW20" i="22"/>
  <c r="AW67" i="13"/>
  <c r="AW62" i="13"/>
  <c r="AX46" i="13"/>
  <c r="AX63" i="13" s="1"/>
  <c r="AW21" i="13"/>
  <c r="AW69" i="13"/>
  <c r="AW20" i="13"/>
  <c r="AW68" i="13"/>
  <c r="AW14" i="13"/>
  <c r="AW64" i="13"/>
  <c r="AX56" i="22" l="1"/>
  <c r="AX40" i="22"/>
  <c r="AX33" i="22"/>
  <c r="AX64" i="22"/>
  <c r="AX14" i="22"/>
  <c r="AX69" i="22"/>
  <c r="AX21" i="22"/>
  <c r="AW84" i="22"/>
  <c r="AW78" i="13"/>
  <c r="AW81" i="13" s="1"/>
  <c r="AW76" i="13"/>
  <c r="AX91" i="13"/>
  <c r="AW22" i="13"/>
  <c r="AW70" i="13"/>
  <c r="AW79" i="13" s="1"/>
  <c r="AX38" i="22" l="1"/>
  <c r="AX44" i="22" s="1"/>
  <c r="AX70" i="22"/>
  <c r="AX22" i="22"/>
  <c r="AX56" i="13"/>
  <c r="AX51" i="13" s="1"/>
  <c r="AX40" i="13"/>
  <c r="AX33" i="13"/>
  <c r="AW82" i="13"/>
  <c r="AW84" i="13"/>
  <c r="AX54" i="13" l="1"/>
  <c r="AX52" i="13"/>
  <c r="AX53" i="13"/>
  <c r="AX13" i="13" s="1"/>
  <c r="AX92" i="22"/>
  <c r="AX90" i="22" s="1"/>
  <c r="AX61" i="22"/>
  <c r="AX75" i="22" s="1"/>
  <c r="AX45" i="22"/>
  <c r="AX11" i="22"/>
  <c r="AX38" i="13"/>
  <c r="AX44" i="13" s="1"/>
  <c r="AX55" i="13" l="1"/>
  <c r="AX47" i="13"/>
  <c r="AX14" i="13" s="1"/>
  <c r="AX62" i="22"/>
  <c r="AX76" i="22" s="1"/>
  <c r="AY46" i="22"/>
  <c r="AX12" i="22"/>
  <c r="AX67" i="22"/>
  <c r="AX78" i="22" s="1"/>
  <c r="AX19" i="22"/>
  <c r="AX61" i="13"/>
  <c r="AX75" i="13" s="1"/>
  <c r="AX11" i="13"/>
  <c r="AX19" i="13" s="1"/>
  <c r="AX45" i="13"/>
  <c r="AX12" i="13" s="1"/>
  <c r="AX20" i="13" s="1"/>
  <c r="AX92" i="13"/>
  <c r="AX90" i="13" s="1"/>
  <c r="AX21" i="13"/>
  <c r="AX69" i="13"/>
  <c r="AX64" i="13" l="1"/>
  <c r="AX81" i="22"/>
  <c r="AX68" i="22"/>
  <c r="AX79" i="22" s="1"/>
  <c r="AX82" i="22" s="1"/>
  <c r="AX20" i="22"/>
  <c r="AY63" i="22"/>
  <c r="AY47" i="22"/>
  <c r="AY13" i="22"/>
  <c r="AY91" i="22"/>
  <c r="AX67" i="13"/>
  <c r="AX78" i="13" s="1"/>
  <c r="AX81" i="13" s="1"/>
  <c r="AY46" i="13"/>
  <c r="AY63" i="13" s="1"/>
  <c r="AX68" i="13"/>
  <c r="AX62" i="13"/>
  <c r="AX70" i="13"/>
  <c r="AX22" i="13"/>
  <c r="AX76" i="13" l="1"/>
  <c r="AY56" i="22"/>
  <c r="AY40" i="22"/>
  <c r="AY33" i="22"/>
  <c r="AY69" i="22"/>
  <c r="AY21" i="22"/>
  <c r="AY64" i="22"/>
  <c r="AY14" i="22"/>
  <c r="AX84" i="22"/>
  <c r="AX79" i="13"/>
  <c r="AY91" i="13"/>
  <c r="AY33" i="13" s="1"/>
  <c r="AX82" i="13" l="1"/>
  <c r="AY70" i="22"/>
  <c r="AY22" i="22"/>
  <c r="AY38" i="22"/>
  <c r="AY44" i="22" s="1"/>
  <c r="AX84" i="13"/>
  <c r="AY56" i="13"/>
  <c r="AY54" i="13" s="1"/>
  <c r="AY40" i="13"/>
  <c r="AY38" i="13"/>
  <c r="AY44" i="13" s="1"/>
  <c r="AY51" i="13" l="1"/>
  <c r="AY45" i="13" s="1"/>
  <c r="AY53" i="13"/>
  <c r="AY47" i="13" s="1"/>
  <c r="AY14" i="13" s="1"/>
  <c r="AY52" i="13"/>
  <c r="AY92" i="22"/>
  <c r="AY90" i="22" s="1"/>
  <c r="AY61" i="22"/>
  <c r="AY75" i="22" s="1"/>
  <c r="AY11" i="22"/>
  <c r="AY45" i="22"/>
  <c r="AY92" i="13"/>
  <c r="AY90" i="13" s="1"/>
  <c r="AY11" i="13"/>
  <c r="AY19" i="13" s="1"/>
  <c r="AY61" i="13"/>
  <c r="AY75" i="13" s="1"/>
  <c r="AY12" i="13" l="1"/>
  <c r="AY68" i="13" s="1"/>
  <c r="AY13" i="13"/>
  <c r="AY21" i="13" s="1"/>
  <c r="AY64" i="13"/>
  <c r="AY55" i="13"/>
  <c r="AY62" i="22"/>
  <c r="AY76" i="22" s="1"/>
  <c r="AZ46" i="22"/>
  <c r="AY12" i="22"/>
  <c r="AY67" i="22"/>
  <c r="AY78" i="22" s="1"/>
  <c r="AY19" i="22"/>
  <c r="AY67" i="13"/>
  <c r="AY62" i="13"/>
  <c r="AZ46" i="13"/>
  <c r="AZ63" i="13" s="1"/>
  <c r="AY22" i="13"/>
  <c r="AY70" i="13"/>
  <c r="AY20" i="13" l="1"/>
  <c r="AY69" i="13"/>
  <c r="AY78" i="13" s="1"/>
  <c r="AY81" i="13" s="1"/>
  <c r="AY76" i="13"/>
  <c r="AY68" i="22"/>
  <c r="AY79" i="22" s="1"/>
  <c r="AY82" i="22" s="1"/>
  <c r="AY20" i="22"/>
  <c r="AY81" i="22"/>
  <c r="AY84" i="22"/>
  <c r="AZ47" i="22"/>
  <c r="AZ63" i="22"/>
  <c r="AZ13" i="22"/>
  <c r="AZ91" i="22"/>
  <c r="AZ91" i="13"/>
  <c r="AY79" i="13"/>
  <c r="AY82" i="13" l="1"/>
  <c r="AZ64" i="22"/>
  <c r="AZ14" i="22"/>
  <c r="AZ56" i="22"/>
  <c r="AZ40" i="22"/>
  <c r="AZ33" i="22"/>
  <c r="AZ69" i="22"/>
  <c r="AZ21" i="22"/>
  <c r="AZ56" i="13"/>
  <c r="AZ54" i="13" s="1"/>
  <c r="AZ40" i="13"/>
  <c r="AZ33" i="13"/>
  <c r="AY84" i="13"/>
  <c r="AZ52" i="13" l="1"/>
  <c r="AZ51" i="13"/>
  <c r="AZ53" i="13"/>
  <c r="AZ38" i="22"/>
  <c r="AZ44" i="22" s="1"/>
  <c r="AZ70" i="22"/>
  <c r="AZ22" i="22"/>
  <c r="AZ38" i="13"/>
  <c r="AZ44" i="13" s="1"/>
  <c r="AZ55" i="13" l="1"/>
  <c r="AZ47" i="13"/>
  <c r="AZ14" i="13" s="1"/>
  <c r="AZ13" i="13"/>
  <c r="AZ69" i="13" s="1"/>
  <c r="AZ92" i="22"/>
  <c r="AZ90" i="22" s="1"/>
  <c r="AZ61" i="22"/>
  <c r="AZ75" i="22" s="1"/>
  <c r="AZ11" i="22"/>
  <c r="AZ45" i="22"/>
  <c r="AZ92" i="13"/>
  <c r="AZ90" i="13" s="1"/>
  <c r="AZ45" i="13"/>
  <c r="AZ12" i="13" s="1"/>
  <c r="AZ20" i="13" s="1"/>
  <c r="AZ11" i="13"/>
  <c r="AZ19" i="13" s="1"/>
  <c r="AZ61" i="13"/>
  <c r="AZ75" i="13" s="1"/>
  <c r="AZ64" i="13" l="1"/>
  <c r="AZ21" i="13"/>
  <c r="AZ67" i="22"/>
  <c r="AZ78" i="22" s="1"/>
  <c r="AZ19" i="22"/>
  <c r="AZ62" i="22"/>
  <c r="AZ76" i="22" s="1"/>
  <c r="BA46" i="22"/>
  <c r="AZ12" i="22"/>
  <c r="BA46" i="13"/>
  <c r="BA63" i="13" s="1"/>
  <c r="AZ62" i="13"/>
  <c r="AZ68" i="13"/>
  <c r="AZ67" i="13"/>
  <c r="AZ78" i="13" s="1"/>
  <c r="AZ81" i="13" s="1"/>
  <c r="AZ22" i="13"/>
  <c r="AZ70" i="13"/>
  <c r="AZ76" i="13" l="1"/>
  <c r="AZ68" i="22"/>
  <c r="AZ79" i="22" s="1"/>
  <c r="AZ82" i="22" s="1"/>
  <c r="AZ20" i="22"/>
  <c r="BA63" i="22"/>
  <c r="BA47" i="22"/>
  <c r="BA13" i="22"/>
  <c r="BA91" i="22"/>
  <c r="AZ81" i="22"/>
  <c r="AZ79" i="13"/>
  <c r="AZ84" i="13" s="1"/>
  <c r="BA91" i="13"/>
  <c r="BA33" i="13" s="1"/>
  <c r="AZ84" i="22" l="1"/>
  <c r="BA56" i="22"/>
  <c r="BA40" i="22"/>
  <c r="BA33" i="22"/>
  <c r="BA69" i="22"/>
  <c r="BA21" i="22"/>
  <c r="BA64" i="22"/>
  <c r="BA14" i="22"/>
  <c r="AZ82" i="13"/>
  <c r="BA56" i="13"/>
  <c r="BA53" i="13" s="1"/>
  <c r="BA47" i="13" s="1"/>
  <c r="BA40" i="13"/>
  <c r="BA38" i="13"/>
  <c r="BA44" i="13" s="1"/>
  <c r="BA54" i="13"/>
  <c r="BA52" i="13"/>
  <c r="BA51" i="13"/>
  <c r="BA70" i="22" l="1"/>
  <c r="BA22" i="22"/>
  <c r="BA38" i="22"/>
  <c r="BA44" i="22" s="1"/>
  <c r="BA13" i="13"/>
  <c r="BA69" i="13" s="1"/>
  <c r="BA61" i="13"/>
  <c r="BA75" i="13" s="1"/>
  <c r="BA92" i="13"/>
  <c r="BA90" i="13" s="1"/>
  <c r="BA11" i="13"/>
  <c r="BA67" i="13" s="1"/>
  <c r="BA55" i="13"/>
  <c r="BA45" i="13"/>
  <c r="BA12" i="13" s="1"/>
  <c r="BA68" i="13" s="1"/>
  <c r="BA14" i="13"/>
  <c r="BA64" i="13"/>
  <c r="BA92" i="22" l="1"/>
  <c r="BA90" i="22" s="1"/>
  <c r="BA61" i="22"/>
  <c r="BA75" i="22" s="1"/>
  <c r="BA45" i="22"/>
  <c r="BA11" i="22"/>
  <c r="BA21" i="13"/>
  <c r="BA19" i="13"/>
  <c r="BA78" i="13"/>
  <c r="BA81" i="13" s="1"/>
  <c r="BA62" i="13"/>
  <c r="BA76" i="13" s="1"/>
  <c r="BB46" i="13"/>
  <c r="BB91" i="13" s="1"/>
  <c r="BA20" i="13"/>
  <c r="BA22" i="13"/>
  <c r="BA70" i="13"/>
  <c r="BA79" i="13" s="1"/>
  <c r="BA67" i="22" l="1"/>
  <c r="BA78" i="22" s="1"/>
  <c r="BA19" i="22"/>
  <c r="BA62" i="22"/>
  <c r="BA76" i="22" s="1"/>
  <c r="BB46" i="22"/>
  <c r="BA12" i="22"/>
  <c r="BB33" i="13"/>
  <c r="BB40" i="13"/>
  <c r="BB56" i="13"/>
  <c r="BB63" i="13"/>
  <c r="BA82" i="13"/>
  <c r="BA84" i="13"/>
  <c r="BB63" i="22" l="1"/>
  <c r="BB47" i="22"/>
  <c r="BB13" i="22"/>
  <c r="BB91" i="22"/>
  <c r="BA68" i="22"/>
  <c r="BA79" i="22" s="1"/>
  <c r="BA82" i="22" s="1"/>
  <c r="BA20" i="22"/>
  <c r="BA81" i="22"/>
  <c r="BB38" i="13"/>
  <c r="BB44" i="13" s="1"/>
  <c r="BB54" i="13"/>
  <c r="BB52" i="13"/>
  <c r="BB51" i="13"/>
  <c r="BB53" i="13"/>
  <c r="BB47" i="13" s="1"/>
  <c r="BA84" i="22" l="1"/>
  <c r="BB56" i="22"/>
  <c r="BB40" i="22"/>
  <c r="BB33" i="22"/>
  <c r="BB69" i="22"/>
  <c r="BB21" i="22"/>
  <c r="BB64" i="22"/>
  <c r="BB14" i="22"/>
  <c r="BB92" i="13"/>
  <c r="BB90" i="13" s="1"/>
  <c r="BB61" i="13"/>
  <c r="BB75" i="13" s="1"/>
  <c r="BB11" i="13"/>
  <c r="BB19" i="13" s="1"/>
  <c r="BB55" i="13"/>
  <c r="BB13" i="13"/>
  <c r="BB21" i="13" s="1"/>
  <c r="BB45" i="13"/>
  <c r="BB14" i="13"/>
  <c r="BB64" i="13"/>
  <c r="BB62" i="13" l="1"/>
  <c r="BB76" i="13" s="1"/>
  <c r="BB70" i="22"/>
  <c r="BB22" i="22"/>
  <c r="BB38" i="22"/>
  <c r="BB44" i="22" s="1"/>
  <c r="BB69" i="13"/>
  <c r="BB67" i="13"/>
  <c r="BB12" i="13"/>
  <c r="BB68" i="13" s="1"/>
  <c r="BB22" i="13"/>
  <c r="BB70" i="13"/>
  <c r="BB92" i="22" l="1"/>
  <c r="BB90" i="22" s="1"/>
  <c r="BB61" i="22"/>
  <c r="BB75" i="22" s="1"/>
  <c r="BB45" i="22"/>
  <c r="BB11" i="22"/>
  <c r="BB78" i="13"/>
  <c r="BB81" i="13" s="1"/>
  <c r="BB20" i="13"/>
  <c r="BB79" i="13"/>
  <c r="BB67" i="22" l="1"/>
  <c r="BB78" i="22" s="1"/>
  <c r="BB19" i="22"/>
  <c r="BB62" i="22"/>
  <c r="BB76" i="22" s="1"/>
  <c r="BB12" i="22"/>
  <c r="BB82" i="13"/>
  <c r="BB84" i="13"/>
  <c r="BB68" i="22" l="1"/>
  <c r="BB79" i="22" s="1"/>
  <c r="BB82" i="22" s="1"/>
  <c r="BB20" i="22"/>
  <c r="BB81" i="22"/>
  <c r="BB84" i="22" l="1"/>
</calcChain>
</file>

<file path=xl/sharedStrings.xml><?xml version="1.0" encoding="utf-8"?>
<sst xmlns="http://schemas.openxmlformats.org/spreadsheetml/2006/main" count="472" uniqueCount="99">
  <si>
    <t>0歳</t>
    <rPh sb="1" eb="2">
      <t>サイ</t>
    </rPh>
    <phoneticPr fontId="5"/>
  </si>
  <si>
    <t>1歳</t>
    <rPh sb="1" eb="2">
      <t>サイ</t>
    </rPh>
    <phoneticPr fontId="5"/>
  </si>
  <si>
    <r>
      <rPr>
        <sz val="11"/>
        <color theme="1"/>
        <rFont val="ＭＳ Ｐゴシック"/>
        <family val="3"/>
        <charset val="128"/>
      </rPr>
      <t>漁獲尾数（</t>
    </r>
    <r>
      <rPr>
        <sz val="11"/>
        <color theme="1"/>
        <rFont val="Arial"/>
        <family val="2"/>
      </rPr>
      <t>100</t>
    </r>
    <r>
      <rPr>
        <sz val="11"/>
        <color theme="1"/>
        <rFont val="ＭＳ Ｐゴシック"/>
        <family val="3"/>
        <charset val="128"/>
      </rPr>
      <t>万尾）</t>
    </r>
    <rPh sb="0" eb="2">
      <t>ギョカク</t>
    </rPh>
    <rPh sb="2" eb="3">
      <t>ビ</t>
    </rPh>
    <rPh sb="3" eb="4">
      <t>スウ</t>
    </rPh>
    <rPh sb="8" eb="10">
      <t>マンビ</t>
    </rPh>
    <phoneticPr fontId="2"/>
  </si>
  <si>
    <t>0-5月齢</t>
    <rPh sb="3" eb="5">
      <t>ゲツレイ</t>
    </rPh>
    <phoneticPr fontId="5"/>
  </si>
  <si>
    <t>1-6月</t>
    <rPh sb="3" eb="4">
      <t>ガツ</t>
    </rPh>
    <phoneticPr fontId="5"/>
  </si>
  <si>
    <t>6-11月齢</t>
    <rPh sb="4" eb="6">
      <t>ゲツレイ</t>
    </rPh>
    <phoneticPr fontId="5"/>
  </si>
  <si>
    <t>7-12月</t>
    <rPh sb="4" eb="5">
      <t>ガツ</t>
    </rPh>
    <phoneticPr fontId="5"/>
  </si>
  <si>
    <t>12-17月齢</t>
    <rPh sb="5" eb="7">
      <t>ゲツレイ</t>
    </rPh>
    <phoneticPr fontId="5"/>
  </si>
  <si>
    <t>18-23月齢</t>
    <rPh sb="5" eb="7">
      <t>ゲツレイ</t>
    </rPh>
    <phoneticPr fontId="5"/>
  </si>
  <si>
    <t>漁獲量（トン）</t>
    <rPh sb="0" eb="2">
      <t>ギョカク</t>
    </rPh>
    <rPh sb="2" eb="3">
      <t>リョウ</t>
    </rPh>
    <phoneticPr fontId="2"/>
  </si>
  <si>
    <t>平均体重g</t>
    <rPh sb="0" eb="2">
      <t>ヘイキン</t>
    </rPh>
    <rPh sb="2" eb="4">
      <t>タイジュウ</t>
    </rPh>
    <phoneticPr fontId="5"/>
  </si>
  <si>
    <t>（寿命2歳、24月齢）</t>
    <rPh sb="1" eb="3">
      <t>ジュミョウ</t>
    </rPh>
    <rPh sb="4" eb="5">
      <t>サイ</t>
    </rPh>
    <rPh sb="8" eb="10">
      <t>ゲツレイ</t>
    </rPh>
    <phoneticPr fontId="5"/>
  </si>
  <si>
    <t>M（半年当たり）</t>
    <rPh sb="2" eb="4">
      <t>ハントシ</t>
    </rPh>
    <rPh sb="4" eb="5">
      <t>ア</t>
    </rPh>
    <phoneticPr fontId="5"/>
  </si>
  <si>
    <t>資源尾数（百万尾）</t>
    <rPh sb="0" eb="2">
      <t>シゲン</t>
    </rPh>
    <rPh sb="2" eb="3">
      <t>ビ</t>
    </rPh>
    <rPh sb="3" eb="4">
      <t>スウ</t>
    </rPh>
    <rPh sb="5" eb="8">
      <t>ヒャクマンビ</t>
    </rPh>
    <phoneticPr fontId="5"/>
  </si>
  <si>
    <t>漁獲係数</t>
    <rPh sb="0" eb="2">
      <t>ギョカク</t>
    </rPh>
    <rPh sb="2" eb="4">
      <t>ケイスウ</t>
    </rPh>
    <phoneticPr fontId="5"/>
  </si>
  <si>
    <t>←ソルバーの目的セル</t>
    <rPh sb="6" eb="8">
      <t>モクテキ</t>
    </rPh>
    <phoneticPr fontId="5"/>
  </si>
  <si>
    <t>←ソルバー変化させるセル</t>
    <rPh sb="5" eb="7">
      <t>ヘンカ</t>
    </rPh>
    <phoneticPr fontId="5"/>
  </si>
  <si>
    <t>資源量トン</t>
    <rPh sb="0" eb="2">
      <t>シゲン</t>
    </rPh>
    <rPh sb="2" eb="3">
      <t>リョウ</t>
    </rPh>
    <phoneticPr fontId="5"/>
  </si>
  <si>
    <t>親魚量</t>
    <rPh sb="0" eb="1">
      <t>シン</t>
    </rPh>
    <rPh sb="1" eb="2">
      <t>ギョ</t>
    </rPh>
    <rPh sb="2" eb="3">
      <t>リョウ</t>
    </rPh>
    <phoneticPr fontId="5"/>
  </si>
  <si>
    <t>漁獲量トン</t>
    <rPh sb="0" eb="2">
      <t>ギョカク</t>
    </rPh>
    <rPh sb="2" eb="3">
      <t>リョウ</t>
    </rPh>
    <phoneticPr fontId="5"/>
  </si>
  <si>
    <t>漁獲割合</t>
    <rPh sb="0" eb="2">
      <t>ギョカク</t>
    </rPh>
    <rPh sb="2" eb="4">
      <t>ワリアイ</t>
    </rPh>
    <phoneticPr fontId="5"/>
  </si>
  <si>
    <t>漁獲量（トン）統計値</t>
    <rPh sb="0" eb="2">
      <t>ギョカク</t>
    </rPh>
    <rPh sb="2" eb="3">
      <t>リョウ</t>
    </rPh>
    <rPh sb="7" eb="9">
      <t>トウケイ</t>
    </rPh>
    <rPh sb="9" eb="10">
      <t>チ</t>
    </rPh>
    <phoneticPr fontId="5"/>
  </si>
  <si>
    <t>RPS</t>
    <phoneticPr fontId="5"/>
  </si>
  <si>
    <t>0歳1-6月</t>
    <rPh sb="1" eb="2">
      <t>サイ</t>
    </rPh>
    <rPh sb="5" eb="6">
      <t>ガツ</t>
    </rPh>
    <phoneticPr fontId="5"/>
  </si>
  <si>
    <t>2019体重</t>
  </si>
  <si>
    <t>2020体重</t>
  </si>
  <si>
    <t>10年平均体重</t>
  </si>
  <si>
    <t>0歳前</t>
    <rPh sb="1" eb="2">
      <t>サイ</t>
    </rPh>
    <rPh sb="2" eb="3">
      <t>マエ</t>
    </rPh>
    <phoneticPr fontId="5"/>
  </si>
  <si>
    <t>0歳後</t>
    <rPh sb="1" eb="2">
      <t>サイ</t>
    </rPh>
    <rPh sb="2" eb="3">
      <t>アト</t>
    </rPh>
    <phoneticPr fontId="5"/>
  </si>
  <si>
    <t>1歳前</t>
    <rPh sb="1" eb="2">
      <t>サイ</t>
    </rPh>
    <rPh sb="2" eb="3">
      <t>マエ</t>
    </rPh>
    <phoneticPr fontId="5"/>
  </si>
  <si>
    <t>1歳後</t>
    <rPh sb="1" eb="2">
      <t>サイ</t>
    </rPh>
    <rPh sb="2" eb="3">
      <t>アト</t>
    </rPh>
    <phoneticPr fontId="5"/>
  </si>
  <si>
    <t>漁獲尾数で重みづけた平均体重</t>
    <rPh sb="0" eb="2">
      <t>ギョカク</t>
    </rPh>
    <rPh sb="2" eb="3">
      <t>ビ</t>
    </rPh>
    <rPh sb="3" eb="4">
      <t>スウ</t>
    </rPh>
    <rPh sb="5" eb="6">
      <t>オモ</t>
    </rPh>
    <rPh sb="10" eb="14">
      <t>ヘイキンタイジュウ</t>
    </rPh>
    <phoneticPr fontId="5"/>
  </si>
  <si>
    <t>将来予測用パラメータ</t>
    <rPh sb="0" eb="4">
      <t>ショウライヨソク</t>
    </rPh>
    <rPh sb="4" eb="5">
      <t>ヨウ</t>
    </rPh>
    <phoneticPr fontId="5"/>
  </si>
  <si>
    <t>2017-2019年平均F</t>
    <rPh sb="9" eb="10">
      <t>ネン</t>
    </rPh>
    <rPh sb="10" eb="12">
      <t>ヘイキン</t>
    </rPh>
    <phoneticPr fontId="5"/>
  </si>
  <si>
    <t>VPAsolver</t>
    <phoneticPr fontId="5"/>
  </si>
  <si>
    <t>7－12月は0歳1歳の成長差が小さくなるのでFも同程度と考え、1999-2015年の0歳後のFの平均と同期間の1歳後のFが等しいと仮定</t>
    <rPh sb="4" eb="5">
      <t>ガツ</t>
    </rPh>
    <rPh sb="7" eb="8">
      <t>サイ</t>
    </rPh>
    <rPh sb="9" eb="10">
      <t>サイ</t>
    </rPh>
    <rPh sb="11" eb="13">
      <t>セイチョウ</t>
    </rPh>
    <rPh sb="13" eb="14">
      <t>サ</t>
    </rPh>
    <rPh sb="15" eb="16">
      <t>チイ</t>
    </rPh>
    <rPh sb="24" eb="27">
      <t>ドウテイド</t>
    </rPh>
    <rPh sb="28" eb="29">
      <t>カンガ</t>
    </rPh>
    <rPh sb="40" eb="41">
      <t>ネン</t>
    </rPh>
    <rPh sb="43" eb="44">
      <t>サイ</t>
    </rPh>
    <rPh sb="44" eb="45">
      <t>ゴ</t>
    </rPh>
    <rPh sb="48" eb="50">
      <t>ヘイキン</t>
    </rPh>
    <rPh sb="51" eb="54">
      <t>ドウキカン</t>
    </rPh>
    <rPh sb="56" eb="57">
      <t>サイ</t>
    </rPh>
    <rPh sb="57" eb="58">
      <t>ゴ</t>
    </rPh>
    <rPh sb="61" eb="62">
      <t>ヒト</t>
    </rPh>
    <rPh sb="65" eb="67">
      <t>カテイ</t>
    </rPh>
    <phoneticPr fontId="5"/>
  </si>
  <si>
    <t>RPS10年</t>
    <rPh sb="5" eb="6">
      <t>ネン</t>
    </rPh>
    <phoneticPr fontId="5"/>
  </si>
  <si>
    <t>再生産式</t>
    <rPh sb="0" eb="3">
      <t>サイセイサン</t>
    </rPh>
    <rPh sb="3" eb="4">
      <t>シキ</t>
    </rPh>
    <phoneticPr fontId="5"/>
  </si>
  <si>
    <t>HSL2inner</t>
    <phoneticPr fontId="5"/>
  </si>
  <si>
    <t>基準値</t>
    <rPh sb="0" eb="3">
      <t>キジュンチ</t>
    </rPh>
    <phoneticPr fontId="5"/>
  </si>
  <si>
    <t>a</t>
    <phoneticPr fontId="5"/>
  </si>
  <si>
    <t>SBtarget</t>
  </si>
  <si>
    <t>b</t>
    <phoneticPr fontId="5"/>
  </si>
  <si>
    <t>SBlimit</t>
  </si>
  <si>
    <t>SD</t>
    <phoneticPr fontId="5"/>
  </si>
  <si>
    <t>SBban</t>
  </si>
  <si>
    <t>rho</t>
    <phoneticPr fontId="5"/>
  </si>
  <si>
    <t>β</t>
  </si>
  <si>
    <t>sd_with_AR</t>
  </si>
  <si>
    <t>bias_factor</t>
  </si>
  <si>
    <t>将来予測半年</t>
    <rPh sb="0" eb="2">
      <t>ショウライ</t>
    </rPh>
    <rPh sb="2" eb="4">
      <t>ヨソク</t>
    </rPh>
    <rPh sb="4" eb="6">
      <t>ハントシ</t>
    </rPh>
    <phoneticPr fontId="5"/>
  </si>
  <si>
    <t>γ</t>
    <phoneticPr fontId="5"/>
  </si>
  <si>
    <t>β</t>
    <phoneticPr fontId="5"/>
  </si>
  <si>
    <t>VPA</t>
    <phoneticPr fontId="5"/>
  </si>
  <si>
    <t>future</t>
    <phoneticPr fontId="5"/>
  </si>
  <si>
    <t>色付きあシート越えのリンクあり</t>
    <rPh sb="0" eb="2">
      <t>イロツ</t>
    </rPh>
    <rPh sb="7" eb="8">
      <t>ゴ</t>
    </rPh>
    <phoneticPr fontId="5"/>
  </si>
  <si>
    <t>体重g</t>
    <rPh sb="0" eb="2">
      <t>タイジュウ</t>
    </rPh>
    <phoneticPr fontId="5"/>
  </si>
  <si>
    <t>Fcurrent</t>
    <phoneticPr fontId="5"/>
  </si>
  <si>
    <t>選択率</t>
    <rPh sb="0" eb="2">
      <t>センタク</t>
    </rPh>
    <rPh sb="2" eb="3">
      <t>リツ</t>
    </rPh>
    <phoneticPr fontId="5"/>
  </si>
  <si>
    <t>30%SPR</t>
    <phoneticPr fontId="5"/>
  </si>
  <si>
    <t>Fmax</t>
    <phoneticPr fontId="5"/>
  </si>
  <si>
    <t>F0.1</t>
    <phoneticPr fontId="5"/>
  </si>
  <si>
    <t>F(平均値）</t>
    <rPh sb="2" eb="5">
      <t>ヘイキンチ</t>
    </rPh>
    <phoneticPr fontId="5"/>
  </si>
  <si>
    <t>目的セル</t>
    <rPh sb="0" eb="2">
      <t>モクテキ</t>
    </rPh>
    <phoneticPr fontId="5"/>
  </si>
  <si>
    <t>↑1にする</t>
    <phoneticPr fontId="5"/>
  </si>
  <si>
    <t>↑最大にする</t>
    <rPh sb="1" eb="3">
      <t>サイダイ</t>
    </rPh>
    <phoneticPr fontId="5"/>
  </si>
  <si>
    <t>F(最大値）</t>
    <rPh sb="2" eb="5">
      <t>サイダイチ</t>
    </rPh>
    <phoneticPr fontId="5"/>
  </si>
  <si>
    <t>変化させるセル→</t>
    <rPh sb="0" eb="2">
      <t>ヘンカ</t>
    </rPh>
    <phoneticPr fontId="5"/>
  </si>
  <si>
    <t>資源尾数</t>
    <rPh sb="0" eb="2">
      <t>シゲン</t>
    </rPh>
    <rPh sb="2" eb="3">
      <t>ビ</t>
    </rPh>
    <rPh sb="3" eb="4">
      <t>スウ</t>
    </rPh>
    <phoneticPr fontId="5"/>
  </si>
  <si>
    <t>％SPR</t>
    <phoneticPr fontId="5"/>
  </si>
  <si>
    <t>漁獲尾数</t>
    <rPh sb="0" eb="2">
      <t>ギョカク</t>
    </rPh>
    <rPh sb="2" eb="3">
      <t>ビ</t>
    </rPh>
    <rPh sb="3" eb="4">
      <t>スウ</t>
    </rPh>
    <phoneticPr fontId="5"/>
  </si>
  <si>
    <t>YPR</t>
    <phoneticPr fontId="5"/>
  </si>
  <si>
    <t>%SPR</t>
  </si>
  <si>
    <t>YPR</t>
  </si>
  <si>
    <t>Fcurrent</t>
  </si>
  <si>
    <t>F30%SPR</t>
  </si>
  <si>
    <t>Fmax</t>
  </si>
  <si>
    <t>F0.1</t>
  </si>
  <si>
    <t>加入量期待値</t>
    <rPh sb="0" eb="2">
      <t>カニュウ</t>
    </rPh>
    <rPh sb="2" eb="3">
      <t>リョウ</t>
    </rPh>
    <rPh sb="3" eb="6">
      <t>キタイチ</t>
    </rPh>
    <phoneticPr fontId="5"/>
  </si>
  <si>
    <t>ln加入量残差（deviance）</t>
    <rPh sb="2" eb="4">
      <t>カニュウ</t>
    </rPh>
    <rPh sb="4" eb="5">
      <t>リョウ</t>
    </rPh>
    <rPh sb="5" eb="7">
      <t>ザンサ</t>
    </rPh>
    <phoneticPr fontId="5"/>
  </si>
  <si>
    <t>ランダム残差（rand_resid）</t>
    <rPh sb="4" eb="6">
      <t>ザンサ</t>
    </rPh>
    <phoneticPr fontId="5"/>
  </si>
  <si>
    <t>乱数</t>
    <rPh sb="0" eb="2">
      <t>ランスウ</t>
    </rPh>
    <phoneticPr fontId="5"/>
  </si>
  <si>
    <t>MSY推定用係数</t>
    <rPh sb="3" eb="5">
      <t>スイテイ</t>
    </rPh>
    <rPh sb="5" eb="6">
      <t>ヨウ</t>
    </rPh>
    <rPh sb="6" eb="8">
      <t>ケイスウ</t>
    </rPh>
    <phoneticPr fontId="5"/>
  </si>
  <si>
    <t>HCR</t>
    <phoneticPr fontId="5"/>
  </si>
  <si>
    <t>SSB×RPS</t>
    <phoneticPr fontId="5"/>
  </si>
  <si>
    <t>ここを加入量にすれば資源評価の将来予測に一致する→</t>
    <rPh sb="3" eb="5">
      <t>カニュウ</t>
    </rPh>
    <rPh sb="5" eb="6">
      <t>リョウ</t>
    </rPh>
    <rPh sb="10" eb="12">
      <t>シゲン</t>
    </rPh>
    <rPh sb="12" eb="14">
      <t>ヒョウカ</t>
    </rPh>
    <rPh sb="15" eb="19">
      <t>ショウライヨソク</t>
    </rPh>
    <rPh sb="20" eb="22">
      <t>イッチ</t>
    </rPh>
    <phoneticPr fontId="5"/>
  </si>
  <si>
    <t>加入量予測値（シミュレーション）</t>
    <rPh sb="0" eb="2">
      <t>カニュウ</t>
    </rPh>
    <rPh sb="2" eb="3">
      <t>リョウ</t>
    </rPh>
    <rPh sb="3" eb="6">
      <t>ヨソクチ</t>
    </rPh>
    <phoneticPr fontId="5"/>
  </si>
  <si>
    <t>*2020年1-6月の漁獲尾数は、実測値</t>
    <rPh sb="5" eb="6">
      <t>ネン</t>
    </rPh>
    <rPh sb="9" eb="10">
      <t>ガツ</t>
    </rPh>
    <rPh sb="11" eb="13">
      <t>ギョカク</t>
    </rPh>
    <rPh sb="13" eb="14">
      <t>ビ</t>
    </rPh>
    <rPh sb="14" eb="15">
      <t>スウ</t>
    </rPh>
    <rPh sb="17" eb="20">
      <t>ジッソクチ</t>
    </rPh>
    <phoneticPr fontId="5"/>
  </si>
  <si>
    <t>*2020年7-12月の漁獲尾数は、予測値</t>
    <rPh sb="5" eb="6">
      <t>ネン</t>
    </rPh>
    <rPh sb="10" eb="11">
      <t>ガツ</t>
    </rPh>
    <rPh sb="12" eb="14">
      <t>ギョカク</t>
    </rPh>
    <rPh sb="14" eb="15">
      <t>ビ</t>
    </rPh>
    <rPh sb="15" eb="16">
      <t>スウ</t>
    </rPh>
    <rPh sb="18" eb="21">
      <t>ヨソクチ</t>
    </rPh>
    <phoneticPr fontId="5"/>
  </si>
  <si>
    <t>↑3年平均</t>
    <rPh sb="2" eb="3">
      <t>ネン</t>
    </rPh>
    <rPh sb="3" eb="5">
      <t>ヘイキン</t>
    </rPh>
    <phoneticPr fontId="5"/>
  </si>
  <si>
    <t>←0歳7-12月のFの全期間平均</t>
    <rPh sb="2" eb="3">
      <t>サイ</t>
    </rPh>
    <rPh sb="7" eb="8">
      <t>ガツ</t>
    </rPh>
    <rPh sb="11" eb="14">
      <t>ゼンキカン</t>
    </rPh>
    <rPh sb="14" eb="16">
      <t>ヘイキン</t>
    </rPh>
    <phoneticPr fontId="5"/>
  </si>
  <si>
    <t>再生産パラメータ</t>
    <rPh sb="0" eb="3">
      <t>サイセイサン</t>
    </rPh>
    <phoneticPr fontId="5"/>
  </si>
  <si>
    <t>2期は、過去10年の平均↑</t>
    <rPh sb="1" eb="2">
      <t>キ</t>
    </rPh>
    <rPh sb="4" eb="6">
      <t>カコ</t>
    </rPh>
    <rPh sb="8" eb="9">
      <t>ネン</t>
    </rPh>
    <rPh sb="10" eb="12">
      <t>ヘイキン</t>
    </rPh>
    <phoneticPr fontId="4"/>
  </si>
  <si>
    <t>←2期は、過去10年の平均</t>
    <rPh sb="2" eb="3">
      <t>キ</t>
    </rPh>
    <rPh sb="5" eb="7">
      <t>カコ</t>
    </rPh>
    <rPh sb="9" eb="10">
      <t>ネン</t>
    </rPh>
    <rPh sb="11" eb="13">
      <t>ヘイキン</t>
    </rPh>
    <phoneticPr fontId="4"/>
  </si>
  <si>
    <t>↑3期のF＝3年平均</t>
    <rPh sb="2" eb="3">
      <t>キ</t>
    </rPh>
    <rPh sb="7" eb="8">
      <t>ネン</t>
    </rPh>
    <rPh sb="8" eb="10">
      <t>ヘイキン</t>
    </rPh>
    <phoneticPr fontId="5"/>
  </si>
  <si>
    <t>←FをFcurrentからどれだけ下げるか</t>
    <rPh sb="17" eb="18">
      <t>サ</t>
    </rPh>
    <phoneticPr fontId="5"/>
  </si>
  <si>
    <t>これを将来予測の加入量にすれば従来の資源評価の将来予測に一致する→</t>
    <rPh sb="3" eb="5">
      <t>ショウライ</t>
    </rPh>
    <rPh sb="5" eb="7">
      <t>ヨソク</t>
    </rPh>
    <rPh sb="8" eb="10">
      <t>カニュウ</t>
    </rPh>
    <rPh sb="10" eb="11">
      <t>リョウ</t>
    </rPh>
    <rPh sb="15" eb="17">
      <t>ジュウライ</t>
    </rPh>
    <rPh sb="18" eb="20">
      <t>シゲン</t>
    </rPh>
    <rPh sb="20" eb="22">
      <t>ヒョウカ</t>
    </rPh>
    <rPh sb="23" eb="27">
      <t>ショウライヨソク</t>
    </rPh>
    <rPh sb="28" eb="30">
      <t>イッチ</t>
    </rPh>
    <phoneticPr fontId="5"/>
  </si>
  <si>
    <t>←1or0を入力、1ならHCR（γとβ）でFを制御、0ならβのみでFを制御</t>
    <rPh sb="6" eb="8">
      <t>ニュウリョク</t>
    </rPh>
    <rPh sb="23" eb="25">
      <t>セイギョ</t>
    </rPh>
    <rPh sb="35" eb="37">
      <t>セイギョ</t>
    </rPh>
    <phoneticPr fontId="5"/>
  </si>
  <si>
    <t>F9を押すと乱数が変わって将来予測結果が変わる</t>
    <rPh sb="3" eb="4">
      <t>オ</t>
    </rPh>
    <rPh sb="6" eb="8">
      <t>ランスウ</t>
    </rPh>
    <rPh sb="9" eb="10">
      <t>カ</t>
    </rPh>
    <rPh sb="13" eb="17">
      <t>ショウライヨソク</t>
    </rPh>
    <rPh sb="17" eb="19">
      <t>ケッカ</t>
    </rPh>
    <rPh sb="20" eb="21">
      <t>カ</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</si>
</sst>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00"/>
    <numFmt numFmtId="177" formatCode="#,##0.0000;[Red]\-#,##0.0000"/>
    <numFmt numFmtId="178" formatCode="#,##0.000;[Red]\-#,##0.000"/>
    <numFmt numFmtId="179" formatCode="#,##0.0000000;[Red]\-#,##0.0000000"/>
    <numFmt numFmtId="180" formatCode="#,##0.0;[Red]\-#,##0.0"/>
    <numFmt numFmtId="181" formatCode="0.000000000"/>
    <numFmt numFmtId="182" formatCode="0.0000000_ "/>
    <numFmt numFmtId="183" formatCode="0.0E+00"/>
  </numFmts>
  <fonts count="20" x14ac:knownFonts="1">
    <font>
      <sz val="11"/>
      <color theme="1"/>
      <name val="ＭＳ Ｐゴシック"/>
      <family val="2"/>
      <charset val="128"/>
      <scheme val="minor"/>
    </font>
    <font>
      <sz val="11"/>
      <color theme="1"/>
      <name val="ＭＳ Ｐゴシック"/>
      <family val="2"/>
      <charset val="128"/>
      <scheme val="minor"/>
    </font>
    <font>
      <sz val="18"/>
      <color theme="3"/>
      <name val="ＭＳ Ｐゴシック"/>
      <family val="2"/>
      <charset val="128"/>
      <scheme val="major"/>
    </font>
    <font>
      <sz val="11"/>
      <color theme="1"/>
      <name val="ＭＳ Ｐゴシック"/>
      <family val="3"/>
      <charset val="128"/>
    </font>
    <font>
      <sz val="11"/>
      <color theme="1"/>
      <name val="Arial"/>
      <family val="2"/>
    </font>
    <font>
      <sz val="6"/>
      <name val="ＭＳ Ｐゴシック"/>
      <family val="2"/>
      <charset val="128"/>
      <scheme val="minor"/>
    </font>
    <font>
      <sz val="11"/>
      <color theme="1"/>
      <name val="ＭＳ Ｐゴシック"/>
      <family val="2"/>
      <charset val="128"/>
    </font>
    <font>
      <b/>
      <sz val="9"/>
      <color rgb="FFFF0000"/>
      <name val="ＭＳ Ｐゴシック"/>
      <family val="3"/>
      <charset val="128"/>
      <scheme val="minor"/>
    </font>
    <font>
      <b/>
      <sz val="11"/>
      <color rgb="FFFF0000"/>
      <name val="ＭＳ Ｐゴシック"/>
      <family val="3"/>
      <charset val="128"/>
      <scheme val="minor"/>
    </font>
    <font>
      <sz val="9"/>
      <color rgb="FF0000FF"/>
      <name val="ＭＳ Ｐゴシック"/>
      <family val="2"/>
      <charset val="128"/>
      <scheme val="minor"/>
    </font>
    <font>
      <sz val="11"/>
      <color theme="9" tint="-0.249977111117893"/>
      <name val="ＭＳ Ｐゴシック"/>
      <family val="2"/>
      <charset val="128"/>
      <scheme val="minor"/>
    </font>
    <font>
      <sz val="11"/>
      <color rgb="FF7030A0"/>
      <name val="ＭＳ Ｐゴシック"/>
      <family val="2"/>
      <charset val="128"/>
      <scheme val="minor"/>
    </font>
    <font>
      <b/>
      <sz val="11"/>
      <color theme="1"/>
      <name val="ＭＳ Ｐゴシック"/>
      <family val="3"/>
      <charset val="128"/>
      <scheme val="minor"/>
    </font>
    <font>
      <sz val="11"/>
      <color rgb="FFFF0000"/>
      <name val="ＭＳ Ｐゴシック"/>
      <family val="2"/>
      <charset val="128"/>
      <scheme val="minor"/>
    </font>
    <font>
      <b/>
      <sz val="11"/>
      <color rgb="FF0070C0"/>
      <name val="ＭＳ Ｐゴシック"/>
      <family val="3"/>
      <charset val="128"/>
      <scheme val="minor"/>
    </font>
    <font>
      <sz val="8"/>
      <color rgb="FFFF0000"/>
      <name val="ＭＳ Ｐゴシック"/>
      <family val="2"/>
      <charset val="128"/>
      <scheme val="minor"/>
    </font>
    <font>
      <sz val="9"/>
      <color rgb="FF000000"/>
      <name val="Lucida Sans"/>
      <family val="2"/>
    </font>
    <font>
      <sz val="9"/>
      <color rgb="FF000000"/>
      <name val="Lucida Console"/>
      <family val="3"/>
    </font>
    <font>
      <sz val="11"/>
      <color theme="0" tint="-0.249977111117893"/>
      <name val="ＭＳ Ｐゴシック"/>
      <family val="2"/>
      <charset val="128"/>
      <scheme val="minor"/>
    </font>
    <font>
      <sz val="11"/>
      <color theme="0" tint="-0.249977111117893"/>
      <name val="ＭＳ Ｐゴシック"/>
      <family val="3"/>
      <charset val="128"/>
      <scheme val="minor"/>
    </font>
  </fonts>
  <fills count="1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79998168889431442"/>
        <bgColor indexed="64"/>
      </patternFill>
    </fill>
    <fill>
      <patternFill patternType="solid">
        <fgColor rgb="FFFFFFFF"/>
        <bgColor indexed="64"/>
      </patternFill>
    </fill>
    <fill>
      <patternFill patternType="solid">
        <fgColor rgb="FF00B05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89">
    <xf numFmtId="0" fontId="0" fillId="0" borderId="0" xfId="0">
      <alignment vertical="center"/>
    </xf>
    <xf numFmtId="38" fontId="0" fillId="2" borderId="0" xfId="1" applyFont="1" applyFill="1">
      <alignment vertical="center"/>
    </xf>
    <xf numFmtId="176" fontId="0" fillId="2" borderId="0" xfId="0" applyNumberFormat="1" applyFill="1">
      <alignment vertical="center"/>
    </xf>
    <xf numFmtId="0" fontId="6" fillId="0" borderId="0" xfId="0" applyFont="1" applyFill="1">
      <alignment vertical="center"/>
    </xf>
    <xf numFmtId="38" fontId="0" fillId="0" borderId="0" xfId="0" applyNumberFormat="1" applyFill="1">
      <alignment vertical="center"/>
    </xf>
    <xf numFmtId="0" fontId="3" fillId="0" borderId="0" xfId="0" applyFont="1" applyFill="1">
      <alignment vertical="center"/>
    </xf>
    <xf numFmtId="0" fontId="7" fillId="0" borderId="0" xfId="0" applyFont="1" applyFill="1">
      <alignment vertical="center"/>
    </xf>
    <xf numFmtId="40" fontId="0" fillId="0" borderId="0" xfId="1" applyNumberFormat="1" applyFont="1" applyFill="1">
      <alignment vertical="center"/>
    </xf>
    <xf numFmtId="40" fontId="8" fillId="0" borderId="0" xfId="0" applyNumberFormat="1" applyFont="1" applyFill="1">
      <alignment vertical="center"/>
    </xf>
    <xf numFmtId="2" fontId="8" fillId="0" borderId="0" xfId="0" applyNumberFormat="1" applyFont="1" applyFill="1">
      <alignment vertical="center"/>
    </xf>
    <xf numFmtId="0" fontId="9" fillId="0" borderId="0" xfId="0" applyFont="1" applyFill="1">
      <alignment vertical="center"/>
    </xf>
    <xf numFmtId="176" fontId="0" fillId="0" borderId="0" xfId="0" applyNumberFormat="1" applyFill="1">
      <alignment vertical="center"/>
    </xf>
    <xf numFmtId="0" fontId="8" fillId="0" borderId="0" xfId="0" applyFont="1" applyFill="1">
      <alignment vertical="center"/>
    </xf>
    <xf numFmtId="0" fontId="8" fillId="0" borderId="0" xfId="0" applyFont="1" applyFill="1" applyBorder="1">
      <alignment vertical="center"/>
    </xf>
    <xf numFmtId="176" fontId="8" fillId="0" borderId="0" xfId="0" applyNumberFormat="1" applyFont="1" applyFill="1">
      <alignment vertical="center"/>
    </xf>
    <xf numFmtId="1" fontId="0" fillId="0" borderId="0" xfId="0" applyNumberFormat="1" applyFill="1">
      <alignment vertical="center"/>
    </xf>
    <xf numFmtId="176" fontId="9" fillId="0" borderId="0" xfId="0" applyNumberFormat="1" applyFont="1" applyFill="1">
      <alignment vertical="center"/>
    </xf>
    <xf numFmtId="0" fontId="0" fillId="0" borderId="0" xfId="0" applyNumberFormat="1" applyFill="1">
      <alignment vertical="center"/>
    </xf>
    <xf numFmtId="0" fontId="0" fillId="0" borderId="0" xfId="1" applyNumberFormat="1" applyFont="1" applyFill="1">
      <alignment vertical="center"/>
    </xf>
    <xf numFmtId="38" fontId="11" fillId="0" borderId="0" xfId="1" applyFont="1" applyFill="1">
      <alignment vertical="center"/>
    </xf>
    <xf numFmtId="38" fontId="10" fillId="0" borderId="0" xfId="1" applyFont="1" applyFill="1">
      <alignment vertical="center"/>
    </xf>
    <xf numFmtId="0" fontId="12" fillId="0" borderId="0" xfId="0" applyFont="1" applyFill="1">
      <alignment vertical="center"/>
    </xf>
    <xf numFmtId="38" fontId="0" fillId="4" borderId="0" xfId="1" applyFont="1" applyFill="1">
      <alignment vertical="center"/>
    </xf>
    <xf numFmtId="0" fontId="0" fillId="6" borderId="0" xfId="0" applyFill="1">
      <alignment vertical="center"/>
    </xf>
    <xf numFmtId="0" fontId="0" fillId="3" borderId="0" xfId="0" applyFill="1">
      <alignment vertical="center"/>
    </xf>
    <xf numFmtId="40" fontId="0" fillId="0" borderId="0" xfId="0" applyNumberFormat="1">
      <alignment vertical="center"/>
    </xf>
    <xf numFmtId="179" fontId="0" fillId="0" borderId="0" xfId="1" applyNumberFormat="1" applyFont="1" applyFill="1">
      <alignment vertical="center"/>
    </xf>
    <xf numFmtId="40" fontId="14" fillId="0" borderId="0" xfId="1" applyNumberFormat="1" applyFont="1" applyFill="1">
      <alignment vertical="center"/>
    </xf>
    <xf numFmtId="0" fontId="0" fillId="0" borderId="0" xfId="0">
      <alignment vertical="center"/>
    </xf>
    <xf numFmtId="38" fontId="0" fillId="0" borderId="0" xfId="1" applyFont="1">
      <alignment vertical="center"/>
    </xf>
    <xf numFmtId="0" fontId="8" fillId="6" borderId="0" xfId="0" applyFont="1" applyFill="1">
      <alignment vertical="center"/>
    </xf>
    <xf numFmtId="0" fontId="0" fillId="0" borderId="0" xfId="0" applyFill="1">
      <alignment vertical="center"/>
    </xf>
    <xf numFmtId="38" fontId="0" fillId="0" borderId="0" xfId="1" applyFont="1" applyFill="1">
      <alignment vertical="center"/>
    </xf>
    <xf numFmtId="38" fontId="8" fillId="6" borderId="0" xfId="1" applyFont="1" applyFill="1">
      <alignment vertical="center"/>
    </xf>
    <xf numFmtId="40" fontId="8" fillId="6" borderId="0" xfId="1" applyNumberFormat="1" applyFont="1" applyFill="1">
      <alignment vertical="center"/>
    </xf>
    <xf numFmtId="9" fontId="0" fillId="0" borderId="0" xfId="2" applyFont="1" applyFill="1">
      <alignment vertical="center"/>
    </xf>
    <xf numFmtId="40" fontId="0" fillId="0" borderId="0" xfId="0" applyNumberFormat="1" applyFill="1">
      <alignment vertical="center"/>
    </xf>
    <xf numFmtId="0" fontId="10" fillId="0" borderId="0" xfId="0" applyFont="1" applyFill="1">
      <alignment vertical="center"/>
    </xf>
    <xf numFmtId="0" fontId="0" fillId="0" borderId="0" xfId="0" applyFill="1" applyBorder="1">
      <alignment vertical="center"/>
    </xf>
    <xf numFmtId="0" fontId="15" fillId="0" borderId="0" xfId="0" applyFont="1" applyFill="1" applyAlignment="1">
      <alignment horizontal="right" vertical="center" indent="1"/>
    </xf>
    <xf numFmtId="0" fontId="9" fillId="0" borderId="0" xfId="0" applyFont="1" applyFill="1" applyAlignment="1">
      <alignment horizontal="right" vertical="center"/>
    </xf>
    <xf numFmtId="38" fontId="0" fillId="0" borderId="0" xfId="1" applyFont="1" applyFill="1" applyBorder="1">
      <alignment vertical="center"/>
    </xf>
    <xf numFmtId="38" fontId="0" fillId="0" borderId="0" xfId="0" applyNumberFormat="1" applyFill="1" applyBorder="1">
      <alignment vertical="center"/>
    </xf>
    <xf numFmtId="38" fontId="0" fillId="10" borderId="0" xfId="1" applyFont="1" applyFill="1">
      <alignment vertical="center"/>
    </xf>
    <xf numFmtId="180" fontId="0" fillId="10" borderId="0" xfId="1" applyNumberFormat="1" applyFont="1" applyFill="1">
      <alignment vertical="center"/>
    </xf>
    <xf numFmtId="0" fontId="0" fillId="10" borderId="0" xfId="0" applyFill="1">
      <alignment vertical="center"/>
    </xf>
    <xf numFmtId="178" fontId="0" fillId="2" borderId="0" xfId="1" applyNumberFormat="1" applyFont="1" applyFill="1" applyBorder="1" applyAlignment="1">
      <alignment vertical="center"/>
    </xf>
    <xf numFmtId="0" fontId="0" fillId="0" borderId="0" xfId="0" applyAlignment="1">
      <alignment horizontal="right" vertical="center" indent="2"/>
    </xf>
    <xf numFmtId="0" fontId="0" fillId="7" borderId="0" xfId="0" applyFill="1">
      <alignment vertical="center"/>
    </xf>
    <xf numFmtId="9" fontId="0" fillId="0" borderId="0" xfId="2" applyFont="1" applyFill="1" applyBorder="1">
      <alignment vertical="center"/>
    </xf>
    <xf numFmtId="1" fontId="0" fillId="0" borderId="0" xfId="0" applyNumberFormat="1" applyFill="1" applyBorder="1">
      <alignment vertical="center"/>
    </xf>
    <xf numFmtId="0" fontId="0" fillId="5" borderId="0" xfId="0" applyFill="1">
      <alignment vertical="center"/>
    </xf>
    <xf numFmtId="38" fontId="13" fillId="0" borderId="0" xfId="1" applyFont="1" applyFill="1">
      <alignment vertical="center"/>
    </xf>
    <xf numFmtId="0" fontId="0" fillId="2" borderId="0" xfId="0" applyFill="1">
      <alignment vertical="center"/>
    </xf>
    <xf numFmtId="0" fontId="0" fillId="9" borderId="0" xfId="0" applyFill="1">
      <alignment vertical="center"/>
    </xf>
    <xf numFmtId="0" fontId="0" fillId="0" borderId="0" xfId="0" applyFill="1" applyAlignment="1">
      <alignment horizontal="right" vertical="center"/>
    </xf>
    <xf numFmtId="38" fontId="0" fillId="11" borderId="0" xfId="1" applyFont="1" applyFill="1">
      <alignment vertical="center"/>
    </xf>
    <xf numFmtId="0" fontId="0" fillId="11" borderId="0" xfId="0" applyFill="1">
      <alignment vertical="center"/>
    </xf>
    <xf numFmtId="176" fontId="0" fillId="3" borderId="1" xfId="0" applyNumberFormat="1" applyFill="1" applyBorder="1">
      <alignment vertical="center"/>
    </xf>
    <xf numFmtId="2" fontId="0" fillId="0" borderId="0" xfId="0" applyNumberFormat="1">
      <alignment vertical="center"/>
    </xf>
    <xf numFmtId="2" fontId="0" fillId="2" borderId="0" xfId="0" applyNumberFormat="1" applyFill="1">
      <alignment vertical="center"/>
    </xf>
    <xf numFmtId="9" fontId="0" fillId="0" borderId="0" xfId="2" applyFont="1">
      <alignment vertical="center"/>
    </xf>
    <xf numFmtId="0" fontId="16" fillId="0" borderId="0" xfId="0" applyFont="1">
      <alignment vertical="center"/>
    </xf>
    <xf numFmtId="0" fontId="16" fillId="12" borderId="0" xfId="0" applyFont="1" applyFill="1" applyAlignment="1">
      <alignment horizontal="right" vertical="center"/>
    </xf>
    <xf numFmtId="0" fontId="0" fillId="8" borderId="0" xfId="0" applyFill="1">
      <alignment vertical="center"/>
    </xf>
    <xf numFmtId="0" fontId="0" fillId="13" borderId="0" xfId="0" applyFill="1">
      <alignment vertical="center"/>
    </xf>
    <xf numFmtId="181" fontId="0" fillId="0" borderId="0" xfId="0" applyNumberFormat="1" applyFill="1">
      <alignment vertical="center"/>
    </xf>
    <xf numFmtId="182" fontId="0" fillId="0" borderId="0" xfId="0" applyNumberFormat="1">
      <alignment vertical="center"/>
    </xf>
    <xf numFmtId="38" fontId="0" fillId="6" borderId="0" xfId="0" applyNumberFormat="1" applyFill="1">
      <alignment vertical="center"/>
    </xf>
    <xf numFmtId="178" fontId="0" fillId="2" borderId="0" xfId="1" applyNumberFormat="1" applyFont="1" applyFill="1">
      <alignment vertical="center"/>
    </xf>
    <xf numFmtId="38" fontId="0" fillId="3" borderId="0" xfId="1" applyFont="1" applyFill="1">
      <alignment vertical="center"/>
    </xf>
    <xf numFmtId="177" fontId="0" fillId="0" borderId="0" xfId="1" applyNumberFormat="1" applyFont="1" applyFill="1">
      <alignment vertical="center"/>
    </xf>
    <xf numFmtId="0" fontId="16" fillId="0" borderId="0" xfId="0" applyFont="1" applyFill="1">
      <alignment vertical="center"/>
    </xf>
    <xf numFmtId="0" fontId="16" fillId="0" borderId="0" xfId="0" applyFont="1" applyFill="1" applyAlignment="1">
      <alignment horizontal="right" vertical="center"/>
    </xf>
    <xf numFmtId="180" fontId="0" fillId="0" borderId="0" xfId="1" applyNumberFormat="1" applyFont="1" applyFill="1">
      <alignment vertical="center"/>
    </xf>
    <xf numFmtId="178" fontId="0" fillId="0" borderId="0" xfId="1" applyNumberFormat="1" applyFont="1" applyFill="1" applyBorder="1" applyAlignment="1">
      <alignment vertical="center"/>
    </xf>
    <xf numFmtId="0" fontId="0" fillId="0" borderId="0" xfId="0" applyFill="1" applyAlignment="1">
      <alignment horizontal="right" vertical="center" indent="2"/>
    </xf>
    <xf numFmtId="38" fontId="0" fillId="0" borderId="0" xfId="1" applyFont="1" applyFill="1" applyAlignment="1">
      <alignment horizontal="right" vertical="center"/>
    </xf>
    <xf numFmtId="178" fontId="0" fillId="0" borderId="0" xfId="1" applyNumberFormat="1" applyFont="1" applyFill="1">
      <alignment vertical="center"/>
    </xf>
    <xf numFmtId="38" fontId="1" fillId="0" borderId="0" xfId="1" applyFont="1" applyFill="1">
      <alignment vertical="center"/>
    </xf>
    <xf numFmtId="38" fontId="13" fillId="0" borderId="0" xfId="1" applyFont="1">
      <alignment vertical="center"/>
    </xf>
    <xf numFmtId="0" fontId="9" fillId="0" borderId="0" xfId="0" applyFont="1" applyFill="1" applyAlignment="1">
      <alignment horizontal="left" vertical="center"/>
    </xf>
    <xf numFmtId="183" fontId="16" fillId="12" borderId="0" xfId="0" applyNumberFormat="1" applyFont="1" applyFill="1" applyAlignment="1">
      <alignment horizontal="right" vertical="center"/>
    </xf>
    <xf numFmtId="0" fontId="17" fillId="0" borderId="0" xfId="0" applyFont="1">
      <alignment vertical="center"/>
    </xf>
    <xf numFmtId="178" fontId="0" fillId="11" borderId="0" xfId="1" applyNumberFormat="1" applyFont="1" applyFill="1">
      <alignment vertical="center"/>
    </xf>
    <xf numFmtId="38" fontId="18" fillId="0" borderId="0" xfId="1" applyFont="1" applyFill="1">
      <alignment vertical="center"/>
    </xf>
    <xf numFmtId="38" fontId="18" fillId="0" borderId="0" xfId="1" applyFont="1" applyFill="1" applyAlignment="1">
      <alignment horizontal="right" vertical="center"/>
    </xf>
    <xf numFmtId="178" fontId="19" fillId="0" borderId="0" xfId="1" applyNumberFormat="1" applyFont="1" applyFill="1">
      <alignment vertical="center"/>
    </xf>
    <xf numFmtId="177" fontId="19" fillId="0" borderId="0" xfId="1" applyNumberFormat="1" applyFont="1" applyFill="1">
      <alignment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colors>
    <mruColors>
      <color rgb="FFFF99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漁獲尾数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8.4741464079020293E-2"/>
          <c:y val="0.13733379825639186"/>
          <c:w val="0.87856730869435573"/>
          <c:h val="0.56249933543135366"/>
        </c:manualLayout>
      </c:layout>
      <c:barChart>
        <c:barDir val="col"/>
        <c:grouping val="stacked"/>
        <c:varyColors val="0"/>
        <c:ser>
          <c:idx val="0"/>
          <c:order val="0"/>
          <c:tx>
            <c:strRef>
              <c:f>VPA!$C$11:$D$11</c:f>
              <c:strCache>
                <c:ptCount val="2"/>
                <c:pt idx="0">
                  <c:v>0-5月齢</c:v>
                </c:pt>
                <c:pt idx="1">
                  <c:v>1-6月</c:v>
                </c:pt>
              </c:strCache>
            </c:strRef>
          </c:tx>
          <c:spPr>
            <a:solidFill>
              <a:schemeClr val="accent1"/>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VPA!$E$11:$Y$11</c:f>
              <c:numCache>
                <c:formatCode>#,##0_);[Red]\(#,##0\)</c:formatCode>
                <c:ptCount val="21"/>
                <c:pt idx="0">
                  <c:v>77.745970168892768</c:v>
                </c:pt>
                <c:pt idx="1">
                  <c:v>14.111398107672889</c:v>
                </c:pt>
                <c:pt idx="2">
                  <c:v>69.012774878887882</c:v>
                </c:pt>
                <c:pt idx="3">
                  <c:v>32.219474773262625</c:v>
                </c:pt>
                <c:pt idx="4">
                  <c:v>73.067899458900101</c:v>
                </c:pt>
                <c:pt idx="5">
                  <c:v>55.395137921284842</c:v>
                </c:pt>
                <c:pt idx="6">
                  <c:v>38.715042414979663</c:v>
                </c:pt>
                <c:pt idx="7">
                  <c:v>179.26109600507976</c:v>
                </c:pt>
                <c:pt idx="8">
                  <c:v>572.49579519260658</c:v>
                </c:pt>
                <c:pt idx="9">
                  <c:v>98.646661839435822</c:v>
                </c:pt>
                <c:pt idx="10">
                  <c:v>634.15958549588129</c:v>
                </c:pt>
                <c:pt idx="11">
                  <c:v>191.54274487223805</c:v>
                </c:pt>
                <c:pt idx="12">
                  <c:v>435.13200694710514</c:v>
                </c:pt>
                <c:pt idx="13">
                  <c:v>780.23702771884928</c:v>
                </c:pt>
                <c:pt idx="14">
                  <c:v>398.5939208885315</c:v>
                </c:pt>
                <c:pt idx="15">
                  <c:v>457.138087434223</c:v>
                </c:pt>
                <c:pt idx="16">
                  <c:v>870.42279572361508</c:v>
                </c:pt>
                <c:pt idx="17">
                  <c:v>369.58377657090421</c:v>
                </c:pt>
                <c:pt idx="18">
                  <c:v>549.0376190526863</c:v>
                </c:pt>
                <c:pt idx="19">
                  <c:v>361.70049190271573</c:v>
                </c:pt>
                <c:pt idx="20">
                  <c:v>559.06248526268269</c:v>
                </c:pt>
              </c:numCache>
            </c:numRef>
          </c:val>
          <c:extLst>
            <c:ext xmlns:c16="http://schemas.microsoft.com/office/drawing/2014/chart" uri="{C3380CC4-5D6E-409C-BE32-E72D297353CC}">
              <c16:uniqueId val="{00000000-23A0-4EA8-AF13-F9E6F23A20F9}"/>
            </c:ext>
          </c:extLst>
        </c:ser>
        <c:ser>
          <c:idx val="1"/>
          <c:order val="1"/>
          <c:tx>
            <c:strRef>
              <c:f>VPA!$C$12:$D$12</c:f>
              <c:strCache>
                <c:ptCount val="2"/>
                <c:pt idx="0">
                  <c:v>6-11月齢</c:v>
                </c:pt>
                <c:pt idx="1">
                  <c:v>7-12月</c:v>
                </c:pt>
              </c:strCache>
            </c:strRef>
          </c:tx>
          <c:spPr>
            <a:solidFill>
              <a:schemeClr val="accent1">
                <a:lumMod val="60000"/>
                <a:lumOff val="40000"/>
              </a:schemeClr>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VPA!$E$12:$Y$12</c:f>
              <c:numCache>
                <c:formatCode>#,##0_);[Red]\(#,##0\)</c:formatCode>
                <c:ptCount val="21"/>
                <c:pt idx="0">
                  <c:v>66.454008080640378</c:v>
                </c:pt>
                <c:pt idx="1">
                  <c:v>57.239564027496556</c:v>
                </c:pt>
                <c:pt idx="2">
                  <c:v>142.55524493696495</c:v>
                </c:pt>
                <c:pt idx="3">
                  <c:v>88.14691413811002</c:v>
                </c:pt>
                <c:pt idx="4">
                  <c:v>117.25560512603278</c:v>
                </c:pt>
                <c:pt idx="5">
                  <c:v>156.659160358701</c:v>
                </c:pt>
                <c:pt idx="6">
                  <c:v>361.52809477557594</c:v>
                </c:pt>
                <c:pt idx="7">
                  <c:v>357.86236759520148</c:v>
                </c:pt>
                <c:pt idx="8">
                  <c:v>438.02236156322215</c:v>
                </c:pt>
                <c:pt idx="9">
                  <c:v>235.16193089211407</c:v>
                </c:pt>
                <c:pt idx="10">
                  <c:v>470.61940604896125</c:v>
                </c:pt>
                <c:pt idx="11">
                  <c:v>256.34722731042694</c:v>
                </c:pt>
                <c:pt idx="12">
                  <c:v>768.49182135630554</c:v>
                </c:pt>
                <c:pt idx="13">
                  <c:v>1030.2267680124839</c:v>
                </c:pt>
                <c:pt idx="14">
                  <c:v>599.22830624789106</c:v>
                </c:pt>
                <c:pt idx="15">
                  <c:v>1069.8489430218383</c:v>
                </c:pt>
                <c:pt idx="16">
                  <c:v>708.9122226565795</c:v>
                </c:pt>
                <c:pt idx="17">
                  <c:v>580.74098344221954</c:v>
                </c:pt>
                <c:pt idx="18">
                  <c:v>698.60933047420178</c:v>
                </c:pt>
                <c:pt idx="19">
                  <c:v>465.05329335880555</c:v>
                </c:pt>
                <c:pt idx="20">
                  <c:v>381.7711846836005</c:v>
                </c:pt>
              </c:numCache>
            </c:numRef>
          </c:val>
          <c:extLst>
            <c:ext xmlns:c16="http://schemas.microsoft.com/office/drawing/2014/chart" uri="{C3380CC4-5D6E-409C-BE32-E72D297353CC}">
              <c16:uniqueId val="{00000001-23A0-4EA8-AF13-F9E6F23A20F9}"/>
            </c:ext>
          </c:extLst>
        </c:ser>
        <c:ser>
          <c:idx val="2"/>
          <c:order val="2"/>
          <c:tx>
            <c:strRef>
              <c:f>VPA!$C$13:$D$13</c:f>
              <c:strCache>
                <c:ptCount val="2"/>
                <c:pt idx="0">
                  <c:v>12-17月齢</c:v>
                </c:pt>
                <c:pt idx="1">
                  <c:v>1-6月</c:v>
                </c:pt>
              </c:strCache>
            </c:strRef>
          </c:tx>
          <c:spPr>
            <a:solidFill>
              <a:srgbClr val="00B050"/>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VPA!$E$13:$Y$13</c:f>
              <c:numCache>
                <c:formatCode>#,##0_);[Red]\(#,##0\)</c:formatCode>
                <c:ptCount val="21"/>
                <c:pt idx="0">
                  <c:v>52.689949439483144</c:v>
                </c:pt>
                <c:pt idx="1">
                  <c:v>41.609056680170269</c:v>
                </c:pt>
                <c:pt idx="2">
                  <c:v>36.243191937789575</c:v>
                </c:pt>
                <c:pt idx="3">
                  <c:v>28.953534187988026</c:v>
                </c:pt>
                <c:pt idx="4">
                  <c:v>49.435494717447071</c:v>
                </c:pt>
                <c:pt idx="5">
                  <c:v>44.245939833918023</c:v>
                </c:pt>
                <c:pt idx="6">
                  <c:v>45.231452087404641</c:v>
                </c:pt>
                <c:pt idx="7">
                  <c:v>52.188625993151248</c:v>
                </c:pt>
                <c:pt idx="8">
                  <c:v>57.728201493945647</c:v>
                </c:pt>
                <c:pt idx="9">
                  <c:v>98.320625399865705</c:v>
                </c:pt>
                <c:pt idx="10">
                  <c:v>50.350941585878033</c:v>
                </c:pt>
                <c:pt idx="11">
                  <c:v>13.227353053304213</c:v>
                </c:pt>
                <c:pt idx="12">
                  <c:v>46.611703742164252</c:v>
                </c:pt>
                <c:pt idx="13">
                  <c:v>34.769576755047026</c:v>
                </c:pt>
                <c:pt idx="14">
                  <c:v>62.914244061481455</c:v>
                </c:pt>
                <c:pt idx="15">
                  <c:v>75.373152336416879</c:v>
                </c:pt>
                <c:pt idx="16">
                  <c:v>137.27701368863922</c:v>
                </c:pt>
                <c:pt idx="17">
                  <c:v>97.524750501067558</c:v>
                </c:pt>
                <c:pt idx="18">
                  <c:v>80.899877527027272</c:v>
                </c:pt>
                <c:pt idx="19">
                  <c:v>38.996451721351342</c:v>
                </c:pt>
                <c:pt idx="20">
                  <c:v>60.666212110382752</c:v>
                </c:pt>
              </c:numCache>
            </c:numRef>
          </c:val>
          <c:extLst>
            <c:ext xmlns:c16="http://schemas.microsoft.com/office/drawing/2014/chart" uri="{C3380CC4-5D6E-409C-BE32-E72D297353CC}">
              <c16:uniqueId val="{00000002-23A0-4EA8-AF13-F9E6F23A20F9}"/>
            </c:ext>
          </c:extLst>
        </c:ser>
        <c:ser>
          <c:idx val="3"/>
          <c:order val="3"/>
          <c:tx>
            <c:strRef>
              <c:f>VPA!$C$14:$D$14</c:f>
              <c:strCache>
                <c:ptCount val="2"/>
                <c:pt idx="0">
                  <c:v>18-23月齢</c:v>
                </c:pt>
                <c:pt idx="1">
                  <c:v>7-12月</c:v>
                </c:pt>
              </c:strCache>
            </c:strRef>
          </c:tx>
          <c:spPr>
            <a:solidFill>
              <a:schemeClr val="accent4"/>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VPA!$E$14:$Y$14</c:f>
              <c:numCache>
                <c:formatCode>#,##0_);[Red]\(#,##0\)</c:formatCode>
                <c:ptCount val="21"/>
                <c:pt idx="0">
                  <c:v>38.054104676902838</c:v>
                </c:pt>
                <c:pt idx="1">
                  <c:v>34.599019054550197</c:v>
                </c:pt>
                <c:pt idx="2">
                  <c:v>43.692498353156019</c:v>
                </c:pt>
                <c:pt idx="3">
                  <c:v>28.894082596958167</c:v>
                </c:pt>
                <c:pt idx="4">
                  <c:v>36.359364021355951</c:v>
                </c:pt>
                <c:pt idx="5">
                  <c:v>28.358201528653645</c:v>
                </c:pt>
                <c:pt idx="6">
                  <c:v>40.430979581338853</c:v>
                </c:pt>
                <c:pt idx="7">
                  <c:v>54.194924346254076</c:v>
                </c:pt>
                <c:pt idx="8">
                  <c:v>53.526623082088364</c:v>
                </c:pt>
                <c:pt idx="9">
                  <c:v>106.57658344853773</c:v>
                </c:pt>
                <c:pt idx="10">
                  <c:v>67.31851112224804</c:v>
                </c:pt>
                <c:pt idx="11">
                  <c:v>50.917671976261602</c:v>
                </c:pt>
                <c:pt idx="12">
                  <c:v>98.219440652325687</c:v>
                </c:pt>
                <c:pt idx="13">
                  <c:v>79.645017452007011</c:v>
                </c:pt>
                <c:pt idx="14">
                  <c:v>66.078737846711775</c:v>
                </c:pt>
                <c:pt idx="15">
                  <c:v>92.993788173265216</c:v>
                </c:pt>
                <c:pt idx="16">
                  <c:v>105.3513150115069</c:v>
                </c:pt>
                <c:pt idx="17">
                  <c:v>91.597566832108825</c:v>
                </c:pt>
                <c:pt idx="18">
                  <c:v>56.028753646714186</c:v>
                </c:pt>
                <c:pt idx="19">
                  <c:v>39.134671936983317</c:v>
                </c:pt>
                <c:pt idx="20">
                  <c:v>59.610190753496525</c:v>
                </c:pt>
              </c:numCache>
            </c:numRef>
          </c:val>
          <c:extLst>
            <c:ext xmlns:c16="http://schemas.microsoft.com/office/drawing/2014/chart" uri="{C3380CC4-5D6E-409C-BE32-E72D297353CC}">
              <c16:uniqueId val="{00000003-23A0-4EA8-AF13-F9E6F23A20F9}"/>
            </c:ext>
          </c:extLst>
        </c:ser>
        <c:dLbls>
          <c:showLegendKey val="0"/>
          <c:showVal val="0"/>
          <c:showCatName val="0"/>
          <c:showSerName val="0"/>
          <c:showPercent val="0"/>
          <c:showBubbleSize val="0"/>
        </c:dLbls>
        <c:gapWidth val="150"/>
        <c:overlap val="100"/>
        <c:axId val="1810409264"/>
        <c:axId val="1810400016"/>
      </c:barChart>
      <c:catAx>
        <c:axId val="181040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0016"/>
        <c:crosses val="autoZero"/>
        <c:auto val="1"/>
        <c:lblAlgn val="ctr"/>
        <c:lblOffset val="100"/>
        <c:noMultiLvlLbl val="0"/>
      </c:catAx>
      <c:valAx>
        <c:axId val="1810400016"/>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'VPA&amp;future'!$E$30:$BB$30</c:f>
              <c:numCache>
                <c:formatCode>General</c:formatCode>
                <c:ptCount val="50"/>
                <c:pt idx="0">
                  <c:v>29.079447503314</c:v>
                </c:pt>
                <c:pt idx="1">
                  <c:v>37.164279749925498</c:v>
                </c:pt>
                <c:pt idx="2">
                  <c:v>28.056121099253282</c:v>
                </c:pt>
                <c:pt idx="3">
                  <c:v>34.274900155058511</c:v>
                </c:pt>
                <c:pt idx="4">
                  <c:v>25.973843897253662</c:v>
                </c:pt>
                <c:pt idx="5">
                  <c:v>27.56510670526664</c:v>
                </c:pt>
                <c:pt idx="6">
                  <c:v>22.670857559601071</c:v>
                </c:pt>
                <c:pt idx="7">
                  <c:v>22.648045146757749</c:v>
                </c:pt>
                <c:pt idx="8">
                  <c:v>19.050060275100979</c:v>
                </c:pt>
                <c:pt idx="9">
                  <c:v>27.939614676426299</c:v>
                </c:pt>
                <c:pt idx="10">
                  <c:v>15.090499462444937</c:v>
                </c:pt>
                <c:pt idx="11">
                  <c:v>24.578988647335152</c:v>
                </c:pt>
                <c:pt idx="12">
                  <c:v>24.357652465040974</c:v>
                </c:pt>
                <c:pt idx="13">
                  <c:v>17.257778043542618</c:v>
                </c:pt>
                <c:pt idx="14">
                  <c:v>18.69658441727638</c:v>
                </c:pt>
                <c:pt idx="15">
                  <c:v>19.044001920085275</c:v>
                </c:pt>
                <c:pt idx="16">
                  <c:v>16.082028631220872</c:v>
                </c:pt>
                <c:pt idx="17">
                  <c:v>22.052394956517379</c:v>
                </c:pt>
                <c:pt idx="18">
                  <c:v>13.312342497547494</c:v>
                </c:pt>
                <c:pt idx="19">
                  <c:v>17.394480022769898</c:v>
                </c:pt>
                <c:pt idx="20">
                  <c:v>13.15063626263945</c:v>
                </c:pt>
                <c:pt idx="21">
                  <c:v>15.758256503506011</c:v>
                </c:pt>
                <c:pt idx="22">
                  <c:v>18.592688786397549</c:v>
                </c:pt>
                <c:pt idx="23" formatCode="#,##0.00_);[Red]\(#,##0.00\)">
                  <c:v>18.592688786397549</c:v>
                </c:pt>
                <c:pt idx="24" formatCode="#,##0.00_);[Red]\(#,##0.00\)">
                  <c:v>18.592688786397549</c:v>
                </c:pt>
                <c:pt idx="25" formatCode="#,##0.00_);[Red]\(#,##0.00\)">
                  <c:v>18.592688786397549</c:v>
                </c:pt>
                <c:pt idx="26" formatCode="#,##0.00_);[Red]\(#,##0.00\)">
                  <c:v>18.592688786397549</c:v>
                </c:pt>
                <c:pt idx="27" formatCode="#,##0.00_);[Red]\(#,##0.00\)">
                  <c:v>18.592688786397549</c:v>
                </c:pt>
                <c:pt idx="28" formatCode="#,##0.00_);[Red]\(#,##0.00\)">
                  <c:v>18.592688786397549</c:v>
                </c:pt>
                <c:pt idx="29" formatCode="#,##0.00_);[Red]\(#,##0.00\)">
                  <c:v>18.592688786397549</c:v>
                </c:pt>
                <c:pt idx="30" formatCode="#,##0.00_);[Red]\(#,##0.00\)">
                  <c:v>18.592688786397549</c:v>
                </c:pt>
                <c:pt idx="31" formatCode="#,##0.00_);[Red]\(#,##0.00\)">
                  <c:v>18.592688786397549</c:v>
                </c:pt>
                <c:pt idx="32" formatCode="#,##0.00_);[Red]\(#,##0.00\)">
                  <c:v>18.592688786397549</c:v>
                </c:pt>
                <c:pt idx="33" formatCode="#,##0.00_);[Red]\(#,##0.00\)">
                  <c:v>18.592688786397549</c:v>
                </c:pt>
                <c:pt idx="34" formatCode="#,##0.00_);[Red]\(#,##0.00\)">
                  <c:v>18.592688786397549</c:v>
                </c:pt>
                <c:pt idx="35" formatCode="#,##0.00_);[Red]\(#,##0.00\)">
                  <c:v>18.592688786397549</c:v>
                </c:pt>
                <c:pt idx="36" formatCode="#,##0.00_);[Red]\(#,##0.00\)">
                  <c:v>18.592688786397549</c:v>
                </c:pt>
                <c:pt idx="37" formatCode="#,##0.00_);[Red]\(#,##0.00\)">
                  <c:v>18.592688786397549</c:v>
                </c:pt>
                <c:pt idx="38" formatCode="#,##0.00_);[Red]\(#,##0.00\)">
                  <c:v>18.592688786397549</c:v>
                </c:pt>
                <c:pt idx="39" formatCode="#,##0.00_);[Red]\(#,##0.00\)">
                  <c:v>18.592688786397549</c:v>
                </c:pt>
                <c:pt idx="40" formatCode="#,##0.00_);[Red]\(#,##0.00\)">
                  <c:v>18.592688786397549</c:v>
                </c:pt>
                <c:pt idx="41" formatCode="#,##0.00_);[Red]\(#,##0.00\)">
                  <c:v>18.592688786397549</c:v>
                </c:pt>
                <c:pt idx="42" formatCode="#,##0.00_);[Red]\(#,##0.00\)">
                  <c:v>18.592688786397549</c:v>
                </c:pt>
                <c:pt idx="43" formatCode="#,##0.00_);[Red]\(#,##0.00\)">
                  <c:v>18.592688786397549</c:v>
                </c:pt>
                <c:pt idx="44" formatCode="#,##0.00_);[Red]\(#,##0.00\)">
                  <c:v>18.592688786397549</c:v>
                </c:pt>
                <c:pt idx="45" formatCode="#,##0.00_);[Red]\(#,##0.00\)">
                  <c:v>18.592688786397549</c:v>
                </c:pt>
                <c:pt idx="46" formatCode="#,##0.00_);[Red]\(#,##0.00\)">
                  <c:v>18.592688786397549</c:v>
                </c:pt>
                <c:pt idx="47" formatCode="#,##0.00_);[Red]\(#,##0.00\)">
                  <c:v>18.592688786397549</c:v>
                </c:pt>
                <c:pt idx="48" formatCode="#,##0.00_);[Red]\(#,##0.00\)">
                  <c:v>18.592688786397549</c:v>
                </c:pt>
                <c:pt idx="49" formatCode="#,##0.00_);[Red]\(#,##0.00\)">
                  <c:v>18.592688786397549</c:v>
                </c:pt>
              </c:numCache>
            </c:numRef>
          </c:xVal>
          <c:yVal>
            <c:numRef>
              <c:f>'VPA&amp;future'!$E$31:$BB$31</c:f>
              <c:numCache>
                <c:formatCode>General</c:formatCode>
                <c:ptCount val="50"/>
              </c:numCache>
            </c:numRef>
          </c:yVal>
          <c:smooth val="0"/>
          <c:extLst>
            <c:ext xmlns:c16="http://schemas.microsoft.com/office/drawing/2014/chart" uri="{C3380CC4-5D6E-409C-BE32-E72D297353CC}">
              <c16:uniqueId val="{00000000-CDBB-48B9-A882-1C56AF486BAF}"/>
            </c:ext>
          </c:extLst>
        </c:ser>
        <c:ser>
          <c:idx val="1"/>
          <c:order val="1"/>
          <c:spPr>
            <a:ln w="19050" cap="rnd">
              <a:noFill/>
              <a:round/>
            </a:ln>
            <a:effectLst/>
          </c:spPr>
          <c:marker>
            <c:symbol val="circle"/>
            <c:size val="5"/>
            <c:spPr>
              <a:solidFill>
                <a:schemeClr val="accent2"/>
              </a:solidFill>
              <a:ln w="9525">
                <a:solidFill>
                  <a:schemeClr val="accent2"/>
                </a:solidFill>
              </a:ln>
              <a:effectLst/>
            </c:spPr>
          </c:marker>
          <c:xVal>
            <c:numRef>
              <c:f>'VPA&amp;future'!$E$30:$BB$30</c:f>
              <c:numCache>
                <c:formatCode>General</c:formatCode>
                <c:ptCount val="50"/>
                <c:pt idx="0">
                  <c:v>29.079447503314</c:v>
                </c:pt>
                <c:pt idx="1">
                  <c:v>37.164279749925498</c:v>
                </c:pt>
                <c:pt idx="2">
                  <c:v>28.056121099253282</c:v>
                </c:pt>
                <c:pt idx="3">
                  <c:v>34.274900155058511</c:v>
                </c:pt>
                <c:pt idx="4">
                  <c:v>25.973843897253662</c:v>
                </c:pt>
                <c:pt idx="5">
                  <c:v>27.56510670526664</c:v>
                </c:pt>
                <c:pt idx="6">
                  <c:v>22.670857559601071</c:v>
                </c:pt>
                <c:pt idx="7">
                  <c:v>22.648045146757749</c:v>
                </c:pt>
                <c:pt idx="8">
                  <c:v>19.050060275100979</c:v>
                </c:pt>
                <c:pt idx="9">
                  <c:v>27.939614676426299</c:v>
                </c:pt>
                <c:pt idx="10">
                  <c:v>15.090499462444937</c:v>
                </c:pt>
                <c:pt idx="11">
                  <c:v>24.578988647335152</c:v>
                </c:pt>
                <c:pt idx="12">
                  <c:v>24.357652465040974</c:v>
                </c:pt>
                <c:pt idx="13">
                  <c:v>17.257778043542618</c:v>
                </c:pt>
                <c:pt idx="14">
                  <c:v>18.69658441727638</c:v>
                </c:pt>
                <c:pt idx="15">
                  <c:v>19.044001920085275</c:v>
                </c:pt>
                <c:pt idx="16">
                  <c:v>16.082028631220872</c:v>
                </c:pt>
                <c:pt idx="17">
                  <c:v>22.052394956517379</c:v>
                </c:pt>
                <c:pt idx="18">
                  <c:v>13.312342497547494</c:v>
                </c:pt>
                <c:pt idx="19">
                  <c:v>17.394480022769898</c:v>
                </c:pt>
                <c:pt idx="20">
                  <c:v>13.15063626263945</c:v>
                </c:pt>
                <c:pt idx="21">
                  <c:v>15.758256503506011</c:v>
                </c:pt>
                <c:pt idx="22">
                  <c:v>18.592688786397549</c:v>
                </c:pt>
                <c:pt idx="23" formatCode="#,##0.00_);[Red]\(#,##0.00\)">
                  <c:v>18.592688786397549</c:v>
                </c:pt>
                <c:pt idx="24" formatCode="#,##0.00_);[Red]\(#,##0.00\)">
                  <c:v>18.592688786397549</c:v>
                </c:pt>
                <c:pt idx="25" formatCode="#,##0.00_);[Red]\(#,##0.00\)">
                  <c:v>18.592688786397549</c:v>
                </c:pt>
                <c:pt idx="26" formatCode="#,##0.00_);[Red]\(#,##0.00\)">
                  <c:v>18.592688786397549</c:v>
                </c:pt>
                <c:pt idx="27" formatCode="#,##0.00_);[Red]\(#,##0.00\)">
                  <c:v>18.592688786397549</c:v>
                </c:pt>
                <c:pt idx="28" formatCode="#,##0.00_);[Red]\(#,##0.00\)">
                  <c:v>18.592688786397549</c:v>
                </c:pt>
                <c:pt idx="29" formatCode="#,##0.00_);[Red]\(#,##0.00\)">
                  <c:v>18.592688786397549</c:v>
                </c:pt>
                <c:pt idx="30" formatCode="#,##0.00_);[Red]\(#,##0.00\)">
                  <c:v>18.592688786397549</c:v>
                </c:pt>
                <c:pt idx="31" formatCode="#,##0.00_);[Red]\(#,##0.00\)">
                  <c:v>18.592688786397549</c:v>
                </c:pt>
                <c:pt idx="32" formatCode="#,##0.00_);[Red]\(#,##0.00\)">
                  <c:v>18.592688786397549</c:v>
                </c:pt>
                <c:pt idx="33" formatCode="#,##0.00_);[Red]\(#,##0.00\)">
                  <c:v>18.592688786397549</c:v>
                </c:pt>
                <c:pt idx="34" formatCode="#,##0.00_);[Red]\(#,##0.00\)">
                  <c:v>18.592688786397549</c:v>
                </c:pt>
                <c:pt idx="35" formatCode="#,##0.00_);[Red]\(#,##0.00\)">
                  <c:v>18.592688786397549</c:v>
                </c:pt>
                <c:pt idx="36" formatCode="#,##0.00_);[Red]\(#,##0.00\)">
                  <c:v>18.592688786397549</c:v>
                </c:pt>
                <c:pt idx="37" formatCode="#,##0.00_);[Red]\(#,##0.00\)">
                  <c:v>18.592688786397549</c:v>
                </c:pt>
                <c:pt idx="38" formatCode="#,##0.00_);[Red]\(#,##0.00\)">
                  <c:v>18.592688786397549</c:v>
                </c:pt>
                <c:pt idx="39" formatCode="#,##0.00_);[Red]\(#,##0.00\)">
                  <c:v>18.592688786397549</c:v>
                </c:pt>
                <c:pt idx="40" formatCode="#,##0.00_);[Red]\(#,##0.00\)">
                  <c:v>18.592688786397549</c:v>
                </c:pt>
                <c:pt idx="41" formatCode="#,##0.00_);[Red]\(#,##0.00\)">
                  <c:v>18.592688786397549</c:v>
                </c:pt>
                <c:pt idx="42" formatCode="#,##0.00_);[Red]\(#,##0.00\)">
                  <c:v>18.592688786397549</c:v>
                </c:pt>
                <c:pt idx="43" formatCode="#,##0.00_);[Red]\(#,##0.00\)">
                  <c:v>18.592688786397549</c:v>
                </c:pt>
                <c:pt idx="44" formatCode="#,##0.00_);[Red]\(#,##0.00\)">
                  <c:v>18.592688786397549</c:v>
                </c:pt>
                <c:pt idx="45" formatCode="#,##0.00_);[Red]\(#,##0.00\)">
                  <c:v>18.592688786397549</c:v>
                </c:pt>
                <c:pt idx="46" formatCode="#,##0.00_);[Red]\(#,##0.00\)">
                  <c:v>18.592688786397549</c:v>
                </c:pt>
                <c:pt idx="47" formatCode="#,##0.00_);[Red]\(#,##0.00\)">
                  <c:v>18.592688786397549</c:v>
                </c:pt>
                <c:pt idx="48" formatCode="#,##0.00_);[Red]\(#,##0.00\)">
                  <c:v>18.592688786397549</c:v>
                </c:pt>
                <c:pt idx="49" formatCode="#,##0.00_);[Red]\(#,##0.00\)">
                  <c:v>18.592688786397549</c:v>
                </c:pt>
              </c:numCache>
            </c:numRef>
          </c:xVal>
          <c:yVal>
            <c:numRef>
              <c:f>'VPA&amp;future'!$E$32:$BB$32</c:f>
              <c:numCache>
                <c:formatCode>General</c:formatCode>
                <c:ptCount val="50"/>
                <c:pt idx="19">
                  <c:v>0</c:v>
                </c:pt>
              </c:numCache>
            </c:numRef>
          </c:yVal>
          <c:smooth val="0"/>
          <c:extLst>
            <c:ext xmlns:c16="http://schemas.microsoft.com/office/drawing/2014/chart" uri="{C3380CC4-5D6E-409C-BE32-E72D297353CC}">
              <c16:uniqueId val="{00000001-CDBB-48B9-A882-1C56AF486BAF}"/>
            </c:ext>
          </c:extLst>
        </c:ser>
        <c:ser>
          <c:idx val="2"/>
          <c:order val="2"/>
          <c:spPr>
            <a:ln w="19050" cap="rnd">
              <a:noFill/>
              <a:round/>
            </a:ln>
            <a:effectLst/>
          </c:spPr>
          <c:marker>
            <c:symbol val="circle"/>
            <c:size val="5"/>
            <c:spPr>
              <a:solidFill>
                <a:schemeClr val="accent3"/>
              </a:solidFill>
              <a:ln w="9525">
                <a:solidFill>
                  <a:schemeClr val="accent3"/>
                </a:solidFill>
              </a:ln>
              <a:effectLst/>
            </c:spPr>
          </c:marker>
          <c:xVal>
            <c:numRef>
              <c:f>'VPA&amp;future'!$E$63:$BB$63</c:f>
              <c:numCache>
                <c:formatCode>#,##0_);[Red]\(#,##0\)</c:formatCode>
                <c:ptCount val="50"/>
                <c:pt idx="0">
                  <c:v>31256.188726571891</c:v>
                </c:pt>
                <c:pt idx="1">
                  <c:v>31039.024189049571</c:v>
                </c:pt>
                <c:pt idx="2">
                  <c:v>32083.617445096475</c:v>
                </c:pt>
                <c:pt idx="3">
                  <c:v>22202.712339043323</c:v>
                </c:pt>
                <c:pt idx="4">
                  <c:v>31264.497202848434</c:v>
                </c:pt>
                <c:pt idx="5">
                  <c:v>25116.454172044483</c:v>
                </c:pt>
                <c:pt idx="6">
                  <c:v>31400.568860717689</c:v>
                </c:pt>
                <c:pt idx="7">
                  <c:v>37856.989122547609</c:v>
                </c:pt>
                <c:pt idx="8">
                  <c:v>35502.381824520249</c:v>
                </c:pt>
                <c:pt idx="9">
                  <c:v>73741.401164134659</c:v>
                </c:pt>
                <c:pt idx="10">
                  <c:v>44938.883056524341</c:v>
                </c:pt>
                <c:pt idx="11">
                  <c:v>27689.557737156418</c:v>
                </c:pt>
                <c:pt idx="12">
                  <c:v>61292.014451186915</c:v>
                </c:pt>
                <c:pt idx="13">
                  <c:v>42327.43969395676</c:v>
                </c:pt>
                <c:pt idx="14">
                  <c:v>45292.161725585836</c:v>
                </c:pt>
                <c:pt idx="15">
                  <c:v>64011.677722850385</c:v>
                </c:pt>
                <c:pt idx="16">
                  <c:v>80588.926924028259</c:v>
                </c:pt>
                <c:pt idx="17">
                  <c:v>68369.267787285484</c:v>
                </c:pt>
                <c:pt idx="18">
                  <c:v>46211.595637930172</c:v>
                </c:pt>
                <c:pt idx="19">
                  <c:v>29679.030874262196</c:v>
                </c:pt>
                <c:pt idx="20">
                  <c:v>42635.611406605087</c:v>
                </c:pt>
                <c:pt idx="21">
                  <c:v>23516.20968068756</c:v>
                </c:pt>
                <c:pt idx="22">
                  <c:v>48563.804369400132</c:v>
                </c:pt>
                <c:pt idx="23">
                  <c:v>27768.364170842102</c:v>
                </c:pt>
                <c:pt idx="24">
                  <c:v>36021.441484953277</c:v>
                </c:pt>
                <c:pt idx="25">
                  <c:v>37974.359862831938</c:v>
                </c:pt>
                <c:pt idx="26">
                  <c:v>42542.241810397521</c:v>
                </c:pt>
                <c:pt idx="27">
                  <c:v>34284.980045627977</c:v>
                </c:pt>
                <c:pt idx="28">
                  <c:v>29027.773780253825</c:v>
                </c:pt>
                <c:pt idx="29">
                  <c:v>44476.278504523776</c:v>
                </c:pt>
                <c:pt idx="30">
                  <c:v>52186.288378667035</c:v>
                </c:pt>
                <c:pt idx="31">
                  <c:v>63198.809036980936</c:v>
                </c:pt>
                <c:pt idx="32">
                  <c:v>67136.558112054525</c:v>
                </c:pt>
                <c:pt idx="33">
                  <c:v>49327.775819580747</c:v>
                </c:pt>
                <c:pt idx="34">
                  <c:v>71891.606001205248</c:v>
                </c:pt>
                <c:pt idx="35">
                  <c:v>76430.016006518694</c:v>
                </c:pt>
                <c:pt idx="36">
                  <c:v>51462.174853245342</c:v>
                </c:pt>
                <c:pt idx="37">
                  <c:v>49513.378805452958</c:v>
                </c:pt>
                <c:pt idx="38">
                  <c:v>48732.780154568078</c:v>
                </c:pt>
                <c:pt idx="39">
                  <c:v>49207.712466799603</c:v>
                </c:pt>
                <c:pt idx="40">
                  <c:v>43451.430857113031</c:v>
                </c:pt>
                <c:pt idx="41">
                  <c:v>39301.550318602793</c:v>
                </c:pt>
                <c:pt idx="42">
                  <c:v>25438.644619823048</c:v>
                </c:pt>
                <c:pt idx="43">
                  <c:v>26455.656733783431</c:v>
                </c:pt>
                <c:pt idx="44">
                  <c:v>37440.971510934112</c:v>
                </c:pt>
                <c:pt idx="45">
                  <c:v>26331.290558470489</c:v>
                </c:pt>
                <c:pt idx="46">
                  <c:v>29438.564898641009</c:v>
                </c:pt>
                <c:pt idx="47">
                  <c:v>18674.869455528074</c:v>
                </c:pt>
                <c:pt idx="48">
                  <c:v>21131.358806682143</c:v>
                </c:pt>
                <c:pt idx="49">
                  <c:v>22985.230882807457</c:v>
                </c:pt>
              </c:numCache>
            </c:numRef>
          </c:xVal>
          <c:yVal>
            <c:numRef>
              <c:f>'VPA&amp;future'!$E$33:$BB$33</c:f>
              <c:numCache>
                <c:formatCode>#,##0_);[Red]\(#,##0\)</c:formatCode>
                <c:ptCount val="50"/>
                <c:pt idx="0">
                  <c:v>2517.7862277280001</c:v>
                </c:pt>
                <c:pt idx="1">
                  <c:v>2517.7862277280001</c:v>
                </c:pt>
                <c:pt idx="2">
                  <c:v>2517.7862277280001</c:v>
                </c:pt>
                <c:pt idx="3">
                  <c:v>2517.785358976279</c:v>
                </c:pt>
                <c:pt idx="4">
                  <c:v>2517.7862277280001</c:v>
                </c:pt>
                <c:pt idx="5">
                  <c:v>2517.7862277280001</c:v>
                </c:pt>
                <c:pt idx="6">
                  <c:v>2517.7862277280001</c:v>
                </c:pt>
                <c:pt idx="7">
                  <c:v>2517.7862277280001</c:v>
                </c:pt>
                <c:pt idx="8">
                  <c:v>2517.7862277280001</c:v>
                </c:pt>
                <c:pt idx="9">
                  <c:v>2517.7862277280001</c:v>
                </c:pt>
                <c:pt idx="10">
                  <c:v>2517.7862277280001</c:v>
                </c:pt>
                <c:pt idx="11">
                  <c:v>2517.7862277280001</c:v>
                </c:pt>
                <c:pt idx="12">
                  <c:v>2517.7862277280001</c:v>
                </c:pt>
                <c:pt idx="13">
                  <c:v>2517.7862277280001</c:v>
                </c:pt>
                <c:pt idx="14">
                  <c:v>2517.7862277280001</c:v>
                </c:pt>
                <c:pt idx="15">
                  <c:v>2517.7862277280001</c:v>
                </c:pt>
                <c:pt idx="16">
                  <c:v>2517.7862277280001</c:v>
                </c:pt>
                <c:pt idx="17">
                  <c:v>2517.7862277280001</c:v>
                </c:pt>
                <c:pt idx="18">
                  <c:v>2517.7862277280001</c:v>
                </c:pt>
                <c:pt idx="19">
                  <c:v>2517.7862277280001</c:v>
                </c:pt>
                <c:pt idx="20">
                  <c:v>2517.7862277280001</c:v>
                </c:pt>
                <c:pt idx="21">
                  <c:v>2517.7862277280001</c:v>
                </c:pt>
                <c:pt idx="22">
                  <c:v>2517.7862277280001</c:v>
                </c:pt>
                <c:pt idx="23">
                  <c:v>2517.7862277280001</c:v>
                </c:pt>
                <c:pt idx="24">
                  <c:v>2517.7862277280001</c:v>
                </c:pt>
                <c:pt idx="25">
                  <c:v>2517.7862277280001</c:v>
                </c:pt>
                <c:pt idx="26">
                  <c:v>2517.7862277280001</c:v>
                </c:pt>
                <c:pt idx="27">
                  <c:v>2517.7862277280001</c:v>
                </c:pt>
                <c:pt idx="28">
                  <c:v>2517.7862277280001</c:v>
                </c:pt>
                <c:pt idx="29">
                  <c:v>2517.7862277280001</c:v>
                </c:pt>
                <c:pt idx="30">
                  <c:v>2517.7862277280001</c:v>
                </c:pt>
                <c:pt idx="31">
                  <c:v>2517.7862277280001</c:v>
                </c:pt>
                <c:pt idx="32">
                  <c:v>2517.7862277280001</c:v>
                </c:pt>
                <c:pt idx="33">
                  <c:v>2517.7862277280001</c:v>
                </c:pt>
                <c:pt idx="34">
                  <c:v>2517.7862277280001</c:v>
                </c:pt>
                <c:pt idx="35">
                  <c:v>2517.7862277280001</c:v>
                </c:pt>
                <c:pt idx="36">
                  <c:v>2517.7862277280001</c:v>
                </c:pt>
                <c:pt idx="37">
                  <c:v>2517.7862277280001</c:v>
                </c:pt>
                <c:pt idx="38">
                  <c:v>2517.7862277280001</c:v>
                </c:pt>
                <c:pt idx="39">
                  <c:v>2517.7862277280001</c:v>
                </c:pt>
                <c:pt idx="40">
                  <c:v>2517.7862277280001</c:v>
                </c:pt>
                <c:pt idx="41">
                  <c:v>2517.7862277280001</c:v>
                </c:pt>
                <c:pt idx="42">
                  <c:v>2517.7862277280001</c:v>
                </c:pt>
                <c:pt idx="43">
                  <c:v>2517.7862277280001</c:v>
                </c:pt>
                <c:pt idx="44">
                  <c:v>2517.7862277280001</c:v>
                </c:pt>
                <c:pt idx="45">
                  <c:v>2517.7862277280001</c:v>
                </c:pt>
                <c:pt idx="46">
                  <c:v>2517.7862277280001</c:v>
                </c:pt>
                <c:pt idx="47">
                  <c:v>2117.7283287699379</c:v>
                </c:pt>
                <c:pt idx="48">
                  <c:v>2396.2939755418743</c:v>
                </c:pt>
                <c:pt idx="49">
                  <c:v>2517.7862277280001</c:v>
                </c:pt>
              </c:numCache>
            </c:numRef>
          </c:yVal>
          <c:smooth val="0"/>
          <c:extLst>
            <c:ext xmlns:c16="http://schemas.microsoft.com/office/drawing/2014/chart" uri="{C3380CC4-5D6E-409C-BE32-E72D297353CC}">
              <c16:uniqueId val="{00000002-CDBB-48B9-A882-1C56AF486BAF}"/>
            </c:ext>
          </c:extLst>
        </c:ser>
        <c:ser>
          <c:idx val="3"/>
          <c:order val="3"/>
          <c:spPr>
            <a:ln w="25400" cap="rnd">
              <a:noFill/>
              <a:round/>
            </a:ln>
            <a:effectLst/>
          </c:spPr>
          <c:marker>
            <c:symbol val="circle"/>
            <c:size val="5"/>
            <c:spPr>
              <a:solidFill>
                <a:schemeClr val="accent4"/>
              </a:solidFill>
              <a:ln w="9525">
                <a:solidFill>
                  <a:schemeClr val="accent4"/>
                </a:solidFill>
              </a:ln>
              <a:effectLst/>
            </c:spPr>
          </c:marker>
          <c:xVal>
            <c:numRef>
              <c:f>'VPA&amp;future'!$E$91:$BB$91</c:f>
              <c:numCache>
                <c:formatCode>#,##0_);[Red]\(#,##0\)</c:formatCode>
                <c:ptCount val="50"/>
                <c:pt idx="0">
                  <c:v>31256.188726571891</c:v>
                </c:pt>
                <c:pt idx="1">
                  <c:v>31039.024189049571</c:v>
                </c:pt>
                <c:pt idx="2">
                  <c:v>32083.617445096475</c:v>
                </c:pt>
                <c:pt idx="3">
                  <c:v>22202.712339043323</c:v>
                </c:pt>
                <c:pt idx="4">
                  <c:v>31264.497202848434</c:v>
                </c:pt>
                <c:pt idx="5">
                  <c:v>25116.454172044483</c:v>
                </c:pt>
                <c:pt idx="6">
                  <c:v>31400.568860717689</c:v>
                </c:pt>
                <c:pt idx="7">
                  <c:v>37856.989122547609</c:v>
                </c:pt>
                <c:pt idx="8">
                  <c:v>35502.381824520249</c:v>
                </c:pt>
                <c:pt idx="9">
                  <c:v>73741.401164134659</c:v>
                </c:pt>
                <c:pt idx="10">
                  <c:v>44938.883056524341</c:v>
                </c:pt>
                <c:pt idx="11">
                  <c:v>27689.557737156418</c:v>
                </c:pt>
                <c:pt idx="12">
                  <c:v>61292.014451186915</c:v>
                </c:pt>
                <c:pt idx="13">
                  <c:v>42327.43969395676</c:v>
                </c:pt>
                <c:pt idx="14">
                  <c:v>45292.161725585836</c:v>
                </c:pt>
                <c:pt idx="15">
                  <c:v>64011.677722850385</c:v>
                </c:pt>
                <c:pt idx="16">
                  <c:v>80588.926924028259</c:v>
                </c:pt>
                <c:pt idx="17">
                  <c:v>68369.267787285484</c:v>
                </c:pt>
                <c:pt idx="18">
                  <c:v>46211.595637930172</c:v>
                </c:pt>
                <c:pt idx="19">
                  <c:v>29679.030874262196</c:v>
                </c:pt>
                <c:pt idx="20">
                  <c:v>42635.611406605087</c:v>
                </c:pt>
                <c:pt idx="21">
                  <c:v>23516.20968068756</c:v>
                </c:pt>
                <c:pt idx="22">
                  <c:v>48563.804369400132</c:v>
                </c:pt>
                <c:pt idx="23">
                  <c:v>27768.364170842102</c:v>
                </c:pt>
                <c:pt idx="24">
                  <c:v>36021.441484953277</c:v>
                </c:pt>
                <c:pt idx="25">
                  <c:v>37974.359862831938</c:v>
                </c:pt>
                <c:pt idx="26">
                  <c:v>42542.241810397521</c:v>
                </c:pt>
                <c:pt idx="27">
                  <c:v>34284.980045627977</c:v>
                </c:pt>
                <c:pt idx="28">
                  <c:v>29027.773780253825</c:v>
                </c:pt>
                <c:pt idx="29">
                  <c:v>44476.278504523776</c:v>
                </c:pt>
                <c:pt idx="30">
                  <c:v>52186.288378667035</c:v>
                </c:pt>
                <c:pt idx="31">
                  <c:v>63198.809036980936</c:v>
                </c:pt>
                <c:pt idx="32">
                  <c:v>67136.558112054525</c:v>
                </c:pt>
                <c:pt idx="33">
                  <c:v>49327.775819580747</c:v>
                </c:pt>
                <c:pt idx="34">
                  <c:v>71891.606001205248</c:v>
                </c:pt>
                <c:pt idx="35">
                  <c:v>76430.016006518694</c:v>
                </c:pt>
                <c:pt idx="36">
                  <c:v>51462.174853245342</c:v>
                </c:pt>
                <c:pt idx="37">
                  <c:v>49513.378805452958</c:v>
                </c:pt>
                <c:pt idx="38">
                  <c:v>48732.780154568078</c:v>
                </c:pt>
                <c:pt idx="39">
                  <c:v>49207.712466799603</c:v>
                </c:pt>
                <c:pt idx="40">
                  <c:v>43451.430857113031</c:v>
                </c:pt>
                <c:pt idx="41">
                  <c:v>39301.550318602793</c:v>
                </c:pt>
                <c:pt idx="42">
                  <c:v>25438.644619823048</c:v>
                </c:pt>
                <c:pt idx="43">
                  <c:v>26455.656733783431</c:v>
                </c:pt>
                <c:pt idx="44">
                  <c:v>37440.971510934112</c:v>
                </c:pt>
                <c:pt idx="45">
                  <c:v>26331.290558470489</c:v>
                </c:pt>
                <c:pt idx="46">
                  <c:v>29438.564898641009</c:v>
                </c:pt>
                <c:pt idx="47">
                  <c:v>18674.869455528074</c:v>
                </c:pt>
                <c:pt idx="48">
                  <c:v>21131.358806682143</c:v>
                </c:pt>
                <c:pt idx="49">
                  <c:v>22985.230882807457</c:v>
                </c:pt>
              </c:numCache>
            </c:numRef>
          </c:xVal>
          <c:yVal>
            <c:numRef>
              <c:f>'VPA&amp;future'!$E$44:$BB$44</c:f>
              <c:numCache>
                <c:formatCode>#,##0_);[Red]\(#,##0\)</c:formatCode>
                <c:ptCount val="50"/>
                <c:pt idx="0">
                  <c:v>1284.7186291541479</c:v>
                </c:pt>
                <c:pt idx="1">
                  <c:v>1361.5653752428082</c:v>
                </c:pt>
                <c:pt idx="2">
                  <c:v>1273.1369957687064</c:v>
                </c:pt>
                <c:pt idx="3">
                  <c:v>1356.4482144766823</c:v>
                </c:pt>
                <c:pt idx="4">
                  <c:v>1274.4813588934549</c:v>
                </c:pt>
                <c:pt idx="5">
                  <c:v>1638.3717262432567</c:v>
                </c:pt>
                <c:pt idx="6">
                  <c:v>2494.2430244823677</c:v>
                </c:pt>
                <c:pt idx="7">
                  <c:v>2687.7632917545388</c:v>
                </c:pt>
                <c:pt idx="8">
                  <c:v>4865.9431113882929</c:v>
                </c:pt>
                <c:pt idx="9">
                  <c:v>2552.0376425128311</c:v>
                </c:pt>
                <c:pt idx="10">
                  <c:v>3324.0720933813254</c:v>
                </c:pt>
                <c:pt idx="11">
                  <c:v>3438.9186985761316</c:v>
                </c:pt>
                <c:pt idx="12">
                  <c:v>4588.1955669187118</c:v>
                </c:pt>
                <c:pt idx="13">
                  <c:v>5544.8331715999129</c:v>
                </c:pt>
                <c:pt idx="14">
                  <c:v>4612.3388620188534</c:v>
                </c:pt>
                <c:pt idx="15">
                  <c:v>6478.8503365275483</c:v>
                </c:pt>
                <c:pt idx="16">
                  <c:v>5610.322383893702</c:v>
                </c:pt>
                <c:pt idx="17">
                  <c:v>3686.1855873730856</c:v>
                </c:pt>
                <c:pt idx="18">
                  <c:v>3636.9163836890552</c:v>
                </c:pt>
                <c:pt idx="19">
                  <c:v>3367.3333314375086</c:v>
                </c:pt>
                <c:pt idx="20">
                  <c:v>2433.7924369989078</c:v>
                </c:pt>
                <c:pt idx="21">
                  <c:v>5315.2932603524168</c:v>
                </c:pt>
                <c:pt idx="22">
                  <c:v>1999.7697467665646</c:v>
                </c:pt>
                <c:pt idx="23">
                  <c:v>2594.1243233971577</c:v>
                </c:pt>
                <c:pt idx="24">
                  <c:v>2734.7659206464114</c:v>
                </c:pt>
                <c:pt idx="25">
                  <c:v>3063.7270387498174</c:v>
                </c:pt>
                <c:pt idx="26">
                  <c:v>2469.0711142334808</c:v>
                </c:pt>
                <c:pt idx="27">
                  <c:v>2090.4675358114523</c:v>
                </c:pt>
                <c:pt idx="28">
                  <c:v>3203.0088504638575</c:v>
                </c:pt>
                <c:pt idx="29">
                  <c:v>3758.2538191168164</c:v>
                </c:pt>
                <c:pt idx="30">
                  <c:v>4551.3327888626281</c:v>
                </c:pt>
                <c:pt idx="31">
                  <c:v>4834.9141846640705</c:v>
                </c:pt>
                <c:pt idx="32">
                  <c:v>3552.3948458894538</c:v>
                </c:pt>
                <c:pt idx="33">
                  <c:v>5177.354267005494</c:v>
                </c:pt>
                <c:pt idx="34">
                  <c:v>5504.1929302847111</c:v>
                </c:pt>
                <c:pt idx="35">
                  <c:v>3706.1059751727598</c:v>
                </c:pt>
                <c:pt idx="36">
                  <c:v>3565.7612521268989</c:v>
                </c:pt>
                <c:pt idx="37">
                  <c:v>3509.5455688118</c:v>
                </c:pt>
                <c:pt idx="38">
                  <c:v>3543.7483494984567</c:v>
                </c:pt>
                <c:pt idx="39">
                  <c:v>3129.2033029808358</c:v>
                </c:pt>
                <c:pt idx="40">
                  <c:v>2830.345023013369</c:v>
                </c:pt>
                <c:pt idx="41">
                  <c:v>1831.9923923673264</c:v>
                </c:pt>
                <c:pt idx="42">
                  <c:v>1905.2336551612163</c:v>
                </c:pt>
                <c:pt idx="43">
                  <c:v>2696.3533630020188</c:v>
                </c:pt>
                <c:pt idx="44">
                  <c:v>1896.277286201858</c:v>
                </c:pt>
                <c:pt idx="45">
                  <c:v>2120.0511168152511</c:v>
                </c:pt>
                <c:pt idx="46">
                  <c:v>1344.8915727342066</c:v>
                </c:pt>
                <c:pt idx="47">
                  <c:v>1521.7983958178065</c:v>
                </c:pt>
                <c:pt idx="48">
                  <c:v>1655.3070630695688</c:v>
                </c:pt>
                <c:pt idx="49">
                  <c:v>2546.5263476211089</c:v>
                </c:pt>
              </c:numCache>
            </c:numRef>
          </c:yVal>
          <c:smooth val="0"/>
          <c:extLst>
            <c:ext xmlns:c16="http://schemas.microsoft.com/office/drawing/2014/chart" uri="{C3380CC4-5D6E-409C-BE32-E72D297353CC}">
              <c16:uniqueId val="{00000004-CDBB-48B9-A882-1C56AF486BAF}"/>
            </c:ext>
          </c:extLst>
        </c:ser>
        <c:dLbls>
          <c:showLegendKey val="0"/>
          <c:showVal val="0"/>
          <c:showCatName val="0"/>
          <c:showSerName val="0"/>
          <c:showPercent val="0"/>
          <c:showBubbleSize val="0"/>
        </c:dLbls>
        <c:axId val="678567136"/>
        <c:axId val="873187120"/>
      </c:scatterChart>
      <c:valAx>
        <c:axId val="67856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73187120"/>
        <c:crosses val="autoZero"/>
        <c:crossBetween val="midCat"/>
      </c:valAx>
      <c:valAx>
        <c:axId val="87318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85671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'YPR SPR (pope)'!$B$44</c:f>
              <c:strCache>
                <c:ptCount val="1"/>
                <c:pt idx="0">
                  <c:v>%SPR</c:v>
                </c:pt>
              </c:strCache>
            </c:strRef>
          </c:tx>
          <c:spPr>
            <a:ln w="19050" cap="rnd">
              <a:solidFill>
                <a:schemeClr val="accent1"/>
              </a:solidFill>
              <a:round/>
            </a:ln>
            <a:effectLst/>
          </c:spPr>
          <c:marker>
            <c:symbol val="none"/>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(pope)'!$C$44:$AB$44</c:f>
              <c:numCache>
                <c:formatCode>General</c:formatCode>
                <c:ptCount val="26"/>
                <c:pt idx="0">
                  <c:v>100</c:v>
                </c:pt>
                <c:pt idx="1">
                  <c:v>87.606417532640748</c:v>
                </c:pt>
                <c:pt idx="2">
                  <c:v>76.748843929033868</c:v>
                </c:pt>
                <c:pt idx="3">
                  <c:v>67.236912663944196</c:v>
                </c:pt>
                <c:pt idx="4">
                  <c:v>58.903850444431974</c:v>
                </c:pt>
                <c:pt idx="5">
                  <c:v>51.603553163151346</c:v>
                </c:pt>
                <c:pt idx="6">
                  <c:v>45.208024245788607</c:v>
                </c:pt>
                <c:pt idx="7">
                  <c:v>39.605130479023046</c:v>
                </c:pt>
                <c:pt idx="8">
                  <c:v>34.696635971800092</c:v>
                </c:pt>
                <c:pt idx="9">
                  <c:v>30.396479779235619</c:v>
                </c:pt>
                <c:pt idx="10">
                  <c:v>26.629266990621876</c:v>
                </c:pt>
                <c:pt idx="11">
                  <c:v>23.328946825685875</c:v>
                </c:pt>
                <c:pt idx="12">
                  <c:v>20.437654562078116</c:v>
                </c:pt>
                <c:pt idx="13">
                  <c:v>17.904696989532955</c:v>
                </c:pt>
                <c:pt idx="14">
                  <c:v>15.685663602604405</c:v>
                </c:pt>
                <c:pt idx="15">
                  <c:v>13.74164794846307</c:v>
                </c:pt>
                <c:pt idx="16">
                  <c:v>12.038565477596119</c:v>
                </c:pt>
                <c:pt idx="17">
                  <c:v>10.546555937243204</c:v>
                </c:pt>
              </c:numCache>
            </c:numRef>
          </c:yVal>
          <c:smooth val="1"/>
          <c:extLst>
            <c:ext xmlns:c16="http://schemas.microsoft.com/office/drawing/2014/chart" uri="{C3380CC4-5D6E-409C-BE32-E72D297353CC}">
              <c16:uniqueId val="{00000000-A728-44FC-AD14-FEB0B4F0DCD9}"/>
            </c:ext>
          </c:extLst>
        </c:ser>
        <c:dLbls>
          <c:showLegendKey val="0"/>
          <c:showVal val="0"/>
          <c:showCatName val="0"/>
          <c:showSerName val="0"/>
          <c:showPercent val="0"/>
          <c:showBubbleSize val="0"/>
        </c:dLbls>
        <c:axId val="886720991"/>
        <c:axId val="886500431"/>
      </c:scatterChart>
      <c:scatterChart>
        <c:scatterStyle val="smoothMarker"/>
        <c:varyColors val="0"/>
        <c:ser>
          <c:idx val="1"/>
          <c:order val="1"/>
          <c:tx>
            <c:strRef>
              <c:f>'YPR SPR (pope)'!$B$45</c:f>
              <c:strCache>
                <c:ptCount val="1"/>
                <c:pt idx="0">
                  <c:v>YPR</c:v>
                </c:pt>
              </c:strCache>
            </c:strRef>
          </c:tx>
          <c:spPr>
            <a:ln w="19050" cap="rnd">
              <a:solidFill>
                <a:schemeClr val="accent2"/>
              </a:solidFill>
              <a:round/>
            </a:ln>
            <a:effectLst/>
          </c:spPr>
          <c:marker>
            <c:symbol val="none"/>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(pope)'!$C$45:$AB$45</c:f>
              <c:numCache>
                <c:formatCode>General</c:formatCode>
                <c:ptCount val="26"/>
                <c:pt idx="0">
                  <c:v>0</c:v>
                </c:pt>
                <c:pt idx="1">
                  <c:v>2.0517704803221086</c:v>
                </c:pt>
                <c:pt idx="2">
                  <c:v>3.657164970741662</c:v>
                </c:pt>
                <c:pt idx="3">
                  <c:v>4.9053193985350489</c:v>
                </c:pt>
                <c:pt idx="4">
                  <c:v>5.8679599956089215</c:v>
                </c:pt>
                <c:pt idx="5">
                  <c:v>6.6027799014258726</c:v>
                </c:pt>
                <c:pt idx="6">
                  <c:v>7.1561619128579705</c:v>
                </c:pt>
                <c:pt idx="7">
                  <c:v>7.565374099140973</c:v>
                </c:pt>
                <c:pt idx="8">
                  <c:v>7.8603403954965527</c:v>
                </c:pt>
                <c:pt idx="9">
                  <c:v>8.0650684725102746</c:v>
                </c:pt>
                <c:pt idx="10">
                  <c:v>8.1988012161514465</c:v>
                </c:pt>
                <c:pt idx="11">
                  <c:v>8.2769452940473229</c:v>
                </c:pt>
                <c:pt idx="12">
                  <c:v>8.311819922699895</c:v>
                </c:pt>
                <c:pt idx="13">
                  <c:v>8.3132606012297146</c:v>
                </c:pt>
                <c:pt idx="14">
                  <c:v>8.2891058483740796</c:v>
                </c:pt>
                <c:pt idx="15">
                  <c:v>8.2455895556709446</c:v>
                </c:pt>
                <c:pt idx="16">
                  <c:v>8.1876571972947723</c:v>
                </c:pt>
                <c:pt idx="17">
                  <c:v>8.1192206115944963</c:v>
                </c:pt>
              </c:numCache>
            </c:numRef>
          </c:yVal>
          <c:smooth val="1"/>
          <c:extLst>
            <c:ext xmlns:c16="http://schemas.microsoft.com/office/drawing/2014/chart" uri="{C3380CC4-5D6E-409C-BE32-E72D297353CC}">
              <c16:uniqueId val="{00000001-A728-44FC-AD14-FEB0B4F0DCD9}"/>
            </c:ext>
          </c:extLst>
        </c:ser>
        <c:ser>
          <c:idx val="2"/>
          <c:order val="2"/>
          <c:tx>
            <c:strRef>
              <c:f>'YPR SPR (pope)'!$B$46</c:f>
              <c:strCache>
                <c:ptCount val="1"/>
                <c:pt idx="0">
                  <c:v>Fcurrent</c:v>
                </c:pt>
              </c:strCache>
            </c:strRef>
          </c:tx>
          <c:spPr>
            <a:ln w="19050" cap="rnd">
              <a:solidFill>
                <a:schemeClr val="tx1">
                  <a:lumMod val="95000"/>
                  <a:lumOff val="5000"/>
                </a:schemeClr>
              </a:solidFill>
              <a:round/>
            </a:ln>
            <a:effectLst/>
          </c:spPr>
          <c:marker>
            <c:symbol val="circle"/>
            <c:size val="5"/>
            <c:spPr>
              <a:solidFill>
                <a:schemeClr val="accent3"/>
              </a:solidFill>
              <a:ln w="9525">
                <a:solidFill>
                  <a:schemeClr val="tx1">
                    <a:lumMod val="95000"/>
                    <a:lumOff val="5000"/>
                  </a:schemeClr>
                </a:solidFill>
              </a:ln>
              <a:effectLst/>
            </c:spPr>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(pope)'!$C$46:$AB$46</c:f>
              <c:numCache>
                <c:formatCode>General</c:formatCode>
                <c:ptCount val="26"/>
                <c:pt idx="18">
                  <c:v>0</c:v>
                </c:pt>
                <c:pt idx="19">
                  <c:v>7.8374600288799936</c:v>
                </c:pt>
              </c:numCache>
            </c:numRef>
          </c:yVal>
          <c:smooth val="1"/>
          <c:extLst>
            <c:ext xmlns:c16="http://schemas.microsoft.com/office/drawing/2014/chart" uri="{C3380CC4-5D6E-409C-BE32-E72D297353CC}">
              <c16:uniqueId val="{00000002-A728-44FC-AD14-FEB0B4F0DCD9}"/>
            </c:ext>
          </c:extLst>
        </c:ser>
        <c:ser>
          <c:idx val="3"/>
          <c:order val="3"/>
          <c:tx>
            <c:strRef>
              <c:f>'YPR SPR (pope)'!$B$47</c:f>
              <c:strCache>
                <c:ptCount val="1"/>
                <c:pt idx="0">
                  <c:v>F30%SPR</c:v>
                </c:pt>
              </c:strCache>
            </c:strRef>
          </c:tx>
          <c:spPr>
            <a:ln w="19050" cap="rnd">
              <a:solidFill>
                <a:schemeClr val="tx1">
                  <a:lumMod val="95000"/>
                  <a:lumOff val="5000"/>
                </a:schemeClr>
              </a:solidFill>
              <a:round/>
            </a:ln>
            <a:effectLst/>
          </c:spPr>
          <c:marker>
            <c:symbol val="circle"/>
            <c:size val="5"/>
            <c:spPr>
              <a:solidFill>
                <a:schemeClr val="accent4"/>
              </a:solidFill>
              <a:ln w="9525">
                <a:solidFill>
                  <a:schemeClr val="tx1">
                    <a:lumMod val="95000"/>
                    <a:lumOff val="5000"/>
                  </a:schemeClr>
                </a:solidFill>
              </a:ln>
              <a:effectLst/>
            </c:spPr>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(pope)'!$C$47:$AB$47</c:f>
              <c:numCache>
                <c:formatCode>General</c:formatCode>
                <c:ptCount val="26"/>
                <c:pt idx="20">
                  <c:v>0</c:v>
                </c:pt>
                <c:pt idx="21">
                  <c:v>8.0812323753855804</c:v>
                </c:pt>
              </c:numCache>
            </c:numRef>
          </c:yVal>
          <c:smooth val="1"/>
          <c:extLst>
            <c:ext xmlns:c16="http://schemas.microsoft.com/office/drawing/2014/chart" uri="{C3380CC4-5D6E-409C-BE32-E72D297353CC}">
              <c16:uniqueId val="{00000003-A728-44FC-AD14-FEB0B4F0DCD9}"/>
            </c:ext>
          </c:extLst>
        </c:ser>
        <c:ser>
          <c:idx val="4"/>
          <c:order val="4"/>
          <c:tx>
            <c:strRef>
              <c:f>'YPR SPR (pope)'!$B$48</c:f>
              <c:strCache>
                <c:ptCount val="1"/>
                <c:pt idx="0">
                  <c:v>Fmax</c:v>
                </c:pt>
              </c:strCache>
            </c:strRef>
          </c:tx>
          <c:spPr>
            <a:ln w="19050" cap="rnd">
              <a:solidFill>
                <a:schemeClr val="tx1">
                  <a:lumMod val="95000"/>
                  <a:lumOff val="5000"/>
                </a:schemeClr>
              </a:solidFill>
              <a:round/>
            </a:ln>
            <a:effectLst/>
          </c:spPr>
          <c:marker>
            <c:symbol val="circle"/>
            <c:size val="5"/>
            <c:spPr>
              <a:solidFill>
                <a:schemeClr val="accent5"/>
              </a:solidFill>
              <a:ln w="9525">
                <a:solidFill>
                  <a:schemeClr val="tx1">
                    <a:lumMod val="95000"/>
                    <a:lumOff val="5000"/>
                  </a:schemeClr>
                </a:solidFill>
              </a:ln>
              <a:effectLst/>
            </c:spPr>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(pope)'!$C$48:$AB$48</c:f>
              <c:numCache>
                <c:formatCode>General</c:formatCode>
                <c:ptCount val="26"/>
                <c:pt idx="22">
                  <c:v>0</c:v>
                </c:pt>
                <c:pt idx="23">
                  <c:v>8.316209241364735</c:v>
                </c:pt>
              </c:numCache>
            </c:numRef>
          </c:yVal>
          <c:smooth val="1"/>
          <c:extLst>
            <c:ext xmlns:c16="http://schemas.microsoft.com/office/drawing/2014/chart" uri="{C3380CC4-5D6E-409C-BE32-E72D297353CC}">
              <c16:uniqueId val="{00000004-A728-44FC-AD14-FEB0B4F0DCD9}"/>
            </c:ext>
          </c:extLst>
        </c:ser>
        <c:ser>
          <c:idx val="5"/>
          <c:order val="5"/>
          <c:tx>
            <c:strRef>
              <c:f>'YPR SPR (pope)'!$B$49</c:f>
              <c:strCache>
                <c:ptCount val="1"/>
                <c:pt idx="0">
                  <c:v>F0.1</c:v>
                </c:pt>
              </c:strCache>
            </c:strRef>
          </c:tx>
          <c:spPr>
            <a:ln w="19050" cap="rnd">
              <a:noFill/>
              <a:round/>
            </a:ln>
            <a:effectLst/>
          </c:spPr>
          <c:marker>
            <c:symbol val="circle"/>
            <c:size val="5"/>
            <c:spPr>
              <a:solidFill>
                <a:schemeClr val="accent6"/>
              </a:solidFill>
              <a:ln w="9525">
                <a:solidFill>
                  <a:schemeClr val="accent6"/>
                </a:solidFill>
              </a:ln>
              <a:effectLst/>
            </c:spPr>
          </c:marker>
          <c:dPt>
            <c:idx val="24"/>
            <c:marker>
              <c:symbol val="circle"/>
              <c:size val="5"/>
              <c:spPr>
                <a:solidFill>
                  <a:schemeClr val="accent6"/>
                </a:solidFill>
                <a:ln w="9525">
                  <a:solidFill>
                    <a:schemeClr val="tx1">
                      <a:lumMod val="95000"/>
                      <a:lumOff val="5000"/>
                    </a:schemeClr>
                  </a:solidFill>
                </a:ln>
                <a:effectLst/>
              </c:spPr>
            </c:marker>
            <c:bubble3D val="0"/>
            <c:extLst>
              <c:ext xmlns:c16="http://schemas.microsoft.com/office/drawing/2014/chart" uri="{C3380CC4-5D6E-409C-BE32-E72D297353CC}">
                <c16:uniqueId val="{00000005-A728-44FC-AD14-FEB0B4F0DCD9}"/>
              </c:ext>
            </c:extLst>
          </c:dPt>
          <c:dPt>
            <c:idx val="25"/>
            <c:marker>
              <c:symbol val="circle"/>
              <c:size val="5"/>
              <c:spPr>
                <a:solidFill>
                  <a:schemeClr val="accent6"/>
                </a:solidFill>
                <a:ln w="9525">
                  <a:solidFill>
                    <a:schemeClr val="accent6"/>
                  </a:solidFill>
                </a:ln>
                <a:effectLst/>
              </c:spPr>
            </c:marker>
            <c:bubble3D val="0"/>
            <c:spPr>
              <a:ln w="19050" cap="rnd">
                <a:solidFill>
                  <a:schemeClr val="tx1">
                    <a:lumMod val="95000"/>
                    <a:lumOff val="5000"/>
                  </a:schemeClr>
                </a:solidFill>
                <a:round/>
              </a:ln>
              <a:effectLst/>
            </c:spPr>
            <c:extLst>
              <c:ext xmlns:c16="http://schemas.microsoft.com/office/drawing/2014/chart" uri="{C3380CC4-5D6E-409C-BE32-E72D297353CC}">
                <c16:uniqueId val="{00000007-A728-44FC-AD14-FEB0B4F0DCD9}"/>
              </c:ext>
            </c:extLst>
          </c:dPt>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(pope)'!$C$49:$AB$49</c:f>
              <c:numCache>
                <c:formatCode>General</c:formatCode>
                <c:ptCount val="26"/>
                <c:pt idx="24">
                  <c:v>0</c:v>
                </c:pt>
                <c:pt idx="25">
                  <c:v>7.9017998684706372</c:v>
                </c:pt>
              </c:numCache>
            </c:numRef>
          </c:yVal>
          <c:smooth val="1"/>
          <c:extLst>
            <c:ext xmlns:c16="http://schemas.microsoft.com/office/drawing/2014/chart" uri="{C3380CC4-5D6E-409C-BE32-E72D297353CC}">
              <c16:uniqueId val="{00000008-A728-44FC-AD14-FEB0B4F0DCD9}"/>
            </c:ext>
          </c:extLst>
        </c:ser>
        <c:dLbls>
          <c:showLegendKey val="0"/>
          <c:showVal val="0"/>
          <c:showCatName val="0"/>
          <c:showSerName val="0"/>
          <c:showPercent val="0"/>
          <c:showBubbleSize val="0"/>
        </c:dLbls>
        <c:axId val="1412049071"/>
        <c:axId val="1412045183"/>
      </c:scatterChart>
      <c:valAx>
        <c:axId val="88672099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886500431"/>
        <c:crosses val="autoZero"/>
        <c:crossBetween val="midCat"/>
      </c:valAx>
      <c:valAx>
        <c:axId val="88650043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SPR(%)</a:t>
                </a:r>
                <a:endParaRPr lang="ja-JP"/>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886720991"/>
        <c:crosses val="autoZero"/>
        <c:crossBetween val="midCat"/>
      </c:valAx>
      <c:valAx>
        <c:axId val="1412045183"/>
        <c:scaling>
          <c:orientation val="minMax"/>
        </c:scaling>
        <c:delete val="0"/>
        <c:axPos val="r"/>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a:t>YPR(g)</a:t>
                </a:r>
                <a:endParaRPr lang="ja-JP"/>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ja-JP"/>
          </a:p>
        </c:txPr>
        <c:crossAx val="1412049071"/>
        <c:crosses val="max"/>
        <c:crossBetween val="midCat"/>
      </c:valAx>
      <c:valAx>
        <c:axId val="1412049071"/>
        <c:scaling>
          <c:orientation val="minMax"/>
        </c:scaling>
        <c:delete val="1"/>
        <c:axPos val="b"/>
        <c:numFmt formatCode="0.00" sourceLinked="1"/>
        <c:majorTickMark val="out"/>
        <c:minorTickMark val="none"/>
        <c:tickLblPos val="nextTo"/>
        <c:crossAx val="1412045183"/>
        <c:crosses val="autoZero"/>
        <c:crossBetween val="midCat"/>
      </c:valAx>
      <c:spPr>
        <a:noFill/>
        <a:ln>
          <a:noFill/>
        </a:ln>
        <a:effectLst/>
      </c:spPr>
    </c:plotArea>
    <c:legend>
      <c:legendPos val="b"/>
      <c:layout>
        <c:manualLayout>
          <c:xMode val="edge"/>
          <c:yMode val="edge"/>
          <c:x val="0.10322140225745326"/>
          <c:y val="0.77615109669080296"/>
          <c:w val="0.75992461424384727"/>
          <c:h val="0.190348065788258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paperSize="9" orientation="landscape" horizontalDpi="-4" verticalDpi="-4"/>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'YPR SPR (pope)'!$B$44</c:f>
              <c:strCache>
                <c:ptCount val="1"/>
                <c:pt idx="0">
                  <c:v>%SPR</c:v>
                </c:pt>
              </c:strCache>
            </c:strRef>
          </c:tx>
          <c:spPr>
            <a:ln w="19050" cap="rnd">
              <a:solidFill>
                <a:schemeClr val="tx1"/>
              </a:solidFill>
              <a:prstDash val="sysDash"/>
              <a:round/>
            </a:ln>
            <a:effectLst/>
          </c:spPr>
          <c:marker>
            <c:symbol val="none"/>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(pope)'!$C$44:$AB$44</c:f>
              <c:numCache>
                <c:formatCode>General</c:formatCode>
                <c:ptCount val="26"/>
                <c:pt idx="0">
                  <c:v>100</c:v>
                </c:pt>
                <c:pt idx="1">
                  <c:v>87.606417532640748</c:v>
                </c:pt>
                <c:pt idx="2">
                  <c:v>76.748843929033868</c:v>
                </c:pt>
                <c:pt idx="3">
                  <c:v>67.236912663944196</c:v>
                </c:pt>
                <c:pt idx="4">
                  <c:v>58.903850444431974</c:v>
                </c:pt>
                <c:pt idx="5">
                  <c:v>51.603553163151346</c:v>
                </c:pt>
                <c:pt idx="6">
                  <c:v>45.208024245788607</c:v>
                </c:pt>
                <c:pt idx="7">
                  <c:v>39.605130479023046</c:v>
                </c:pt>
                <c:pt idx="8">
                  <c:v>34.696635971800092</c:v>
                </c:pt>
                <c:pt idx="9">
                  <c:v>30.396479779235619</c:v>
                </c:pt>
                <c:pt idx="10">
                  <c:v>26.629266990621876</c:v>
                </c:pt>
                <c:pt idx="11">
                  <c:v>23.328946825685875</c:v>
                </c:pt>
                <c:pt idx="12">
                  <c:v>20.437654562078116</c:v>
                </c:pt>
                <c:pt idx="13">
                  <c:v>17.904696989532955</c:v>
                </c:pt>
                <c:pt idx="14">
                  <c:v>15.685663602604405</c:v>
                </c:pt>
                <c:pt idx="15">
                  <c:v>13.74164794846307</c:v>
                </c:pt>
                <c:pt idx="16">
                  <c:v>12.038565477596119</c:v>
                </c:pt>
                <c:pt idx="17">
                  <c:v>10.546555937243204</c:v>
                </c:pt>
              </c:numCache>
            </c:numRef>
          </c:yVal>
          <c:smooth val="1"/>
          <c:extLst>
            <c:ext xmlns:c16="http://schemas.microsoft.com/office/drawing/2014/chart" uri="{C3380CC4-5D6E-409C-BE32-E72D297353CC}">
              <c16:uniqueId val="{00000000-D9FF-4D1D-B7F8-1C15C0320905}"/>
            </c:ext>
          </c:extLst>
        </c:ser>
        <c:dLbls>
          <c:showLegendKey val="0"/>
          <c:showVal val="0"/>
          <c:showCatName val="0"/>
          <c:showSerName val="0"/>
          <c:showPercent val="0"/>
          <c:showBubbleSize val="0"/>
        </c:dLbls>
        <c:axId val="886720991"/>
        <c:axId val="886500431"/>
      </c:scatterChart>
      <c:scatterChart>
        <c:scatterStyle val="smoothMarker"/>
        <c:varyColors val="0"/>
        <c:ser>
          <c:idx val="1"/>
          <c:order val="1"/>
          <c:tx>
            <c:strRef>
              <c:f>'YPR SPR (pope)'!$B$45</c:f>
              <c:strCache>
                <c:ptCount val="1"/>
                <c:pt idx="0">
                  <c:v>YPR</c:v>
                </c:pt>
              </c:strCache>
            </c:strRef>
          </c:tx>
          <c:spPr>
            <a:ln w="19050" cap="rnd">
              <a:solidFill>
                <a:schemeClr val="tx1"/>
              </a:solidFill>
              <a:round/>
            </a:ln>
            <a:effectLst/>
          </c:spPr>
          <c:marker>
            <c:symbol val="none"/>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(pope)'!$C$45:$AB$45</c:f>
              <c:numCache>
                <c:formatCode>General</c:formatCode>
                <c:ptCount val="26"/>
                <c:pt idx="0">
                  <c:v>0</c:v>
                </c:pt>
                <c:pt idx="1">
                  <c:v>2.0517704803221086</c:v>
                </c:pt>
                <c:pt idx="2">
                  <c:v>3.657164970741662</c:v>
                </c:pt>
                <c:pt idx="3">
                  <c:v>4.9053193985350489</c:v>
                </c:pt>
                <c:pt idx="4">
                  <c:v>5.8679599956089215</c:v>
                </c:pt>
                <c:pt idx="5">
                  <c:v>6.6027799014258726</c:v>
                </c:pt>
                <c:pt idx="6">
                  <c:v>7.1561619128579705</c:v>
                </c:pt>
                <c:pt idx="7">
                  <c:v>7.565374099140973</c:v>
                </c:pt>
                <c:pt idx="8">
                  <c:v>7.8603403954965527</c:v>
                </c:pt>
                <c:pt idx="9">
                  <c:v>8.0650684725102746</c:v>
                </c:pt>
                <c:pt idx="10">
                  <c:v>8.1988012161514465</c:v>
                </c:pt>
                <c:pt idx="11">
                  <c:v>8.2769452940473229</c:v>
                </c:pt>
                <c:pt idx="12">
                  <c:v>8.311819922699895</c:v>
                </c:pt>
                <c:pt idx="13">
                  <c:v>8.3132606012297146</c:v>
                </c:pt>
                <c:pt idx="14">
                  <c:v>8.2891058483740796</c:v>
                </c:pt>
                <c:pt idx="15">
                  <c:v>8.2455895556709446</c:v>
                </c:pt>
                <c:pt idx="16">
                  <c:v>8.1876571972947723</c:v>
                </c:pt>
                <c:pt idx="17">
                  <c:v>8.1192206115944963</c:v>
                </c:pt>
              </c:numCache>
            </c:numRef>
          </c:yVal>
          <c:smooth val="1"/>
          <c:extLst>
            <c:ext xmlns:c16="http://schemas.microsoft.com/office/drawing/2014/chart" uri="{C3380CC4-5D6E-409C-BE32-E72D297353CC}">
              <c16:uniqueId val="{00000001-D9FF-4D1D-B7F8-1C15C0320905}"/>
            </c:ext>
          </c:extLst>
        </c:ser>
        <c:ser>
          <c:idx val="2"/>
          <c:order val="2"/>
          <c:tx>
            <c:strRef>
              <c:f>'YPR SPR (pope)'!$B$46</c:f>
              <c:strCache>
                <c:ptCount val="1"/>
                <c:pt idx="0">
                  <c:v>Fcurrent</c:v>
                </c:pt>
              </c:strCache>
            </c:strRef>
          </c:tx>
          <c:spPr>
            <a:ln w="19050" cap="rnd">
              <a:solidFill>
                <a:schemeClr val="tx1">
                  <a:lumMod val="95000"/>
                  <a:lumOff val="5000"/>
                </a:schemeClr>
              </a:solidFill>
              <a:round/>
            </a:ln>
            <a:effectLst/>
          </c:spPr>
          <c:marker>
            <c:symbol val="circle"/>
            <c:size val="5"/>
            <c:spPr>
              <a:solidFill>
                <a:schemeClr val="accent3"/>
              </a:solidFill>
              <a:ln w="9525">
                <a:solidFill>
                  <a:schemeClr val="tx1">
                    <a:lumMod val="95000"/>
                    <a:lumOff val="5000"/>
                  </a:schemeClr>
                </a:solidFill>
              </a:ln>
              <a:effectLst/>
            </c:spPr>
          </c:marker>
          <c:dPt>
            <c:idx val="18"/>
            <c:marker>
              <c:symbol val="circle"/>
              <c:size val="5"/>
              <c:spPr>
                <a:noFill/>
                <a:ln w="9525">
                  <a:noFill/>
                </a:ln>
                <a:effectLst/>
              </c:spPr>
            </c:marker>
            <c:bubble3D val="0"/>
            <c:extLst>
              <c:ext xmlns:c16="http://schemas.microsoft.com/office/drawing/2014/chart" uri="{C3380CC4-5D6E-409C-BE32-E72D297353CC}">
                <c16:uniqueId val="{00000002-D9FF-4D1D-B7F8-1C15C0320905}"/>
              </c:ext>
            </c:extLst>
          </c:dPt>
          <c:dPt>
            <c:idx val="19"/>
            <c:marker>
              <c:symbol val="circle"/>
              <c:size val="5"/>
              <c:spPr>
                <a:noFill/>
                <a:ln w="9525">
                  <a:noFill/>
                </a:ln>
                <a:effectLst/>
              </c:spPr>
            </c:marker>
            <c:bubble3D val="0"/>
            <c:extLst>
              <c:ext xmlns:c16="http://schemas.microsoft.com/office/drawing/2014/chart" uri="{C3380CC4-5D6E-409C-BE32-E72D297353CC}">
                <c16:uniqueId val="{00000003-D9FF-4D1D-B7F8-1C15C0320905}"/>
              </c:ext>
            </c:extLst>
          </c:dPt>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(pope)'!$C$46:$AB$46</c:f>
              <c:numCache>
                <c:formatCode>General</c:formatCode>
                <c:ptCount val="26"/>
                <c:pt idx="18">
                  <c:v>0</c:v>
                </c:pt>
                <c:pt idx="19">
                  <c:v>7.8374600288799936</c:v>
                </c:pt>
              </c:numCache>
            </c:numRef>
          </c:yVal>
          <c:smooth val="1"/>
          <c:extLst>
            <c:ext xmlns:c16="http://schemas.microsoft.com/office/drawing/2014/chart" uri="{C3380CC4-5D6E-409C-BE32-E72D297353CC}">
              <c16:uniqueId val="{00000004-D9FF-4D1D-B7F8-1C15C0320905}"/>
            </c:ext>
          </c:extLst>
        </c:ser>
        <c:ser>
          <c:idx val="3"/>
          <c:order val="3"/>
          <c:tx>
            <c:strRef>
              <c:f>'YPR SPR (pope)'!$B$47</c:f>
              <c:strCache>
                <c:ptCount val="1"/>
                <c:pt idx="0">
                  <c:v>F30%SPR</c:v>
                </c:pt>
              </c:strCache>
            </c:strRef>
          </c:tx>
          <c:spPr>
            <a:ln w="19050" cap="rnd">
              <a:solidFill>
                <a:schemeClr val="tx1">
                  <a:lumMod val="95000"/>
                  <a:lumOff val="5000"/>
                </a:schemeClr>
              </a:solidFill>
              <a:round/>
            </a:ln>
            <a:effectLst/>
          </c:spPr>
          <c:marker>
            <c:symbol val="circle"/>
            <c:size val="5"/>
            <c:spPr>
              <a:noFill/>
              <a:ln w="9525">
                <a:noFill/>
              </a:ln>
              <a:effectLst/>
            </c:spPr>
          </c:marker>
          <c:dPt>
            <c:idx val="20"/>
            <c:marker>
              <c:symbol val="circle"/>
              <c:size val="5"/>
              <c:spPr>
                <a:noFill/>
                <a:ln w="9525">
                  <a:noFill/>
                </a:ln>
                <a:effectLst/>
              </c:spPr>
            </c:marker>
            <c:bubble3D val="0"/>
            <c:spPr>
              <a:ln w="19050" cap="rnd">
                <a:noFill/>
                <a:round/>
              </a:ln>
              <a:effectLst/>
            </c:spPr>
            <c:extLst>
              <c:ext xmlns:c16="http://schemas.microsoft.com/office/drawing/2014/chart" uri="{C3380CC4-5D6E-409C-BE32-E72D297353CC}">
                <c16:uniqueId val="{00000006-D9FF-4D1D-B7F8-1C15C0320905}"/>
              </c:ext>
            </c:extLst>
          </c:dPt>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(pope)'!$C$47:$AB$47</c:f>
              <c:numCache>
                <c:formatCode>General</c:formatCode>
                <c:ptCount val="26"/>
                <c:pt idx="20">
                  <c:v>0</c:v>
                </c:pt>
                <c:pt idx="21">
                  <c:v>8.0812323753855804</c:v>
                </c:pt>
              </c:numCache>
            </c:numRef>
          </c:yVal>
          <c:smooth val="1"/>
          <c:extLst>
            <c:ext xmlns:c16="http://schemas.microsoft.com/office/drawing/2014/chart" uri="{C3380CC4-5D6E-409C-BE32-E72D297353CC}">
              <c16:uniqueId val="{00000007-D9FF-4D1D-B7F8-1C15C0320905}"/>
            </c:ext>
          </c:extLst>
        </c:ser>
        <c:ser>
          <c:idx val="4"/>
          <c:order val="4"/>
          <c:tx>
            <c:strRef>
              <c:f>'YPR SPR (pope)'!$B$48</c:f>
              <c:strCache>
                <c:ptCount val="1"/>
                <c:pt idx="0">
                  <c:v>Fmax</c:v>
                </c:pt>
              </c:strCache>
            </c:strRef>
          </c:tx>
          <c:spPr>
            <a:ln w="19050" cap="rnd">
              <a:solidFill>
                <a:schemeClr val="tx1">
                  <a:lumMod val="95000"/>
                  <a:lumOff val="5000"/>
                </a:schemeClr>
              </a:solidFill>
              <a:round/>
            </a:ln>
            <a:effectLst/>
          </c:spPr>
          <c:marker>
            <c:symbol val="circle"/>
            <c:size val="5"/>
            <c:spPr>
              <a:noFill/>
              <a:ln w="9525">
                <a:noFill/>
              </a:ln>
              <a:effectLst/>
            </c:spPr>
          </c:marker>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(pope)'!$C$48:$AB$48</c:f>
              <c:numCache>
                <c:formatCode>General</c:formatCode>
                <c:ptCount val="26"/>
                <c:pt idx="22">
                  <c:v>0</c:v>
                </c:pt>
                <c:pt idx="23">
                  <c:v>8.316209241364735</c:v>
                </c:pt>
              </c:numCache>
            </c:numRef>
          </c:yVal>
          <c:smooth val="1"/>
          <c:extLst>
            <c:ext xmlns:c16="http://schemas.microsoft.com/office/drawing/2014/chart" uri="{C3380CC4-5D6E-409C-BE32-E72D297353CC}">
              <c16:uniqueId val="{00000008-D9FF-4D1D-B7F8-1C15C0320905}"/>
            </c:ext>
          </c:extLst>
        </c:ser>
        <c:ser>
          <c:idx val="5"/>
          <c:order val="5"/>
          <c:tx>
            <c:strRef>
              <c:f>'YPR SPR (pope)'!$B$49</c:f>
              <c:strCache>
                <c:ptCount val="1"/>
                <c:pt idx="0">
                  <c:v>F0.1</c:v>
                </c:pt>
              </c:strCache>
            </c:strRef>
          </c:tx>
          <c:spPr>
            <a:ln w="19050" cap="rnd">
              <a:noFill/>
              <a:round/>
            </a:ln>
            <a:effectLst/>
          </c:spPr>
          <c:marker>
            <c:symbol val="circle"/>
            <c:size val="5"/>
            <c:spPr>
              <a:noFill/>
              <a:ln w="9525">
                <a:noFill/>
              </a:ln>
              <a:effectLst/>
            </c:spPr>
          </c:marker>
          <c:dPt>
            <c:idx val="25"/>
            <c:marker>
              <c:symbol val="circle"/>
              <c:size val="5"/>
              <c:spPr>
                <a:noFill/>
                <a:ln w="9525">
                  <a:noFill/>
                </a:ln>
                <a:effectLst/>
              </c:spPr>
            </c:marker>
            <c:bubble3D val="0"/>
            <c:spPr>
              <a:ln w="19050" cap="rnd">
                <a:solidFill>
                  <a:schemeClr val="tx1">
                    <a:lumMod val="95000"/>
                    <a:lumOff val="5000"/>
                  </a:schemeClr>
                </a:solidFill>
                <a:round/>
              </a:ln>
              <a:effectLst/>
            </c:spPr>
            <c:extLst>
              <c:ext xmlns:c16="http://schemas.microsoft.com/office/drawing/2014/chart" uri="{C3380CC4-5D6E-409C-BE32-E72D297353CC}">
                <c16:uniqueId val="{0000000A-D9FF-4D1D-B7F8-1C15C0320905}"/>
              </c:ext>
            </c:extLst>
          </c:dPt>
          <c:xVal>
            <c:numRef>
              <c:f>'YPR SPR (pope)'!$C$43:$AB$43</c:f>
              <c:numCache>
                <c:formatCode>0.00</c:formatCode>
                <c:ptCount val="26"/>
                <c:pt idx="0">
                  <c:v>0</c:v>
                </c:pt>
                <c:pt idx="1">
                  <c:v>5.48702566819258E-2</c:v>
                </c:pt>
                <c:pt idx="2">
                  <c:v>0.1097405133638516</c:v>
                </c:pt>
                <c:pt idx="3">
                  <c:v>0.16461077004577737</c:v>
                </c:pt>
                <c:pt idx="4">
                  <c:v>0.2194810267277032</c:v>
                </c:pt>
                <c:pt idx="5">
                  <c:v>0.27435128340962894</c:v>
                </c:pt>
                <c:pt idx="6">
                  <c:v>0.32922154009155474</c:v>
                </c:pt>
                <c:pt idx="7">
                  <c:v>0.38409179677348049</c:v>
                </c:pt>
                <c:pt idx="8">
                  <c:v>0.4389620534554064</c:v>
                </c:pt>
                <c:pt idx="9">
                  <c:v>0.49383231013733209</c:v>
                </c:pt>
                <c:pt idx="10">
                  <c:v>0.54870256681925789</c:v>
                </c:pt>
                <c:pt idx="11">
                  <c:v>0.60357282350118369</c:v>
                </c:pt>
                <c:pt idx="12">
                  <c:v>0.65844308018310949</c:v>
                </c:pt>
                <c:pt idx="13">
                  <c:v>0.71331333686503529</c:v>
                </c:pt>
                <c:pt idx="14">
                  <c:v>0.76818359354696097</c:v>
                </c:pt>
                <c:pt idx="15">
                  <c:v>0.82305385022888689</c:v>
                </c:pt>
                <c:pt idx="16">
                  <c:v>0.8779241069108128</c:v>
                </c:pt>
                <c:pt idx="17">
                  <c:v>0.93279436359273848</c:v>
                </c:pt>
                <c:pt idx="18">
                  <c:v>0.43394850406599184</c:v>
                </c:pt>
                <c:pt idx="19">
                  <c:v>0.43394850406599184</c:v>
                </c:pt>
                <c:pt idx="20">
                  <c:v>0.49927713396543288</c:v>
                </c:pt>
                <c:pt idx="21">
                  <c:v>0.49927713396543288</c:v>
                </c:pt>
                <c:pt idx="22">
                  <c:v>0.68799002607313875</c:v>
                </c:pt>
                <c:pt idx="23">
                  <c:v>0.68799002607313875</c:v>
                </c:pt>
                <c:pt idx="24">
                  <c:v>0.44849728968114422</c:v>
                </c:pt>
                <c:pt idx="25">
                  <c:v>0.44849728968114422</c:v>
                </c:pt>
              </c:numCache>
            </c:numRef>
          </c:xVal>
          <c:yVal>
            <c:numRef>
              <c:f>'YPR SPR (pope)'!$C$49:$AB$49</c:f>
              <c:numCache>
                <c:formatCode>General</c:formatCode>
                <c:ptCount val="26"/>
                <c:pt idx="24">
                  <c:v>0</c:v>
                </c:pt>
                <c:pt idx="25">
                  <c:v>7.9017998684706372</c:v>
                </c:pt>
              </c:numCache>
            </c:numRef>
          </c:yVal>
          <c:smooth val="1"/>
          <c:extLst>
            <c:ext xmlns:c16="http://schemas.microsoft.com/office/drawing/2014/chart" uri="{C3380CC4-5D6E-409C-BE32-E72D297353CC}">
              <c16:uniqueId val="{0000000B-D9FF-4D1D-B7F8-1C15C0320905}"/>
            </c:ext>
          </c:extLst>
        </c:ser>
        <c:dLbls>
          <c:showLegendKey val="0"/>
          <c:showVal val="0"/>
          <c:showCatName val="0"/>
          <c:showSerName val="0"/>
          <c:showPercent val="0"/>
          <c:showBubbleSize val="0"/>
        </c:dLbls>
        <c:axId val="1412049071"/>
        <c:axId val="1412045183"/>
      </c:scatterChart>
      <c:valAx>
        <c:axId val="886720991"/>
        <c:scaling>
          <c:orientation val="minMax"/>
          <c:max val="1"/>
        </c:scaling>
        <c:delete val="0"/>
        <c:axPos val="b"/>
        <c:majorGridlines>
          <c:spPr>
            <a:ln w="9525" cap="flat" cmpd="sng" algn="ctr">
              <a:solidFill>
                <a:schemeClr val="bg1"/>
              </a:solidFill>
              <a:round/>
            </a:ln>
            <a:effectLst/>
          </c:spPr>
        </c:majorGridlines>
        <c:numFmt formatCode="0.00"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ja-JP"/>
          </a:p>
        </c:txPr>
        <c:crossAx val="886500431"/>
        <c:crosses val="autoZero"/>
        <c:crossBetween val="midCat"/>
      </c:valAx>
      <c:valAx>
        <c:axId val="886500431"/>
        <c:scaling>
          <c:orientation val="minMax"/>
          <c:max val="100"/>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SPR(%)</a:t>
                </a:r>
                <a:endParaRPr lang="ja-JP">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ja-JP"/>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ja-JP"/>
          </a:p>
        </c:txPr>
        <c:crossAx val="886720991"/>
        <c:crosses val="autoZero"/>
        <c:crossBetween val="midCat"/>
      </c:valAx>
      <c:valAx>
        <c:axId val="1412045183"/>
        <c:scaling>
          <c:orientation val="minMax"/>
        </c:scaling>
        <c:delete val="0"/>
        <c:axPos val="r"/>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solidFill>
                      <a:sysClr val="windowText" lastClr="000000"/>
                    </a:solidFill>
                    <a:latin typeface="Arial" panose="020B0604020202020204" pitchFamily="34" charset="0"/>
                    <a:cs typeface="Arial" panose="020B0604020202020204" pitchFamily="34" charset="0"/>
                  </a:rPr>
                  <a:t>YPR(g)</a:t>
                </a:r>
                <a:endParaRPr lang="ja-JP">
                  <a:solidFill>
                    <a:sysClr val="windowText" lastClr="000000"/>
                  </a:solidFill>
                  <a:latin typeface="Arial" panose="020B0604020202020204" pitchFamily="34" charset="0"/>
                  <a:cs typeface="Arial" panose="020B0604020202020204" pitchFamily="34" charset="0"/>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ja-JP"/>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ja-JP"/>
          </a:p>
        </c:txPr>
        <c:crossAx val="1412049071"/>
        <c:crosses val="max"/>
        <c:crossBetween val="midCat"/>
      </c:valAx>
      <c:valAx>
        <c:axId val="1412049071"/>
        <c:scaling>
          <c:orientation val="minMax"/>
        </c:scaling>
        <c:delete val="1"/>
        <c:axPos val="b"/>
        <c:numFmt formatCode="0.00" sourceLinked="1"/>
        <c:majorTickMark val="out"/>
        <c:minorTickMark val="none"/>
        <c:tickLblPos val="nextTo"/>
        <c:crossAx val="1412045183"/>
        <c:crosses val="autoZero"/>
        <c:crossBetween val="midCat"/>
      </c:valAx>
      <c:spPr>
        <a:noFill/>
        <a:ln>
          <a:noFill/>
        </a:ln>
        <a:effectLst/>
      </c:spPr>
    </c:plotArea>
    <c:legend>
      <c:legendPos val="b"/>
      <c:layout>
        <c:manualLayout>
          <c:xMode val="edge"/>
          <c:yMode val="edge"/>
          <c:x val="0.10322140225745326"/>
          <c:y val="0.77615109669080296"/>
          <c:w val="0.75992461424384727"/>
          <c:h val="0.1903480657882588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95000"/>
                  <a:lumOff val="5000"/>
                </a:schemeClr>
              </a:solidFill>
              <a:latin typeface="Arial" panose="020B0604020202020204" pitchFamily="34" charset="0"/>
              <a:ea typeface="+mn-ea"/>
              <a:cs typeface="Arial" panose="020B0604020202020204" pitchFamily="34" charset="0"/>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ja-JP"/>
    </a:p>
  </c:txPr>
  <c:printSettings>
    <c:headerFooter/>
    <c:pageMargins b="0.75" l="0.7" r="0.7" t="0.75" header="0.3" footer="0.3"/>
    <c:pageSetup paperSize="9" orientation="landscape"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漁獲尾数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8.4741464079020293E-2"/>
          <c:y val="0.13733379825639186"/>
          <c:w val="0.87856730869435573"/>
          <c:h val="0.56249933543135366"/>
        </c:manualLayout>
      </c:layout>
      <c:barChart>
        <c:barDir val="col"/>
        <c:grouping val="percentStacked"/>
        <c:varyColors val="0"/>
        <c:ser>
          <c:idx val="0"/>
          <c:order val="0"/>
          <c:tx>
            <c:strRef>
              <c:f>VPA!$C$11:$D$11</c:f>
              <c:strCache>
                <c:ptCount val="2"/>
                <c:pt idx="0">
                  <c:v>0-5月齢</c:v>
                </c:pt>
                <c:pt idx="1">
                  <c:v>1-6月</c:v>
                </c:pt>
              </c:strCache>
            </c:strRef>
          </c:tx>
          <c:spPr>
            <a:solidFill>
              <a:schemeClr val="accent1"/>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VPA!$E$11:$Y$11</c:f>
              <c:numCache>
                <c:formatCode>#,##0_);[Red]\(#,##0\)</c:formatCode>
                <c:ptCount val="21"/>
                <c:pt idx="0">
                  <c:v>77.745970168892768</c:v>
                </c:pt>
                <c:pt idx="1">
                  <c:v>14.111398107672889</c:v>
                </c:pt>
                <c:pt idx="2">
                  <c:v>69.012774878887882</c:v>
                </c:pt>
                <c:pt idx="3">
                  <c:v>32.219474773262625</c:v>
                </c:pt>
                <c:pt idx="4">
                  <c:v>73.067899458900101</c:v>
                </c:pt>
                <c:pt idx="5">
                  <c:v>55.395137921284842</c:v>
                </c:pt>
                <c:pt idx="6">
                  <c:v>38.715042414979663</c:v>
                </c:pt>
                <c:pt idx="7">
                  <c:v>179.26109600507976</c:v>
                </c:pt>
                <c:pt idx="8">
                  <c:v>572.49579519260658</c:v>
                </c:pt>
                <c:pt idx="9">
                  <c:v>98.646661839435822</c:v>
                </c:pt>
                <c:pt idx="10">
                  <c:v>634.15958549588129</c:v>
                </c:pt>
                <c:pt idx="11">
                  <c:v>191.54274487223805</c:v>
                </c:pt>
                <c:pt idx="12">
                  <c:v>435.13200694710514</c:v>
                </c:pt>
                <c:pt idx="13">
                  <c:v>780.23702771884928</c:v>
                </c:pt>
                <c:pt idx="14">
                  <c:v>398.5939208885315</c:v>
                </c:pt>
                <c:pt idx="15">
                  <c:v>457.138087434223</c:v>
                </c:pt>
                <c:pt idx="16">
                  <c:v>870.42279572361508</c:v>
                </c:pt>
                <c:pt idx="17">
                  <c:v>369.58377657090421</c:v>
                </c:pt>
                <c:pt idx="18">
                  <c:v>549.0376190526863</c:v>
                </c:pt>
                <c:pt idx="19">
                  <c:v>361.70049190271573</c:v>
                </c:pt>
                <c:pt idx="20">
                  <c:v>559.06248526268269</c:v>
                </c:pt>
              </c:numCache>
            </c:numRef>
          </c:val>
          <c:extLst>
            <c:ext xmlns:c16="http://schemas.microsoft.com/office/drawing/2014/chart" uri="{C3380CC4-5D6E-409C-BE32-E72D297353CC}">
              <c16:uniqueId val="{00000000-E3BC-40AC-8656-24FA1B13DAAF}"/>
            </c:ext>
          </c:extLst>
        </c:ser>
        <c:ser>
          <c:idx val="1"/>
          <c:order val="1"/>
          <c:tx>
            <c:strRef>
              <c:f>VPA!$C$12:$D$12</c:f>
              <c:strCache>
                <c:ptCount val="2"/>
                <c:pt idx="0">
                  <c:v>6-11月齢</c:v>
                </c:pt>
                <c:pt idx="1">
                  <c:v>7-12月</c:v>
                </c:pt>
              </c:strCache>
            </c:strRef>
          </c:tx>
          <c:spPr>
            <a:solidFill>
              <a:schemeClr val="accent1">
                <a:lumMod val="60000"/>
                <a:lumOff val="40000"/>
              </a:schemeClr>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VPA!$E$12:$Y$12</c:f>
              <c:numCache>
                <c:formatCode>#,##0_);[Red]\(#,##0\)</c:formatCode>
                <c:ptCount val="21"/>
                <c:pt idx="0">
                  <c:v>66.454008080640378</c:v>
                </c:pt>
                <c:pt idx="1">
                  <c:v>57.239564027496556</c:v>
                </c:pt>
                <c:pt idx="2">
                  <c:v>142.55524493696495</c:v>
                </c:pt>
                <c:pt idx="3">
                  <c:v>88.14691413811002</c:v>
                </c:pt>
                <c:pt idx="4">
                  <c:v>117.25560512603278</c:v>
                </c:pt>
                <c:pt idx="5">
                  <c:v>156.659160358701</c:v>
                </c:pt>
                <c:pt idx="6">
                  <c:v>361.52809477557594</c:v>
                </c:pt>
                <c:pt idx="7">
                  <c:v>357.86236759520148</c:v>
                </c:pt>
                <c:pt idx="8">
                  <c:v>438.02236156322215</c:v>
                </c:pt>
                <c:pt idx="9">
                  <c:v>235.16193089211407</c:v>
                </c:pt>
                <c:pt idx="10">
                  <c:v>470.61940604896125</c:v>
                </c:pt>
                <c:pt idx="11">
                  <c:v>256.34722731042694</c:v>
                </c:pt>
                <c:pt idx="12">
                  <c:v>768.49182135630554</c:v>
                </c:pt>
                <c:pt idx="13">
                  <c:v>1030.2267680124839</c:v>
                </c:pt>
                <c:pt idx="14">
                  <c:v>599.22830624789106</c:v>
                </c:pt>
                <c:pt idx="15">
                  <c:v>1069.8489430218383</c:v>
                </c:pt>
                <c:pt idx="16">
                  <c:v>708.9122226565795</c:v>
                </c:pt>
                <c:pt idx="17">
                  <c:v>580.74098344221954</c:v>
                </c:pt>
                <c:pt idx="18">
                  <c:v>698.60933047420178</c:v>
                </c:pt>
                <c:pt idx="19">
                  <c:v>465.05329335880555</c:v>
                </c:pt>
                <c:pt idx="20">
                  <c:v>381.7711846836005</c:v>
                </c:pt>
              </c:numCache>
            </c:numRef>
          </c:val>
          <c:extLst>
            <c:ext xmlns:c16="http://schemas.microsoft.com/office/drawing/2014/chart" uri="{C3380CC4-5D6E-409C-BE32-E72D297353CC}">
              <c16:uniqueId val="{00000001-E3BC-40AC-8656-24FA1B13DAAF}"/>
            </c:ext>
          </c:extLst>
        </c:ser>
        <c:ser>
          <c:idx val="2"/>
          <c:order val="2"/>
          <c:tx>
            <c:strRef>
              <c:f>VPA!$C$13:$D$13</c:f>
              <c:strCache>
                <c:ptCount val="2"/>
                <c:pt idx="0">
                  <c:v>12-17月齢</c:v>
                </c:pt>
                <c:pt idx="1">
                  <c:v>1-6月</c:v>
                </c:pt>
              </c:strCache>
            </c:strRef>
          </c:tx>
          <c:spPr>
            <a:solidFill>
              <a:srgbClr val="00B050"/>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VPA!$E$13:$Y$13</c:f>
              <c:numCache>
                <c:formatCode>#,##0_);[Red]\(#,##0\)</c:formatCode>
                <c:ptCount val="21"/>
                <c:pt idx="0">
                  <c:v>52.689949439483144</c:v>
                </c:pt>
                <c:pt idx="1">
                  <c:v>41.609056680170269</c:v>
                </c:pt>
                <c:pt idx="2">
                  <c:v>36.243191937789575</c:v>
                </c:pt>
                <c:pt idx="3">
                  <c:v>28.953534187988026</c:v>
                </c:pt>
                <c:pt idx="4">
                  <c:v>49.435494717447071</c:v>
                </c:pt>
                <c:pt idx="5">
                  <c:v>44.245939833918023</c:v>
                </c:pt>
                <c:pt idx="6">
                  <c:v>45.231452087404641</c:v>
                </c:pt>
                <c:pt idx="7">
                  <c:v>52.188625993151248</c:v>
                </c:pt>
                <c:pt idx="8">
                  <c:v>57.728201493945647</c:v>
                </c:pt>
                <c:pt idx="9">
                  <c:v>98.320625399865705</c:v>
                </c:pt>
                <c:pt idx="10">
                  <c:v>50.350941585878033</c:v>
                </c:pt>
                <c:pt idx="11">
                  <c:v>13.227353053304213</c:v>
                </c:pt>
                <c:pt idx="12">
                  <c:v>46.611703742164252</c:v>
                </c:pt>
                <c:pt idx="13">
                  <c:v>34.769576755047026</c:v>
                </c:pt>
                <c:pt idx="14">
                  <c:v>62.914244061481455</c:v>
                </c:pt>
                <c:pt idx="15">
                  <c:v>75.373152336416879</c:v>
                </c:pt>
                <c:pt idx="16">
                  <c:v>137.27701368863922</c:v>
                </c:pt>
                <c:pt idx="17">
                  <c:v>97.524750501067558</c:v>
                </c:pt>
                <c:pt idx="18">
                  <c:v>80.899877527027272</c:v>
                </c:pt>
                <c:pt idx="19">
                  <c:v>38.996451721351342</c:v>
                </c:pt>
                <c:pt idx="20">
                  <c:v>60.666212110382752</c:v>
                </c:pt>
              </c:numCache>
            </c:numRef>
          </c:val>
          <c:extLst>
            <c:ext xmlns:c16="http://schemas.microsoft.com/office/drawing/2014/chart" uri="{C3380CC4-5D6E-409C-BE32-E72D297353CC}">
              <c16:uniqueId val="{00000002-E3BC-40AC-8656-24FA1B13DAAF}"/>
            </c:ext>
          </c:extLst>
        </c:ser>
        <c:ser>
          <c:idx val="3"/>
          <c:order val="3"/>
          <c:tx>
            <c:strRef>
              <c:f>VPA!$C$14:$D$14</c:f>
              <c:strCache>
                <c:ptCount val="2"/>
                <c:pt idx="0">
                  <c:v>18-23月齢</c:v>
                </c:pt>
                <c:pt idx="1">
                  <c:v>7-12月</c:v>
                </c:pt>
              </c:strCache>
            </c:strRef>
          </c:tx>
          <c:spPr>
            <a:solidFill>
              <a:schemeClr val="accent4"/>
            </a:solidFill>
            <a:ln>
              <a:noFill/>
            </a:ln>
            <a:effectLst/>
          </c:spPr>
          <c:invertIfNegative val="0"/>
          <c:cat>
            <c:numRef>
              <c:f>VPA!$E$10:$Y$10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VPA!$E$14:$Y$14</c:f>
              <c:numCache>
                <c:formatCode>#,##0_);[Red]\(#,##0\)</c:formatCode>
                <c:ptCount val="21"/>
                <c:pt idx="0">
                  <c:v>38.054104676902838</c:v>
                </c:pt>
                <c:pt idx="1">
                  <c:v>34.599019054550197</c:v>
                </c:pt>
                <c:pt idx="2">
                  <c:v>43.692498353156019</c:v>
                </c:pt>
                <c:pt idx="3">
                  <c:v>28.894082596958167</c:v>
                </c:pt>
                <c:pt idx="4">
                  <c:v>36.359364021355951</c:v>
                </c:pt>
                <c:pt idx="5">
                  <c:v>28.358201528653645</c:v>
                </c:pt>
                <c:pt idx="6">
                  <c:v>40.430979581338853</c:v>
                </c:pt>
                <c:pt idx="7">
                  <c:v>54.194924346254076</c:v>
                </c:pt>
                <c:pt idx="8">
                  <c:v>53.526623082088364</c:v>
                </c:pt>
                <c:pt idx="9">
                  <c:v>106.57658344853773</c:v>
                </c:pt>
                <c:pt idx="10">
                  <c:v>67.31851112224804</c:v>
                </c:pt>
                <c:pt idx="11">
                  <c:v>50.917671976261602</c:v>
                </c:pt>
                <c:pt idx="12">
                  <c:v>98.219440652325687</c:v>
                </c:pt>
                <c:pt idx="13">
                  <c:v>79.645017452007011</c:v>
                </c:pt>
                <c:pt idx="14">
                  <c:v>66.078737846711775</c:v>
                </c:pt>
                <c:pt idx="15">
                  <c:v>92.993788173265216</c:v>
                </c:pt>
                <c:pt idx="16">
                  <c:v>105.3513150115069</c:v>
                </c:pt>
                <c:pt idx="17">
                  <c:v>91.597566832108825</c:v>
                </c:pt>
                <c:pt idx="18">
                  <c:v>56.028753646714186</c:v>
                </c:pt>
                <c:pt idx="19">
                  <c:v>39.134671936983317</c:v>
                </c:pt>
                <c:pt idx="20">
                  <c:v>59.610190753496525</c:v>
                </c:pt>
              </c:numCache>
            </c:numRef>
          </c:val>
          <c:extLst>
            <c:ext xmlns:c16="http://schemas.microsoft.com/office/drawing/2014/chart" uri="{C3380CC4-5D6E-409C-BE32-E72D297353CC}">
              <c16:uniqueId val="{00000003-E3BC-40AC-8656-24FA1B13DAAF}"/>
            </c:ext>
          </c:extLst>
        </c:ser>
        <c:dLbls>
          <c:showLegendKey val="0"/>
          <c:showVal val="0"/>
          <c:showCatName val="0"/>
          <c:showSerName val="0"/>
          <c:showPercent val="0"/>
          <c:showBubbleSize val="0"/>
        </c:dLbls>
        <c:gapWidth val="10"/>
        <c:overlap val="100"/>
        <c:axId val="1810400560"/>
        <c:axId val="1810401104"/>
      </c:barChart>
      <c:catAx>
        <c:axId val="18104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1104"/>
        <c:crosses val="autoZero"/>
        <c:auto val="1"/>
        <c:lblAlgn val="ctr"/>
        <c:lblOffset val="100"/>
        <c:noMultiLvlLbl val="0"/>
      </c:catAx>
      <c:valAx>
        <c:axId val="181040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漁獲尾数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8.4741464079020293E-2"/>
          <c:y val="0.13733379825639186"/>
          <c:w val="0.87856730869435573"/>
          <c:h val="0.56249933543135366"/>
        </c:manualLayout>
      </c:layout>
      <c:barChart>
        <c:barDir val="col"/>
        <c:grouping val="stacked"/>
        <c:varyColors val="0"/>
        <c:ser>
          <c:idx val="0"/>
          <c:order val="0"/>
          <c:tx>
            <c:strRef>
              <c:f>'VPA&amp;future (計算確認用)'!$C$11:$D$11</c:f>
              <c:strCache>
                <c:ptCount val="2"/>
                <c:pt idx="0">
                  <c:v>0-5月齢</c:v>
                </c:pt>
                <c:pt idx="1">
                  <c:v>1-6月</c:v>
                </c:pt>
              </c:strCache>
            </c:strRef>
          </c:tx>
          <c:spPr>
            <a:solidFill>
              <a:schemeClr val="accent1"/>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(計算確認用)'!$E$11:$Y$11</c:f>
              <c:numCache>
                <c:formatCode>#,##0_);[Red]\(#,##0\)</c:formatCode>
                <c:ptCount val="21"/>
                <c:pt idx="0">
                  <c:v>77.745970168892768</c:v>
                </c:pt>
                <c:pt idx="1">
                  <c:v>14.111398107672889</c:v>
                </c:pt>
                <c:pt idx="2">
                  <c:v>69.012774878887882</c:v>
                </c:pt>
                <c:pt idx="3">
                  <c:v>32.219474773262625</c:v>
                </c:pt>
                <c:pt idx="4">
                  <c:v>73.067899458900101</c:v>
                </c:pt>
                <c:pt idx="5">
                  <c:v>55.395137921284842</c:v>
                </c:pt>
                <c:pt idx="6">
                  <c:v>38.715042414979663</c:v>
                </c:pt>
                <c:pt idx="7">
                  <c:v>179.26109600507976</c:v>
                </c:pt>
                <c:pt idx="8">
                  <c:v>572.49579519260658</c:v>
                </c:pt>
                <c:pt idx="9">
                  <c:v>98.646661839435822</c:v>
                </c:pt>
                <c:pt idx="10">
                  <c:v>634.15958549588129</c:v>
                </c:pt>
                <c:pt idx="11">
                  <c:v>191.54274487223805</c:v>
                </c:pt>
                <c:pt idx="12">
                  <c:v>435.13200694710514</c:v>
                </c:pt>
                <c:pt idx="13">
                  <c:v>780.23702771884928</c:v>
                </c:pt>
                <c:pt idx="14">
                  <c:v>398.5939208885315</c:v>
                </c:pt>
                <c:pt idx="15">
                  <c:v>457.138087434223</c:v>
                </c:pt>
                <c:pt idx="16">
                  <c:v>870.42279572361508</c:v>
                </c:pt>
                <c:pt idx="17">
                  <c:v>369.58377657090421</c:v>
                </c:pt>
                <c:pt idx="18">
                  <c:v>549.0376190526863</c:v>
                </c:pt>
                <c:pt idx="19">
                  <c:v>361.70049190271573</c:v>
                </c:pt>
                <c:pt idx="20">
                  <c:v>559.06248526268269</c:v>
                </c:pt>
              </c:numCache>
            </c:numRef>
          </c:val>
          <c:extLst>
            <c:ext xmlns:c16="http://schemas.microsoft.com/office/drawing/2014/chart" uri="{C3380CC4-5D6E-409C-BE32-E72D297353CC}">
              <c16:uniqueId val="{00000000-6290-42B1-994D-FBC284B435AD}"/>
            </c:ext>
          </c:extLst>
        </c:ser>
        <c:ser>
          <c:idx val="1"/>
          <c:order val="1"/>
          <c:tx>
            <c:strRef>
              <c:f>'VPA&amp;future (計算確認用)'!$C$12:$D$12</c:f>
              <c:strCache>
                <c:ptCount val="2"/>
                <c:pt idx="0">
                  <c:v>6-11月齢</c:v>
                </c:pt>
                <c:pt idx="1">
                  <c:v>7-12月</c:v>
                </c:pt>
              </c:strCache>
            </c:strRef>
          </c:tx>
          <c:spPr>
            <a:solidFill>
              <a:schemeClr val="accent1">
                <a:lumMod val="60000"/>
                <a:lumOff val="40000"/>
              </a:schemeClr>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(計算確認用)'!$E$12:$Y$12</c:f>
              <c:numCache>
                <c:formatCode>#,##0_);[Red]\(#,##0\)</c:formatCode>
                <c:ptCount val="21"/>
                <c:pt idx="0">
                  <c:v>66.454008080640378</c:v>
                </c:pt>
                <c:pt idx="1">
                  <c:v>57.239564027496556</c:v>
                </c:pt>
                <c:pt idx="2">
                  <c:v>142.55524493696495</c:v>
                </c:pt>
                <c:pt idx="3">
                  <c:v>88.14691413811002</c:v>
                </c:pt>
                <c:pt idx="4">
                  <c:v>117.25560512603278</c:v>
                </c:pt>
                <c:pt idx="5">
                  <c:v>156.659160358701</c:v>
                </c:pt>
                <c:pt idx="6">
                  <c:v>361.52809477557594</c:v>
                </c:pt>
                <c:pt idx="7">
                  <c:v>357.86236759520148</c:v>
                </c:pt>
                <c:pt idx="8">
                  <c:v>438.02236156322215</c:v>
                </c:pt>
                <c:pt idx="9">
                  <c:v>235.16193089211407</c:v>
                </c:pt>
                <c:pt idx="10">
                  <c:v>470.61940604896125</c:v>
                </c:pt>
                <c:pt idx="11">
                  <c:v>256.34722731042694</c:v>
                </c:pt>
                <c:pt idx="12">
                  <c:v>768.49182135630554</c:v>
                </c:pt>
                <c:pt idx="13">
                  <c:v>1030.2267680124839</c:v>
                </c:pt>
                <c:pt idx="14">
                  <c:v>599.22830624789106</c:v>
                </c:pt>
                <c:pt idx="15">
                  <c:v>1069.8489430218383</c:v>
                </c:pt>
                <c:pt idx="16">
                  <c:v>708.9122226565795</c:v>
                </c:pt>
                <c:pt idx="17">
                  <c:v>580.74098344221954</c:v>
                </c:pt>
                <c:pt idx="18">
                  <c:v>698.60933047420178</c:v>
                </c:pt>
                <c:pt idx="19">
                  <c:v>465.05329335880555</c:v>
                </c:pt>
                <c:pt idx="20">
                  <c:v>381.7711846836005</c:v>
                </c:pt>
              </c:numCache>
            </c:numRef>
          </c:val>
          <c:extLst>
            <c:ext xmlns:c16="http://schemas.microsoft.com/office/drawing/2014/chart" uri="{C3380CC4-5D6E-409C-BE32-E72D297353CC}">
              <c16:uniqueId val="{00000001-6290-42B1-994D-FBC284B435AD}"/>
            </c:ext>
          </c:extLst>
        </c:ser>
        <c:ser>
          <c:idx val="2"/>
          <c:order val="2"/>
          <c:tx>
            <c:strRef>
              <c:f>'VPA&amp;future (計算確認用)'!$C$13:$D$13</c:f>
              <c:strCache>
                <c:ptCount val="2"/>
                <c:pt idx="0">
                  <c:v>12-17月齢</c:v>
                </c:pt>
                <c:pt idx="1">
                  <c:v>1-6月</c:v>
                </c:pt>
              </c:strCache>
            </c:strRef>
          </c:tx>
          <c:spPr>
            <a:solidFill>
              <a:srgbClr val="00B050"/>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(計算確認用)'!$E$13:$Y$13</c:f>
              <c:numCache>
                <c:formatCode>#,##0_);[Red]\(#,##0\)</c:formatCode>
                <c:ptCount val="21"/>
                <c:pt idx="0">
                  <c:v>52.689949439483144</c:v>
                </c:pt>
                <c:pt idx="1">
                  <c:v>41.609056680170269</c:v>
                </c:pt>
                <c:pt idx="2">
                  <c:v>36.243191937789575</c:v>
                </c:pt>
                <c:pt idx="3">
                  <c:v>28.953534187988026</c:v>
                </c:pt>
                <c:pt idx="4">
                  <c:v>49.435494717447071</c:v>
                </c:pt>
                <c:pt idx="5">
                  <c:v>44.245939833918023</c:v>
                </c:pt>
                <c:pt idx="6">
                  <c:v>45.231452087404641</c:v>
                </c:pt>
                <c:pt idx="7">
                  <c:v>52.188625993151248</c:v>
                </c:pt>
                <c:pt idx="8">
                  <c:v>57.728201493945647</c:v>
                </c:pt>
                <c:pt idx="9">
                  <c:v>98.320625399865705</c:v>
                </c:pt>
                <c:pt idx="10">
                  <c:v>50.350941585878033</c:v>
                </c:pt>
                <c:pt idx="11">
                  <c:v>13.227353053304213</c:v>
                </c:pt>
                <c:pt idx="12">
                  <c:v>46.611703742164252</c:v>
                </c:pt>
                <c:pt idx="13">
                  <c:v>34.769576755047026</c:v>
                </c:pt>
                <c:pt idx="14">
                  <c:v>62.914244061481455</c:v>
                </c:pt>
                <c:pt idx="15">
                  <c:v>75.373152336416879</c:v>
                </c:pt>
                <c:pt idx="16">
                  <c:v>137.27701368863922</c:v>
                </c:pt>
                <c:pt idx="17">
                  <c:v>97.524750501067558</c:v>
                </c:pt>
                <c:pt idx="18">
                  <c:v>80.899877527027272</c:v>
                </c:pt>
                <c:pt idx="19">
                  <c:v>38.996451721351342</c:v>
                </c:pt>
                <c:pt idx="20">
                  <c:v>60.666212110382752</c:v>
                </c:pt>
              </c:numCache>
            </c:numRef>
          </c:val>
          <c:extLst>
            <c:ext xmlns:c16="http://schemas.microsoft.com/office/drawing/2014/chart" uri="{C3380CC4-5D6E-409C-BE32-E72D297353CC}">
              <c16:uniqueId val="{00000002-6290-42B1-994D-FBC284B435AD}"/>
            </c:ext>
          </c:extLst>
        </c:ser>
        <c:ser>
          <c:idx val="3"/>
          <c:order val="3"/>
          <c:tx>
            <c:strRef>
              <c:f>'VPA&amp;future (計算確認用)'!$C$14:$D$14</c:f>
              <c:strCache>
                <c:ptCount val="2"/>
                <c:pt idx="0">
                  <c:v>18-23月齢</c:v>
                </c:pt>
                <c:pt idx="1">
                  <c:v>7-12月</c:v>
                </c:pt>
              </c:strCache>
            </c:strRef>
          </c:tx>
          <c:spPr>
            <a:solidFill>
              <a:schemeClr val="accent4"/>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(計算確認用)'!$E$14:$Y$14</c:f>
              <c:numCache>
                <c:formatCode>#,##0_);[Red]\(#,##0\)</c:formatCode>
                <c:ptCount val="21"/>
                <c:pt idx="0">
                  <c:v>38.054104676902838</c:v>
                </c:pt>
                <c:pt idx="1">
                  <c:v>34.599019054550197</c:v>
                </c:pt>
                <c:pt idx="2">
                  <c:v>43.692498353156019</c:v>
                </c:pt>
                <c:pt idx="3">
                  <c:v>28.894082596958167</c:v>
                </c:pt>
                <c:pt idx="4">
                  <c:v>36.359364021355951</c:v>
                </c:pt>
                <c:pt idx="5">
                  <c:v>28.358201528653645</c:v>
                </c:pt>
                <c:pt idx="6">
                  <c:v>40.430979581338853</c:v>
                </c:pt>
                <c:pt idx="7">
                  <c:v>54.194924346254076</c:v>
                </c:pt>
                <c:pt idx="8">
                  <c:v>53.526623082088364</c:v>
                </c:pt>
                <c:pt idx="9">
                  <c:v>106.57658344853773</c:v>
                </c:pt>
                <c:pt idx="10">
                  <c:v>67.31851112224804</c:v>
                </c:pt>
                <c:pt idx="11">
                  <c:v>50.917671976261602</c:v>
                </c:pt>
                <c:pt idx="12">
                  <c:v>98.219440652325687</c:v>
                </c:pt>
                <c:pt idx="13">
                  <c:v>79.645017452007011</c:v>
                </c:pt>
                <c:pt idx="14">
                  <c:v>66.078737846711775</c:v>
                </c:pt>
                <c:pt idx="15">
                  <c:v>92.993788173265216</c:v>
                </c:pt>
                <c:pt idx="16">
                  <c:v>105.3513150115069</c:v>
                </c:pt>
                <c:pt idx="17">
                  <c:v>91.597566832108825</c:v>
                </c:pt>
                <c:pt idx="18">
                  <c:v>56.028753646714186</c:v>
                </c:pt>
                <c:pt idx="19">
                  <c:v>39.134671936983317</c:v>
                </c:pt>
                <c:pt idx="20">
                  <c:v>59.610190753496525</c:v>
                </c:pt>
              </c:numCache>
            </c:numRef>
          </c:val>
          <c:extLst>
            <c:ext xmlns:c16="http://schemas.microsoft.com/office/drawing/2014/chart" uri="{C3380CC4-5D6E-409C-BE32-E72D297353CC}">
              <c16:uniqueId val="{00000003-6290-42B1-994D-FBC284B435AD}"/>
            </c:ext>
          </c:extLst>
        </c:ser>
        <c:dLbls>
          <c:showLegendKey val="0"/>
          <c:showVal val="0"/>
          <c:showCatName val="0"/>
          <c:showSerName val="0"/>
          <c:showPercent val="0"/>
          <c:showBubbleSize val="0"/>
        </c:dLbls>
        <c:gapWidth val="150"/>
        <c:overlap val="100"/>
        <c:axId val="1810409264"/>
        <c:axId val="1810400016"/>
      </c:barChart>
      <c:catAx>
        <c:axId val="181040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0016"/>
        <c:crosses val="autoZero"/>
        <c:auto val="1"/>
        <c:lblAlgn val="ctr"/>
        <c:lblOffset val="100"/>
        <c:noMultiLvlLbl val="0"/>
      </c:catAx>
      <c:valAx>
        <c:axId val="1810400016"/>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資源尾数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'VPA&amp;future (計算確認用)'!$B$44</c:f>
              <c:strCache>
                <c:ptCount val="1"/>
                <c:pt idx="0">
                  <c:v>0歳前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'VPA&amp;future (計算確認用)'!$E$43:$BB$43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 (計算確認用)'!$E$44:$BB$44</c:f>
              <c:numCache>
                <c:formatCode>#,##0_);[Red]\(#,##0\)</c:formatCode>
                <c:ptCount val="50"/>
                <c:pt idx="0">
                  <c:v>1284.7186291541479</c:v>
                </c:pt>
                <c:pt idx="1">
                  <c:v>1361.5653752428082</c:v>
                </c:pt>
                <c:pt idx="2">
                  <c:v>1273.1369957687064</c:v>
                </c:pt>
                <c:pt idx="3">
                  <c:v>1356.4482144766823</c:v>
                </c:pt>
                <c:pt idx="4">
                  <c:v>1274.4813588934549</c:v>
                </c:pt>
                <c:pt idx="5">
                  <c:v>1638.3717262432567</c:v>
                </c:pt>
                <c:pt idx="6">
                  <c:v>2494.2430244823677</c:v>
                </c:pt>
                <c:pt idx="7">
                  <c:v>2687.7632917545388</c:v>
                </c:pt>
                <c:pt idx="8">
                  <c:v>4865.9431113882929</c:v>
                </c:pt>
                <c:pt idx="9">
                  <c:v>2552.0376425128311</c:v>
                </c:pt>
                <c:pt idx="10">
                  <c:v>3324.0720933813254</c:v>
                </c:pt>
                <c:pt idx="11">
                  <c:v>3438.9186985761316</c:v>
                </c:pt>
                <c:pt idx="12">
                  <c:v>4588.1955669187118</c:v>
                </c:pt>
                <c:pt idx="13">
                  <c:v>5544.8331715999129</c:v>
                </c:pt>
                <c:pt idx="14">
                  <c:v>4612.3388620188534</c:v>
                </c:pt>
                <c:pt idx="15">
                  <c:v>6478.8503365275483</c:v>
                </c:pt>
                <c:pt idx="16">
                  <c:v>5610.322383893702</c:v>
                </c:pt>
                <c:pt idx="17">
                  <c:v>3686.1855873730856</c:v>
                </c:pt>
                <c:pt idx="18">
                  <c:v>3636.9163836890552</c:v>
                </c:pt>
                <c:pt idx="19">
                  <c:v>3367.3333314375086</c:v>
                </c:pt>
                <c:pt idx="20">
                  <c:v>2433.7924369989078</c:v>
                </c:pt>
                <c:pt idx="21">
                  <c:v>5315.2932603524168</c:v>
                </c:pt>
                <c:pt idx="22">
                  <c:v>4455.6721280238744</c:v>
                </c:pt>
                <c:pt idx="23">
                  <c:v>2678.349524283145</c:v>
                </c:pt>
                <c:pt idx="24">
                  <c:v>3344.34716124848</c:v>
                </c:pt>
                <c:pt idx="25">
                  <c:v>1948.2817368626802</c:v>
                </c:pt>
                <c:pt idx="26">
                  <c:v>2322.3358249784415</c:v>
                </c:pt>
                <c:pt idx="27">
                  <c:v>3662.4054514300315</c:v>
                </c:pt>
                <c:pt idx="28">
                  <c:v>3645.4752195740621</c:v>
                </c:pt>
                <c:pt idx="29">
                  <c:v>3597.2392571224582</c:v>
                </c:pt>
                <c:pt idx="30">
                  <c:v>4663.3927789472154</c:v>
                </c:pt>
                <c:pt idx="31">
                  <c:v>4861.948833433099</c:v>
                </c:pt>
                <c:pt idx="32">
                  <c:v>5264.3147897723247</c:v>
                </c:pt>
                <c:pt idx="33">
                  <c:v>4572.6050012395117</c:v>
                </c:pt>
                <c:pt idx="34">
                  <c:v>3941.4466082437998</c:v>
                </c:pt>
                <c:pt idx="35">
                  <c:v>4560.3947449644675</c:v>
                </c:pt>
                <c:pt idx="36">
                  <c:v>3009.3617066847546</c:v>
                </c:pt>
                <c:pt idx="37">
                  <c:v>3127.2143039435232</c:v>
                </c:pt>
                <c:pt idx="38">
                  <c:v>2499.9827972906728</c:v>
                </c:pt>
                <c:pt idx="39">
                  <c:v>2199.7523100799331</c:v>
                </c:pt>
                <c:pt idx="40">
                  <c:v>3593.0054392120455</c:v>
                </c:pt>
                <c:pt idx="41">
                  <c:v>3368.8078281445673</c:v>
                </c:pt>
                <c:pt idx="42">
                  <c:v>3276.1450905121751</c:v>
                </c:pt>
                <c:pt idx="43">
                  <c:v>4789.3531896047789</c:v>
                </c:pt>
                <c:pt idx="44">
                  <c:v>3295.4160668678855</c:v>
                </c:pt>
                <c:pt idx="45">
                  <c:v>6480.5904695160953</c:v>
                </c:pt>
                <c:pt idx="46">
                  <c:v>4777.9237247323763</c:v>
                </c:pt>
                <c:pt idx="47">
                  <c:v>2565.1438778733886</c:v>
                </c:pt>
                <c:pt idx="48">
                  <c:v>2826.3703370676722</c:v>
                </c:pt>
                <c:pt idx="49">
                  <c:v>2604.9604667099525</c:v>
                </c:pt>
              </c:numCache>
            </c:numRef>
          </c:val>
          <c:smooth val="0"/>
          <c:extLst>
            <c:ext xmlns:c16="http://schemas.microsoft.com/office/drawing/2014/chart" uri="{C3380CC4-5D6E-409C-BE32-E72D297353CC}">
              <c16:uniqueId val="{00000000-4523-430B-A7AA-51C9A71C2A75}"/>
            </c:ext>
          </c:extLst>
        </c:ser>
        <c:ser>
          <c:idx val="1"/>
          <c:order val="1"/>
          <c:tx>
            <c:strRef>
              <c:f>'VPA&amp;future (計算確認用)'!$B$45</c:f>
              <c:strCache>
                <c:ptCount val="1"/>
                <c:pt idx="0">
                  <c:v>0歳後</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'VPA&amp;future (計算確認用)'!$E$43:$BB$43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 (計算確認用)'!$E$45:$BB$45</c:f>
              <c:numCache>
                <c:formatCode>#,##0_);[Red]\(#,##0\)</c:formatCode>
                <c:ptCount val="50"/>
                <c:pt idx="0">
                  <c:v>630.78016182282681</c:v>
                </c:pt>
                <c:pt idx="1">
                  <c:v>718.46930837259902</c:v>
                </c:pt>
                <c:pt idx="2">
                  <c:v>630.97030235716284</c:v>
                </c:pt>
                <c:pt idx="3">
                  <c:v>702.48213769225163</c:v>
                </c:pt>
                <c:pt idx="4">
                  <c:v>628.72309556370135</c:v>
                </c:pt>
                <c:pt idx="5">
                  <c:v>836.42924196322281</c:v>
                </c:pt>
                <c:pt idx="6">
                  <c:v>1306.7475542518278</c:v>
                </c:pt>
                <c:pt idx="7">
                  <c:v>1307.5057995660172</c:v>
                </c:pt>
                <c:pt idx="8">
                  <c:v>2185.7047896246913</c:v>
                </c:pt>
                <c:pt idx="9">
                  <c:v>1293.8358746205085</c:v>
                </c:pt>
                <c:pt idx="10">
                  <c:v>1315.2865132082879</c:v>
                </c:pt>
                <c:pt idx="11">
                  <c:v>1700.5848694006586</c:v>
                </c:pt>
                <c:pt idx="12">
                  <c:v>2137.5347365359876</c:v>
                </c:pt>
                <c:pt idx="13">
                  <c:v>2397.1017205680687</c:v>
                </c:pt>
                <c:pt idx="14">
                  <c:v>2177.1895459726948</c:v>
                </c:pt>
                <c:pt idx="15">
                  <c:v>3133.429316936822</c:v>
                </c:pt>
                <c:pt idx="16">
                  <c:v>2366.1742525121826</c:v>
                </c:pt>
                <c:pt idx="17">
                  <c:v>1702.6796961390337</c:v>
                </c:pt>
                <c:pt idx="18">
                  <c:v>1545.0165559589259</c:v>
                </c:pt>
                <c:pt idx="19">
                  <c:v>1537.7779164111362</c:v>
                </c:pt>
                <c:pt idx="20">
                  <c:v>893.69636477081974</c:v>
                </c:pt>
                <c:pt idx="21" formatCode="General">
                  <c:v>2203.4261173345712</c:v>
                </c:pt>
                <c:pt idx="22" formatCode="General">
                  <c:v>2045.8903900794742</c:v>
                </c:pt>
                <c:pt idx="23" formatCode="General">
                  <c:v>1229.8053796510087</c:v>
                </c:pt>
                <c:pt idx="24" formatCode="General">
                  <c:v>1535.6084383440464</c:v>
                </c:pt>
                <c:pt idx="25" formatCode="General">
                  <c:v>894.58352591632774</c:v>
                </c:pt>
                <c:pt idx="26" formatCode="General">
                  <c:v>1066.3362137841807</c:v>
                </c:pt>
                <c:pt idx="27" formatCode="General">
                  <c:v>1681.6497943214983</c:v>
                </c:pt>
                <c:pt idx="28" formatCode="General">
                  <c:v>1673.8760179616772</c:v>
                </c:pt>
                <c:pt idx="29" formatCode="General">
                  <c:v>1651.7277338868032</c:v>
                </c:pt>
                <c:pt idx="30" formatCode="General">
                  <c:v>2141.2685218931356</c:v>
                </c:pt>
                <c:pt idx="31" formatCode="General">
                  <c:v>2232.4385882922825</c:v>
                </c:pt>
                <c:pt idx="32" formatCode="General">
                  <c:v>2417.1911059185409</c:v>
                </c:pt>
                <c:pt idx="33" formatCode="General">
                  <c:v>2099.5819173558216</c:v>
                </c:pt>
                <c:pt idx="34" formatCode="General">
                  <c:v>1809.7758333923177</c:v>
                </c:pt>
                <c:pt idx="35" formatCode="General">
                  <c:v>2093.9753903817195</c:v>
                </c:pt>
                <c:pt idx="36" formatCode="General">
                  <c:v>1381.7947144845475</c:v>
                </c:pt>
                <c:pt idx="37" formatCode="General">
                  <c:v>1435.9085472015336</c:v>
                </c:pt>
                <c:pt idx="38" formatCode="General">
                  <c:v>1147.9055535016207</c:v>
                </c:pt>
                <c:pt idx="39" formatCode="General">
                  <c:v>1010.0501074668717</c:v>
                </c:pt>
                <c:pt idx="40" formatCode="General">
                  <c:v>1649.7837112730701</c:v>
                </c:pt>
                <c:pt idx="41" formatCode="General">
                  <c:v>1546.839929777828</c:v>
                </c:pt>
                <c:pt idx="42" formatCode="General">
                  <c:v>1504.2924085524173</c:v>
                </c:pt>
                <c:pt idx="43" formatCode="General">
                  <c:v>2199.1051818381002</c:v>
                </c:pt>
                <c:pt idx="44" formatCode="General">
                  <c:v>1513.1409737521828</c:v>
                </c:pt>
                <c:pt idx="45" formatCode="General">
                  <c:v>2975.6627917557057</c:v>
                </c:pt>
                <c:pt idx="46" formatCode="General">
                  <c:v>2193.8571672458388</c:v>
                </c:pt>
                <c:pt idx="47" formatCode="General">
                  <c:v>1177.8252658908934</c:v>
                </c:pt>
                <c:pt idx="48" formatCode="General">
                  <c:v>1297.7714125426448</c:v>
                </c:pt>
                <c:pt idx="49" formatCode="General">
                  <c:v>1196.1076650724058</c:v>
                </c:pt>
              </c:numCache>
            </c:numRef>
          </c:val>
          <c:smooth val="0"/>
          <c:extLst>
            <c:ext xmlns:c16="http://schemas.microsoft.com/office/drawing/2014/chart" uri="{C3380CC4-5D6E-409C-BE32-E72D297353CC}">
              <c16:uniqueId val="{00000001-4523-430B-A7AA-51C9A71C2A75}"/>
            </c:ext>
          </c:extLst>
        </c:ser>
        <c:ser>
          <c:idx val="2"/>
          <c:order val="2"/>
          <c:tx>
            <c:strRef>
              <c:f>'VPA&amp;future (計算確認用)'!$B$46</c:f>
              <c:strCache>
                <c:ptCount val="1"/>
                <c:pt idx="0">
                  <c:v>1歳前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'VPA&amp;future (計算確認用)'!$E$43:$BB$43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 (計算確認用)'!$E$46:$BB$46</c:f>
              <c:numCache>
                <c:formatCode>#,##0_);[Red]\(#,##0\)</c:formatCode>
                <c:ptCount val="50"/>
                <c:pt idx="0">
                  <c:v>327.34103579890007</c:v>
                </c:pt>
                <c:pt idx="1">
                  <c:v>289.01349958078316</c:v>
                </c:pt>
                <c:pt idx="2">
                  <c:v>342.69154870995982</c:v>
                </c:pt>
                <c:pt idx="3">
                  <c:v>233.43842020855405</c:v>
                </c:pt>
                <c:pt idx="4">
                  <c:v>311.52193250336967</c:v>
                </c:pt>
                <c:pt idx="5">
                  <c:v>250.74518898250685</c:v>
                </c:pt>
                <c:pt idx="6">
                  <c:v>333.09402077220699</c:v>
                </c:pt>
                <c:pt idx="7">
                  <c:v>434.95195816141603</c:v>
                </c:pt>
                <c:pt idx="8">
                  <c:v>438.03972092807328</c:v>
                </c:pt>
                <c:pt idx="9">
                  <c:v>849.45946246754136</c:v>
                </c:pt>
                <c:pt idx="10">
                  <c:v>520.49229454454985</c:v>
                </c:pt>
                <c:pt idx="11">
                  <c:v>359.70962522062416</c:v>
                </c:pt>
                <c:pt idx="12">
                  <c:v>722.70984857573126</c:v>
                </c:pt>
                <c:pt idx="13">
                  <c:v>581.8992693652724</c:v>
                </c:pt>
                <c:pt idx="14">
                  <c:v>529.34608641947432</c:v>
                </c:pt>
                <c:pt idx="15">
                  <c:v>726.96079237577476</c:v>
                </c:pt>
                <c:pt idx="16">
                  <c:v>894.48564502006502</c:v>
                </c:pt>
                <c:pt idx="17">
                  <c:v>747.87054887766965</c:v>
                </c:pt>
                <c:pt idx="18">
                  <c:v>486.49958660948874</c:v>
                </c:pt>
                <c:pt idx="19">
                  <c:v>315.8742641251896</c:v>
                </c:pt>
                <c:pt idx="20">
                  <c:v>482.87294656877157</c:v>
                </c:pt>
                <c:pt idx="21">
                  <c:v>199.05142747346068</c:v>
                </c:pt>
                <c:pt idx="22" formatCode="General">
                  <c:v>534.8069567139039</c:v>
                </c:pt>
                <c:pt idx="23" formatCode="General">
                  <c:v>681.34625776389089</c:v>
                </c:pt>
                <c:pt idx="24" formatCode="General">
                  <c:v>409.56411803203497</c:v>
                </c:pt>
                <c:pt idx="25" formatCode="General">
                  <c:v>511.40621605623994</c:v>
                </c:pt>
                <c:pt idx="26" formatCode="General">
                  <c:v>297.92463007592471</c:v>
                </c:pt>
                <c:pt idx="27" formatCode="General">
                  <c:v>355.12371156489212</c:v>
                </c:pt>
                <c:pt idx="28" formatCode="General">
                  <c:v>560.04261019372632</c:v>
                </c:pt>
                <c:pt idx="29" formatCode="General">
                  <c:v>557.4536966052267</c:v>
                </c:pt>
                <c:pt idx="30" formatCode="General">
                  <c:v>550.07761695624765</c:v>
                </c:pt>
                <c:pt idx="31" formatCode="General">
                  <c:v>713.11019462916204</c:v>
                </c:pt>
                <c:pt idx="32" formatCode="General">
                  <c:v>743.47271251494726</c:v>
                </c:pt>
                <c:pt idx="33" formatCode="General">
                  <c:v>805.00114879262026</c:v>
                </c:pt>
                <c:pt idx="34" formatCode="General">
                  <c:v>699.22723582642834</c:v>
                </c:pt>
                <c:pt idx="35" formatCode="General">
                  <c:v>602.71263673391729</c:v>
                </c:pt>
                <c:pt idx="36" formatCode="General">
                  <c:v>697.36008488257528</c:v>
                </c:pt>
                <c:pt idx="37" formatCode="General">
                  <c:v>460.1813773979348</c:v>
                </c:pt>
                <c:pt idx="38" formatCode="General">
                  <c:v>478.20299653929425</c:v>
                </c:pt>
                <c:pt idx="39" formatCode="General">
                  <c:v>382.28888357715732</c:v>
                </c:pt>
                <c:pt idx="40" formatCode="General">
                  <c:v>336.37865655639325</c:v>
                </c:pt>
                <c:pt idx="41" formatCode="General">
                  <c:v>549.43019589239293</c:v>
                </c:pt>
                <c:pt idx="42" formatCode="General">
                  <c:v>515.1466582102388</c:v>
                </c:pt>
                <c:pt idx="43" formatCode="General">
                  <c:v>500.97698690006791</c:v>
                </c:pt>
                <c:pt idx="44" formatCode="General">
                  <c:v>732.37163307481285</c:v>
                </c:pt>
                <c:pt idx="45" formatCode="General">
                  <c:v>503.92383919219185</c:v>
                </c:pt>
                <c:pt idx="46" formatCode="General">
                  <c:v>990.98989728928939</c:v>
                </c:pt>
                <c:pt idx="47" formatCode="General">
                  <c:v>730.62387810198231</c:v>
                </c:pt>
                <c:pt idx="48" formatCode="General">
                  <c:v>392.25309484118844</c:v>
                </c:pt>
                <c:pt idx="49" formatCode="General">
                  <c:v>432.19895829049818</c:v>
                </c:pt>
              </c:numCache>
            </c:numRef>
          </c:val>
          <c:smooth val="0"/>
          <c:extLst>
            <c:ext xmlns:c16="http://schemas.microsoft.com/office/drawing/2014/chart" uri="{C3380CC4-5D6E-409C-BE32-E72D297353CC}">
              <c16:uniqueId val="{00000002-4523-430B-A7AA-51C9A71C2A75}"/>
            </c:ext>
          </c:extLst>
        </c:ser>
        <c:ser>
          <c:idx val="3"/>
          <c:order val="3"/>
          <c:tx>
            <c:strRef>
              <c:f>'VPA&amp;future (計算確認用)'!$B$47</c:f>
              <c:strCache>
                <c:ptCount val="1"/>
                <c:pt idx="0">
                  <c:v>1歳後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'VPA&amp;future (計算確認用)'!$E$43:$BB$43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 (計算確認用)'!$E$47:$BB$47</c:f>
              <c:numCache>
                <c:formatCode>#,##0_);[Red]\(#,##0\)</c:formatCode>
                <c:ptCount val="50"/>
                <c:pt idx="0">
                  <c:v>136.66423993627095</c:v>
                </c:pt>
                <c:pt idx="1">
                  <c:v>124.25594247394336</c:v>
                </c:pt>
                <c:pt idx="2">
                  <c:v>156.91348223927847</c:v>
                </c:pt>
                <c:pt idx="3">
                  <c:v>103.76772414687402</c:v>
                </c:pt>
                <c:pt idx="4">
                  <c:v>130.57789404675668</c:v>
                </c:pt>
                <c:pt idx="5">
                  <c:v>101.84320694911359</c:v>
                </c:pt>
                <c:pt idx="6">
                  <c:v>145.20034412256928</c:v>
                </c:pt>
                <c:pt idx="7">
                  <c:v>194.63099203277122</c:v>
                </c:pt>
                <c:pt idx="8">
                  <c:v>192.23091232806883</c:v>
                </c:pt>
                <c:pt idx="9">
                  <c:v>382.74997915899991</c:v>
                </c:pt>
                <c:pt idx="10">
                  <c:v>241.76191331463502</c:v>
                </c:pt>
                <c:pt idx="11">
                  <c:v>182.86134962422943</c:v>
                </c:pt>
                <c:pt idx="12">
                  <c:v>352.73685500379105</c:v>
                </c:pt>
                <c:pt idx="13">
                  <c:v>286.03026840876015</c:v>
                </c:pt>
                <c:pt idx="14">
                  <c:v>237.30949815908141</c:v>
                </c:pt>
                <c:pt idx="15">
                  <c:v>333.96989595205559</c:v>
                </c:pt>
                <c:pt idx="16">
                  <c:v>378.34965543343986</c:v>
                </c:pt>
                <c:pt idx="17">
                  <c:v>328.95562666383989</c:v>
                </c:pt>
                <c:pt idx="18">
                  <c:v>201.21684892385082</c:v>
                </c:pt>
                <c:pt idx="19">
                  <c:v>140.54489629523002</c:v>
                </c:pt>
                <c:pt idx="20">
                  <c:v>214.07891424462667</c:v>
                </c:pt>
                <c:pt idx="21" formatCode="General">
                  <c:v>86.33227873286198</c:v>
                </c:pt>
                <c:pt idx="22" formatCode="General">
                  <c:v>252.31796428740407</c:v>
                </c:pt>
                <c:pt idx="23" formatCode="General">
                  <c:v>321.45412204462519</c:v>
                </c:pt>
                <c:pt idx="24" formatCode="General">
                  <c:v>193.22931986894721</c:v>
                </c:pt>
                <c:pt idx="25" formatCode="General">
                  <c:v>241.27766802454551</c:v>
                </c:pt>
                <c:pt idx="26" formatCode="General">
                  <c:v>140.55863565000058</c:v>
                </c:pt>
                <c:pt idx="27" formatCode="General">
                  <c:v>167.54473898920267</c:v>
                </c:pt>
                <c:pt idx="28" formatCode="General">
                  <c:v>264.22395884030851</c:v>
                </c:pt>
                <c:pt idx="29" formatCode="General">
                  <c:v>263.0025285687579</c:v>
                </c:pt>
                <c:pt idx="30" formatCode="General">
                  <c:v>259.52254877775499</c:v>
                </c:pt>
                <c:pt idx="31" formatCode="General">
                  <c:v>336.44011238559648</c:v>
                </c:pt>
                <c:pt idx="32" formatCode="General">
                  <c:v>350.76492362338206</c:v>
                </c:pt>
                <c:pt idx="33" formatCode="General">
                  <c:v>379.79358451208981</c:v>
                </c:pt>
                <c:pt idx="34" formatCode="General">
                  <c:v>329.8902351646359</c:v>
                </c:pt>
                <c:pt idx="35" formatCode="General">
                  <c:v>284.3553615783436</c:v>
                </c:pt>
                <c:pt idx="36" formatCode="General">
                  <c:v>329.00932716735582</c:v>
                </c:pt>
                <c:pt idx="37" formatCode="General">
                  <c:v>217.1101682398924</c:v>
                </c:pt>
                <c:pt idx="38" formatCode="General">
                  <c:v>225.61263478006356</c:v>
                </c:pt>
                <c:pt idx="39" formatCode="General">
                  <c:v>180.36106610612651</c:v>
                </c:pt>
                <c:pt idx="40" formatCode="General">
                  <c:v>158.70096076077169</c:v>
                </c:pt>
                <c:pt idx="41" formatCode="General">
                  <c:v>259.21710031113008</c:v>
                </c:pt>
                <c:pt idx="42" formatCode="General">
                  <c:v>243.042380951301</c:v>
                </c:pt>
                <c:pt idx="43" formatCode="General">
                  <c:v>236.35723489117498</c:v>
                </c:pt>
                <c:pt idx="44" formatCode="General">
                  <c:v>345.52751649813058</c:v>
                </c:pt>
                <c:pt idx="45" formatCode="General">
                  <c:v>237.74753799413583</c:v>
                </c:pt>
                <c:pt idx="46" formatCode="General">
                  <c:v>467.54169962523321</c:v>
                </c:pt>
                <c:pt idx="47" formatCode="General">
                  <c:v>344.70293863637755</c:v>
                </c:pt>
                <c:pt idx="48" formatCode="General">
                  <c:v>185.06210723939452</c:v>
                </c:pt>
                <c:pt idx="49" formatCode="General">
                  <c:v>203.90826999158227</c:v>
                </c:pt>
              </c:numCache>
            </c:numRef>
          </c:val>
          <c:smooth val="0"/>
          <c:extLst>
            <c:ext xmlns:c16="http://schemas.microsoft.com/office/drawing/2014/chart" uri="{C3380CC4-5D6E-409C-BE32-E72D297353CC}">
              <c16:uniqueId val="{00000003-4523-430B-A7AA-51C9A71C2A75}"/>
            </c:ext>
          </c:extLst>
        </c:ser>
        <c:dLbls>
          <c:showLegendKey val="0"/>
          <c:showVal val="0"/>
          <c:showCatName val="0"/>
          <c:showSerName val="0"/>
          <c:showPercent val="0"/>
          <c:showBubbleSize val="0"/>
        </c:dLbls>
        <c:marker val="1"/>
        <c:smooth val="0"/>
        <c:axId val="1810407632"/>
        <c:axId val="1810407088"/>
      </c:lineChart>
      <c:catAx>
        <c:axId val="18104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7088"/>
        <c:crosses val="autoZero"/>
        <c:auto val="1"/>
        <c:lblAlgn val="ctr"/>
        <c:lblOffset val="100"/>
        <c:noMultiLvlLbl val="0"/>
      </c:catAx>
      <c:valAx>
        <c:axId val="181040708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年齢別</a:t>
            </a:r>
            <a:r>
              <a:rPr lang="en-US" altLang="ja-JP"/>
              <a:t>F</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'VPA&amp;future (計算確認用)'!$B$44</c:f>
              <c:strCache>
                <c:ptCount val="1"/>
                <c:pt idx="0">
                  <c:v>0歳前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'VPA&amp;future (計算確認用)'!$E$43:$AJ$43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 (計算確認用)'!$E$51:$AJ$51</c:f>
              <c:numCache>
                <c:formatCode>0.000</c:formatCode>
                <c:ptCount val="32"/>
                <c:pt idx="0">
                  <c:v>8.6337602354283699E-2</c:v>
                </c:pt>
                <c:pt idx="1">
                  <c:v>1.4267339678260256E-2</c:v>
                </c:pt>
                <c:pt idx="2">
                  <c:v>7.698041221560438E-2</c:v>
                </c:pt>
                <c:pt idx="3">
                  <c:v>3.3004981420916207E-2</c:v>
                </c:pt>
                <c:pt idx="4">
                  <c:v>8.1603667355241757E-2</c:v>
                </c:pt>
                <c:pt idx="5">
                  <c:v>4.7316249124524368E-2</c:v>
                </c:pt>
                <c:pt idx="6">
                  <c:v>2.1444019185789177E-2</c:v>
                </c:pt>
                <c:pt idx="7">
                  <c:v>9.5588005118425981E-2</c:v>
                </c:pt>
                <c:pt idx="8">
                  <c:v>0.1753222185332316</c:v>
                </c:pt>
                <c:pt idx="9">
                  <c:v>5.4280763227726909E-2</c:v>
                </c:pt>
                <c:pt idx="10">
                  <c:v>0.30213604283696249</c:v>
                </c:pt>
                <c:pt idx="11">
                  <c:v>7.9184857445831452E-2</c:v>
                </c:pt>
                <c:pt idx="12">
                  <c:v>0.13883365139609496</c:v>
                </c:pt>
                <c:pt idx="13">
                  <c:v>0.21360614290615146</c:v>
                </c:pt>
                <c:pt idx="14">
                  <c:v>0.12570022771891118</c:v>
                </c:pt>
                <c:pt idx="15">
                  <c:v>0.10141504421774178</c:v>
                </c:pt>
                <c:pt idx="16">
                  <c:v>0.23833377240581058</c:v>
                </c:pt>
                <c:pt idx="17">
                  <c:v>0.14738890537568491</c:v>
                </c:pt>
                <c:pt idx="18">
                  <c:v>0.23110154915507355</c:v>
                </c:pt>
                <c:pt idx="19">
                  <c:v>0.15878267180969588</c:v>
                </c:pt>
                <c:pt idx="20">
                  <c:v>0.37683991264896533</c:v>
                </c:pt>
                <c:pt idx="21">
                  <c:v>0.25557471120457825</c:v>
                </c:pt>
                <c:pt idx="22">
                  <c:v>0.15334482672274694</c:v>
                </c:pt>
                <c:pt idx="23">
                  <c:v>0.15334482672274694</c:v>
                </c:pt>
                <c:pt idx="24">
                  <c:v>0.15334482672274694</c:v>
                </c:pt>
                <c:pt idx="25">
                  <c:v>0.15334482672274694</c:v>
                </c:pt>
                <c:pt idx="26">
                  <c:v>0.15334482672274694</c:v>
                </c:pt>
                <c:pt idx="27">
                  <c:v>0.15334482672274694</c:v>
                </c:pt>
                <c:pt idx="28">
                  <c:v>0.15334482672274694</c:v>
                </c:pt>
                <c:pt idx="29">
                  <c:v>0.15334482672274694</c:v>
                </c:pt>
                <c:pt idx="30">
                  <c:v>0.15334482672274694</c:v>
                </c:pt>
                <c:pt idx="31">
                  <c:v>0.15334482672274694</c:v>
                </c:pt>
              </c:numCache>
            </c:numRef>
          </c:val>
          <c:smooth val="0"/>
          <c:extLst>
            <c:ext xmlns:c16="http://schemas.microsoft.com/office/drawing/2014/chart" uri="{C3380CC4-5D6E-409C-BE32-E72D297353CC}">
              <c16:uniqueId val="{00000000-9C61-4300-9A8A-A18AAF25BEB8}"/>
            </c:ext>
          </c:extLst>
        </c:ser>
        <c:ser>
          <c:idx val="1"/>
          <c:order val="1"/>
          <c:tx>
            <c:strRef>
              <c:f>'VPA&amp;future (計算確認用)'!$B$45</c:f>
              <c:strCache>
                <c:ptCount val="1"/>
                <c:pt idx="0">
                  <c:v>0歳後</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'VPA&amp;future (計算確認用)'!$E$43:$AJ$43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 (計算確認用)'!$E$52:$AJ$52</c:f>
              <c:numCache>
                <c:formatCode>0.000</c:formatCode>
                <c:ptCount val="32"/>
                <c:pt idx="0">
                  <c:v>0.15548400698608367</c:v>
                </c:pt>
                <c:pt idx="1">
                  <c:v>0.1152922206766271</c:v>
                </c:pt>
                <c:pt idx="2">
                  <c:v>0.36934047971295253</c:v>
                </c:pt>
                <c:pt idx="3">
                  <c:v>0.18815022904254269</c:v>
                </c:pt>
                <c:pt idx="4">
                  <c:v>0.29425368999493318</c:v>
                </c:pt>
                <c:pt idx="5">
                  <c:v>0.2957171338501825</c:v>
                </c:pt>
                <c:pt idx="6">
                  <c:v>0.47506096198320574</c:v>
                </c:pt>
                <c:pt idx="7">
                  <c:v>0.46856703822876561</c:v>
                </c:pt>
                <c:pt idx="8">
                  <c:v>0.32009339301106082</c:v>
                </c:pt>
                <c:pt idx="9">
                  <c:v>0.28559154733267073</c:v>
                </c:pt>
                <c:pt idx="10">
                  <c:v>0.67151269227935284</c:v>
                </c:pt>
                <c:pt idx="11">
                  <c:v>0.23071968602929271</c:v>
                </c:pt>
                <c:pt idx="12">
                  <c:v>0.67611109562989036</c:v>
                </c:pt>
                <c:pt idx="13">
                  <c:v>0.88537322456902456</c:v>
                </c:pt>
                <c:pt idx="14">
                  <c:v>0.47191757958408342</c:v>
                </c:pt>
                <c:pt idx="15">
                  <c:v>0.62863445741486024</c:v>
                </c:pt>
                <c:pt idx="16">
                  <c:v>0.52679979039495317</c:v>
                </c:pt>
                <c:pt idx="17">
                  <c:v>0.62772252894465896</c:v>
                </c:pt>
                <c:pt idx="18">
                  <c:v>0.96244566903909567</c:v>
                </c:pt>
                <c:pt idx="19">
                  <c:v>0.53334017352074148</c:v>
                </c:pt>
                <c:pt idx="20">
                  <c:v>0.87680285991000695</c:v>
                </c:pt>
                <c:pt idx="21">
                  <c:v>0.79086290082328137</c:v>
                </c:pt>
                <c:pt idx="22">
                  <c:v>0.47451774049396878</c:v>
                </c:pt>
                <c:pt idx="23">
                  <c:v>0.47451774049396878</c:v>
                </c:pt>
                <c:pt idx="24">
                  <c:v>0.47451774049396878</c:v>
                </c:pt>
                <c:pt idx="25">
                  <c:v>0.47451774049396878</c:v>
                </c:pt>
                <c:pt idx="26">
                  <c:v>0.47451774049396878</c:v>
                </c:pt>
                <c:pt idx="27">
                  <c:v>0.47451774049396878</c:v>
                </c:pt>
                <c:pt idx="28">
                  <c:v>0.47451774049396878</c:v>
                </c:pt>
                <c:pt idx="29">
                  <c:v>0.47451774049396878</c:v>
                </c:pt>
                <c:pt idx="30">
                  <c:v>0.47451774049396878</c:v>
                </c:pt>
                <c:pt idx="31">
                  <c:v>0.47451774049396878</c:v>
                </c:pt>
              </c:numCache>
            </c:numRef>
          </c:val>
          <c:smooth val="0"/>
          <c:extLst>
            <c:ext xmlns:c16="http://schemas.microsoft.com/office/drawing/2014/chart" uri="{C3380CC4-5D6E-409C-BE32-E72D297353CC}">
              <c16:uniqueId val="{00000001-9C61-4300-9A8A-A18AAF25BEB8}"/>
            </c:ext>
          </c:extLst>
        </c:ser>
        <c:ser>
          <c:idx val="2"/>
          <c:order val="2"/>
          <c:tx>
            <c:strRef>
              <c:f>'VPA&amp;future (計算確認用)'!$B$46</c:f>
              <c:strCache>
                <c:ptCount val="1"/>
                <c:pt idx="0">
                  <c:v>1歳前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'VPA&amp;future (計算確認用)'!$E$43:$AJ$43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 (計算確認用)'!$E$53:$AJ$53</c:f>
              <c:numCache>
                <c:formatCode>0.000</c:formatCode>
                <c:ptCount val="32"/>
                <c:pt idx="0">
                  <c:v>0.24847543605465439</c:v>
                </c:pt>
                <c:pt idx="1">
                  <c:v>0.21912990778854724</c:v>
                </c:pt>
                <c:pt idx="2">
                  <c:v>0.15613618276300831</c:v>
                </c:pt>
                <c:pt idx="3">
                  <c:v>0.18576333763975744</c:v>
                </c:pt>
                <c:pt idx="4">
                  <c:v>0.24449980712710362</c:v>
                </c:pt>
                <c:pt idx="5">
                  <c:v>0.27600279632041269</c:v>
                </c:pt>
                <c:pt idx="6">
                  <c:v>0.20531032241193936</c:v>
                </c:pt>
                <c:pt idx="7">
                  <c:v>0.17913016672108278</c:v>
                </c:pt>
                <c:pt idx="8">
                  <c:v>0.19861227553816185</c:v>
                </c:pt>
                <c:pt idx="9">
                  <c:v>0.17221824060145521</c:v>
                </c:pt>
                <c:pt idx="10">
                  <c:v>0.14182167139581528</c:v>
                </c:pt>
                <c:pt idx="11">
                  <c:v>5.1568896015477962E-2</c:v>
                </c:pt>
                <c:pt idx="12">
                  <c:v>9.2285499972643931E-2</c:v>
                </c:pt>
                <c:pt idx="13">
                  <c:v>8.519971724303102E-2</c:v>
                </c:pt>
                <c:pt idx="14">
                  <c:v>0.17727725698521873</c:v>
                </c:pt>
                <c:pt idx="15">
                  <c:v>0.15282168833737614</c:v>
                </c:pt>
                <c:pt idx="16">
                  <c:v>0.23543007233926758</c:v>
                </c:pt>
                <c:pt idx="17">
                  <c:v>0.19630703169262742</c:v>
                </c:pt>
                <c:pt idx="18">
                  <c:v>0.25785287501647897</c:v>
                </c:pt>
                <c:pt idx="19">
                  <c:v>0.18481725175142469</c:v>
                </c:pt>
                <c:pt idx="20">
                  <c:v>0.188408863266711</c:v>
                </c:pt>
                <c:pt idx="21">
                  <c:v>0.21035966334487155</c:v>
                </c:pt>
                <c:pt idx="22">
                  <c:v>0.12621579800692292</c:v>
                </c:pt>
                <c:pt idx="23">
                  <c:v>0.12621579800692292</c:v>
                </c:pt>
                <c:pt idx="24">
                  <c:v>0.12621579800692292</c:v>
                </c:pt>
                <c:pt idx="25">
                  <c:v>0.12621579800692292</c:v>
                </c:pt>
                <c:pt idx="26">
                  <c:v>0.12621579800692292</c:v>
                </c:pt>
                <c:pt idx="27">
                  <c:v>0.12621579800692292</c:v>
                </c:pt>
                <c:pt idx="28">
                  <c:v>0.12621579800692292</c:v>
                </c:pt>
                <c:pt idx="29">
                  <c:v>0.12621579800692292</c:v>
                </c:pt>
                <c:pt idx="30">
                  <c:v>0.12621579800692292</c:v>
                </c:pt>
                <c:pt idx="31">
                  <c:v>0.12621579800692292</c:v>
                </c:pt>
              </c:numCache>
            </c:numRef>
          </c:val>
          <c:smooth val="0"/>
          <c:extLst>
            <c:ext xmlns:c16="http://schemas.microsoft.com/office/drawing/2014/chart" uri="{C3380CC4-5D6E-409C-BE32-E72D297353CC}">
              <c16:uniqueId val="{00000002-9C61-4300-9A8A-A18AAF25BEB8}"/>
            </c:ext>
          </c:extLst>
        </c:ser>
        <c:ser>
          <c:idx val="3"/>
          <c:order val="3"/>
          <c:tx>
            <c:strRef>
              <c:f>'VPA&amp;future (計算確認用)'!$B$47</c:f>
              <c:strCache>
                <c:ptCount val="1"/>
                <c:pt idx="0">
                  <c:v>1歳後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'VPA&amp;future (計算確認用)'!$E$43:$AJ$43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 (計算確認用)'!$E$54:$AJ$54</c:f>
              <c:numCache>
                <c:formatCode>0.000</c:formatCode>
                <c:ptCount val="32"/>
                <c:pt idx="0">
                  <c:v>0.47899673880333166</c:v>
                </c:pt>
                <c:pt idx="1">
                  <c:v>0.47899673880333166</c:v>
                </c:pt>
                <c:pt idx="2">
                  <c:v>0.47899673880333166</c:v>
                </c:pt>
                <c:pt idx="3">
                  <c:v>0.47899673880333166</c:v>
                </c:pt>
                <c:pt idx="4">
                  <c:v>0.47899673880333166</c:v>
                </c:pt>
                <c:pt idx="5">
                  <c:v>0.47899673880333166</c:v>
                </c:pt>
                <c:pt idx="6">
                  <c:v>0.47899673880333166</c:v>
                </c:pt>
                <c:pt idx="7">
                  <c:v>0.47899673880333166</c:v>
                </c:pt>
                <c:pt idx="8">
                  <c:v>0.47899673880333166</c:v>
                </c:pt>
                <c:pt idx="9">
                  <c:v>0.47899673880333166</c:v>
                </c:pt>
                <c:pt idx="10">
                  <c:v>0.47899673880333166</c:v>
                </c:pt>
                <c:pt idx="11">
                  <c:v>0.47899673880333166</c:v>
                </c:pt>
                <c:pt idx="12">
                  <c:v>0.47899673880333166</c:v>
                </c:pt>
                <c:pt idx="13">
                  <c:v>0.47899673880333166</c:v>
                </c:pt>
                <c:pt idx="14">
                  <c:v>0.47899673880333166</c:v>
                </c:pt>
                <c:pt idx="15">
                  <c:v>0.47899673880333166</c:v>
                </c:pt>
                <c:pt idx="16">
                  <c:v>0.47899673880333166</c:v>
                </c:pt>
                <c:pt idx="17">
                  <c:v>0.47899673880333166</c:v>
                </c:pt>
                <c:pt idx="18">
                  <c:v>0.47899673880333166</c:v>
                </c:pt>
                <c:pt idx="19">
                  <c:v>0.47899673880333166</c:v>
                </c:pt>
                <c:pt idx="20">
                  <c:v>0.47899673880333166</c:v>
                </c:pt>
                <c:pt idx="21">
                  <c:v>0.47899673880333166</c:v>
                </c:pt>
                <c:pt idx="22">
                  <c:v>0.28739804328199897</c:v>
                </c:pt>
                <c:pt idx="23">
                  <c:v>0.28739804328199897</c:v>
                </c:pt>
                <c:pt idx="24">
                  <c:v>0.28739804328199897</c:v>
                </c:pt>
                <c:pt idx="25">
                  <c:v>0.28739804328199897</c:v>
                </c:pt>
                <c:pt idx="26">
                  <c:v>0.28739804328199897</c:v>
                </c:pt>
                <c:pt idx="27">
                  <c:v>0.28739804328199897</c:v>
                </c:pt>
                <c:pt idx="28">
                  <c:v>0.28739804328199897</c:v>
                </c:pt>
                <c:pt idx="29">
                  <c:v>0.28739804328199897</c:v>
                </c:pt>
                <c:pt idx="30">
                  <c:v>0.28739804328199897</c:v>
                </c:pt>
                <c:pt idx="31">
                  <c:v>0.28739804328199897</c:v>
                </c:pt>
              </c:numCache>
            </c:numRef>
          </c:val>
          <c:smooth val="0"/>
          <c:extLst>
            <c:ext xmlns:c16="http://schemas.microsoft.com/office/drawing/2014/chart" uri="{C3380CC4-5D6E-409C-BE32-E72D297353CC}">
              <c16:uniqueId val="{00000003-9C61-4300-9A8A-A18AAF25BEB8}"/>
            </c:ext>
          </c:extLst>
        </c:ser>
        <c:dLbls>
          <c:showLegendKey val="0"/>
          <c:showVal val="0"/>
          <c:showCatName val="0"/>
          <c:showSerName val="0"/>
          <c:showPercent val="0"/>
          <c:showBubbleSize val="0"/>
        </c:dLbls>
        <c:marker val="1"/>
        <c:smooth val="0"/>
        <c:axId val="1810399472"/>
        <c:axId val="1810409808"/>
      </c:lineChart>
      <c:catAx>
        <c:axId val="18103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9808"/>
        <c:crosses val="autoZero"/>
        <c:auto val="1"/>
        <c:lblAlgn val="ctr"/>
        <c:lblOffset val="100"/>
        <c:noMultiLvlLbl val="0"/>
      </c:catAx>
      <c:valAx>
        <c:axId val="18104098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39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漁獲尾数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8.4741464079020293E-2"/>
          <c:y val="0.13733379825639186"/>
          <c:w val="0.87856730869435573"/>
          <c:h val="0.56249933543135366"/>
        </c:manualLayout>
      </c:layout>
      <c:barChart>
        <c:barDir val="col"/>
        <c:grouping val="percentStacked"/>
        <c:varyColors val="0"/>
        <c:ser>
          <c:idx val="0"/>
          <c:order val="0"/>
          <c:tx>
            <c:strRef>
              <c:f>'VPA&amp;future (計算確認用)'!$C$11:$D$11</c:f>
              <c:strCache>
                <c:ptCount val="2"/>
                <c:pt idx="0">
                  <c:v>0-5月齢</c:v>
                </c:pt>
                <c:pt idx="1">
                  <c:v>1-6月</c:v>
                </c:pt>
              </c:strCache>
            </c:strRef>
          </c:tx>
          <c:spPr>
            <a:solidFill>
              <a:schemeClr val="accent1"/>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(計算確認用)'!$E$11:$Y$11</c:f>
              <c:numCache>
                <c:formatCode>#,##0_);[Red]\(#,##0\)</c:formatCode>
                <c:ptCount val="21"/>
                <c:pt idx="0">
                  <c:v>77.745970168892768</c:v>
                </c:pt>
                <c:pt idx="1">
                  <c:v>14.111398107672889</c:v>
                </c:pt>
                <c:pt idx="2">
                  <c:v>69.012774878887882</c:v>
                </c:pt>
                <c:pt idx="3">
                  <c:v>32.219474773262625</c:v>
                </c:pt>
                <c:pt idx="4">
                  <c:v>73.067899458900101</c:v>
                </c:pt>
                <c:pt idx="5">
                  <c:v>55.395137921284842</c:v>
                </c:pt>
                <c:pt idx="6">
                  <c:v>38.715042414979663</c:v>
                </c:pt>
                <c:pt idx="7">
                  <c:v>179.26109600507976</c:v>
                </c:pt>
                <c:pt idx="8">
                  <c:v>572.49579519260658</c:v>
                </c:pt>
                <c:pt idx="9">
                  <c:v>98.646661839435822</c:v>
                </c:pt>
                <c:pt idx="10">
                  <c:v>634.15958549588129</c:v>
                </c:pt>
                <c:pt idx="11">
                  <c:v>191.54274487223805</c:v>
                </c:pt>
                <c:pt idx="12">
                  <c:v>435.13200694710514</c:v>
                </c:pt>
                <c:pt idx="13">
                  <c:v>780.23702771884928</c:v>
                </c:pt>
                <c:pt idx="14">
                  <c:v>398.5939208885315</c:v>
                </c:pt>
                <c:pt idx="15">
                  <c:v>457.138087434223</c:v>
                </c:pt>
                <c:pt idx="16">
                  <c:v>870.42279572361508</c:v>
                </c:pt>
                <c:pt idx="17">
                  <c:v>369.58377657090421</c:v>
                </c:pt>
                <c:pt idx="18">
                  <c:v>549.0376190526863</c:v>
                </c:pt>
                <c:pt idx="19">
                  <c:v>361.70049190271573</c:v>
                </c:pt>
                <c:pt idx="20">
                  <c:v>559.06248526268269</c:v>
                </c:pt>
              </c:numCache>
            </c:numRef>
          </c:val>
          <c:extLst>
            <c:ext xmlns:c16="http://schemas.microsoft.com/office/drawing/2014/chart" uri="{C3380CC4-5D6E-409C-BE32-E72D297353CC}">
              <c16:uniqueId val="{00000000-E207-4F7F-9B3B-3E8F88A9657D}"/>
            </c:ext>
          </c:extLst>
        </c:ser>
        <c:ser>
          <c:idx val="1"/>
          <c:order val="1"/>
          <c:tx>
            <c:strRef>
              <c:f>'VPA&amp;future (計算確認用)'!$C$12:$D$12</c:f>
              <c:strCache>
                <c:ptCount val="2"/>
                <c:pt idx="0">
                  <c:v>6-11月齢</c:v>
                </c:pt>
                <c:pt idx="1">
                  <c:v>7-12月</c:v>
                </c:pt>
              </c:strCache>
            </c:strRef>
          </c:tx>
          <c:spPr>
            <a:solidFill>
              <a:schemeClr val="accent1">
                <a:lumMod val="60000"/>
                <a:lumOff val="40000"/>
              </a:schemeClr>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(計算確認用)'!$E$12:$Y$12</c:f>
              <c:numCache>
                <c:formatCode>#,##0_);[Red]\(#,##0\)</c:formatCode>
                <c:ptCount val="21"/>
                <c:pt idx="0">
                  <c:v>66.454008080640378</c:v>
                </c:pt>
                <c:pt idx="1">
                  <c:v>57.239564027496556</c:v>
                </c:pt>
                <c:pt idx="2">
                  <c:v>142.55524493696495</c:v>
                </c:pt>
                <c:pt idx="3">
                  <c:v>88.14691413811002</c:v>
                </c:pt>
                <c:pt idx="4">
                  <c:v>117.25560512603278</c:v>
                </c:pt>
                <c:pt idx="5">
                  <c:v>156.659160358701</c:v>
                </c:pt>
                <c:pt idx="6">
                  <c:v>361.52809477557594</c:v>
                </c:pt>
                <c:pt idx="7">
                  <c:v>357.86236759520148</c:v>
                </c:pt>
                <c:pt idx="8">
                  <c:v>438.02236156322215</c:v>
                </c:pt>
                <c:pt idx="9">
                  <c:v>235.16193089211407</c:v>
                </c:pt>
                <c:pt idx="10">
                  <c:v>470.61940604896125</c:v>
                </c:pt>
                <c:pt idx="11">
                  <c:v>256.34722731042694</c:v>
                </c:pt>
                <c:pt idx="12">
                  <c:v>768.49182135630554</c:v>
                </c:pt>
                <c:pt idx="13">
                  <c:v>1030.2267680124839</c:v>
                </c:pt>
                <c:pt idx="14">
                  <c:v>599.22830624789106</c:v>
                </c:pt>
                <c:pt idx="15">
                  <c:v>1069.8489430218383</c:v>
                </c:pt>
                <c:pt idx="16">
                  <c:v>708.9122226565795</c:v>
                </c:pt>
                <c:pt idx="17">
                  <c:v>580.74098344221954</c:v>
                </c:pt>
                <c:pt idx="18">
                  <c:v>698.60933047420178</c:v>
                </c:pt>
                <c:pt idx="19">
                  <c:v>465.05329335880555</c:v>
                </c:pt>
                <c:pt idx="20">
                  <c:v>381.7711846836005</c:v>
                </c:pt>
              </c:numCache>
            </c:numRef>
          </c:val>
          <c:extLst>
            <c:ext xmlns:c16="http://schemas.microsoft.com/office/drawing/2014/chart" uri="{C3380CC4-5D6E-409C-BE32-E72D297353CC}">
              <c16:uniqueId val="{00000001-E207-4F7F-9B3B-3E8F88A9657D}"/>
            </c:ext>
          </c:extLst>
        </c:ser>
        <c:ser>
          <c:idx val="2"/>
          <c:order val="2"/>
          <c:tx>
            <c:strRef>
              <c:f>'VPA&amp;future (計算確認用)'!$C$13:$D$13</c:f>
              <c:strCache>
                <c:ptCount val="2"/>
                <c:pt idx="0">
                  <c:v>12-17月齢</c:v>
                </c:pt>
                <c:pt idx="1">
                  <c:v>1-6月</c:v>
                </c:pt>
              </c:strCache>
            </c:strRef>
          </c:tx>
          <c:spPr>
            <a:solidFill>
              <a:srgbClr val="00B050"/>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(計算確認用)'!$E$13:$Y$13</c:f>
              <c:numCache>
                <c:formatCode>#,##0_);[Red]\(#,##0\)</c:formatCode>
                <c:ptCount val="21"/>
                <c:pt idx="0">
                  <c:v>52.689949439483144</c:v>
                </c:pt>
                <c:pt idx="1">
                  <c:v>41.609056680170269</c:v>
                </c:pt>
                <c:pt idx="2">
                  <c:v>36.243191937789575</c:v>
                </c:pt>
                <c:pt idx="3">
                  <c:v>28.953534187988026</c:v>
                </c:pt>
                <c:pt idx="4">
                  <c:v>49.435494717447071</c:v>
                </c:pt>
                <c:pt idx="5">
                  <c:v>44.245939833918023</c:v>
                </c:pt>
                <c:pt idx="6">
                  <c:v>45.231452087404641</c:v>
                </c:pt>
                <c:pt idx="7">
                  <c:v>52.188625993151248</c:v>
                </c:pt>
                <c:pt idx="8">
                  <c:v>57.728201493945647</c:v>
                </c:pt>
                <c:pt idx="9">
                  <c:v>98.320625399865705</c:v>
                </c:pt>
                <c:pt idx="10">
                  <c:v>50.350941585878033</c:v>
                </c:pt>
                <c:pt idx="11">
                  <c:v>13.227353053304213</c:v>
                </c:pt>
                <c:pt idx="12">
                  <c:v>46.611703742164252</c:v>
                </c:pt>
                <c:pt idx="13">
                  <c:v>34.769576755047026</c:v>
                </c:pt>
                <c:pt idx="14">
                  <c:v>62.914244061481455</c:v>
                </c:pt>
                <c:pt idx="15">
                  <c:v>75.373152336416879</c:v>
                </c:pt>
                <c:pt idx="16">
                  <c:v>137.27701368863922</c:v>
                </c:pt>
                <c:pt idx="17">
                  <c:v>97.524750501067558</c:v>
                </c:pt>
                <c:pt idx="18">
                  <c:v>80.899877527027272</c:v>
                </c:pt>
                <c:pt idx="19">
                  <c:v>38.996451721351342</c:v>
                </c:pt>
                <c:pt idx="20">
                  <c:v>60.666212110382752</c:v>
                </c:pt>
              </c:numCache>
            </c:numRef>
          </c:val>
          <c:extLst>
            <c:ext xmlns:c16="http://schemas.microsoft.com/office/drawing/2014/chart" uri="{C3380CC4-5D6E-409C-BE32-E72D297353CC}">
              <c16:uniqueId val="{00000002-E207-4F7F-9B3B-3E8F88A9657D}"/>
            </c:ext>
          </c:extLst>
        </c:ser>
        <c:ser>
          <c:idx val="3"/>
          <c:order val="3"/>
          <c:tx>
            <c:strRef>
              <c:f>'VPA&amp;future (計算確認用)'!$C$14:$D$14</c:f>
              <c:strCache>
                <c:ptCount val="2"/>
                <c:pt idx="0">
                  <c:v>18-23月齢</c:v>
                </c:pt>
                <c:pt idx="1">
                  <c:v>7-12月</c:v>
                </c:pt>
              </c:strCache>
            </c:strRef>
          </c:tx>
          <c:spPr>
            <a:solidFill>
              <a:schemeClr val="accent4"/>
            </a:solidFill>
            <a:ln>
              <a:noFill/>
            </a:ln>
            <a:effectLst/>
          </c:spPr>
          <c:invertIfNegative val="0"/>
          <c:cat>
            <c:numRef>
              <c:f>'VPA&amp;future (計算確認用)'!$E$10:$Y$10</c:f>
              <c:numCache>
                <c:formatCode>General</c:formatCode>
                <c:ptCount val="21"/>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numCache>
            </c:numRef>
          </c:cat>
          <c:val>
            <c:numRef>
              <c:f>'VPA&amp;future (計算確認用)'!$E$14:$Y$14</c:f>
              <c:numCache>
                <c:formatCode>#,##0_);[Red]\(#,##0\)</c:formatCode>
                <c:ptCount val="21"/>
                <c:pt idx="0">
                  <c:v>38.054104676902838</c:v>
                </c:pt>
                <c:pt idx="1">
                  <c:v>34.599019054550197</c:v>
                </c:pt>
                <c:pt idx="2">
                  <c:v>43.692498353156019</c:v>
                </c:pt>
                <c:pt idx="3">
                  <c:v>28.894082596958167</c:v>
                </c:pt>
                <c:pt idx="4">
                  <c:v>36.359364021355951</c:v>
                </c:pt>
                <c:pt idx="5">
                  <c:v>28.358201528653645</c:v>
                </c:pt>
                <c:pt idx="6">
                  <c:v>40.430979581338853</c:v>
                </c:pt>
                <c:pt idx="7">
                  <c:v>54.194924346254076</c:v>
                </c:pt>
                <c:pt idx="8">
                  <c:v>53.526623082088364</c:v>
                </c:pt>
                <c:pt idx="9">
                  <c:v>106.57658344853773</c:v>
                </c:pt>
                <c:pt idx="10">
                  <c:v>67.31851112224804</c:v>
                </c:pt>
                <c:pt idx="11">
                  <c:v>50.917671976261602</c:v>
                </c:pt>
                <c:pt idx="12">
                  <c:v>98.219440652325687</c:v>
                </c:pt>
                <c:pt idx="13">
                  <c:v>79.645017452007011</c:v>
                </c:pt>
                <c:pt idx="14">
                  <c:v>66.078737846711775</c:v>
                </c:pt>
                <c:pt idx="15">
                  <c:v>92.993788173265216</c:v>
                </c:pt>
                <c:pt idx="16">
                  <c:v>105.3513150115069</c:v>
                </c:pt>
                <c:pt idx="17">
                  <c:v>91.597566832108825</c:v>
                </c:pt>
                <c:pt idx="18">
                  <c:v>56.028753646714186</c:v>
                </c:pt>
                <c:pt idx="19">
                  <c:v>39.134671936983317</c:v>
                </c:pt>
                <c:pt idx="20">
                  <c:v>59.610190753496525</c:v>
                </c:pt>
              </c:numCache>
            </c:numRef>
          </c:val>
          <c:extLst>
            <c:ext xmlns:c16="http://schemas.microsoft.com/office/drawing/2014/chart" uri="{C3380CC4-5D6E-409C-BE32-E72D297353CC}">
              <c16:uniqueId val="{00000003-E207-4F7F-9B3B-3E8F88A9657D}"/>
            </c:ext>
          </c:extLst>
        </c:ser>
        <c:dLbls>
          <c:showLegendKey val="0"/>
          <c:showVal val="0"/>
          <c:showCatName val="0"/>
          <c:showSerName val="0"/>
          <c:showPercent val="0"/>
          <c:showBubbleSize val="0"/>
        </c:dLbls>
        <c:gapWidth val="10"/>
        <c:overlap val="100"/>
        <c:axId val="1810400560"/>
        <c:axId val="1810401104"/>
      </c:barChart>
      <c:catAx>
        <c:axId val="181040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1104"/>
        <c:crosses val="autoZero"/>
        <c:auto val="1"/>
        <c:lblAlgn val="ctr"/>
        <c:lblOffset val="100"/>
        <c:noMultiLvlLbl val="0"/>
      </c:catAx>
      <c:valAx>
        <c:axId val="181040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資源尾数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'VPA&amp;future'!$B$44</c:f>
              <c:strCache>
                <c:ptCount val="1"/>
                <c:pt idx="0">
                  <c:v>0歳前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'VPA&amp;future'!$E$44:$BB$44</c:f>
              <c:numCache>
                <c:formatCode>#,##0_);[Red]\(#,##0\)</c:formatCode>
                <c:ptCount val="50"/>
                <c:pt idx="0">
                  <c:v>1284.7186291541479</c:v>
                </c:pt>
                <c:pt idx="1">
                  <c:v>1361.5653752428082</c:v>
                </c:pt>
                <c:pt idx="2">
                  <c:v>1273.1369957687064</c:v>
                </c:pt>
                <c:pt idx="3">
                  <c:v>1356.4482144766823</c:v>
                </c:pt>
                <c:pt idx="4">
                  <c:v>1274.4813588934549</c:v>
                </c:pt>
                <c:pt idx="5">
                  <c:v>1638.3717262432567</c:v>
                </c:pt>
                <c:pt idx="6">
                  <c:v>2494.2430244823677</c:v>
                </c:pt>
                <c:pt idx="7">
                  <c:v>2687.7632917545388</c:v>
                </c:pt>
                <c:pt idx="8">
                  <c:v>4865.9431113882929</c:v>
                </c:pt>
                <c:pt idx="9">
                  <c:v>2552.0376425128311</c:v>
                </c:pt>
                <c:pt idx="10">
                  <c:v>3324.0720933813254</c:v>
                </c:pt>
                <c:pt idx="11">
                  <c:v>3438.9186985761316</c:v>
                </c:pt>
                <c:pt idx="12">
                  <c:v>4588.1955669187118</c:v>
                </c:pt>
                <c:pt idx="13">
                  <c:v>5544.8331715999129</c:v>
                </c:pt>
                <c:pt idx="14">
                  <c:v>4612.3388620188534</c:v>
                </c:pt>
                <c:pt idx="15">
                  <c:v>6478.8503365275483</c:v>
                </c:pt>
                <c:pt idx="16">
                  <c:v>5610.322383893702</c:v>
                </c:pt>
                <c:pt idx="17">
                  <c:v>3686.1855873730856</c:v>
                </c:pt>
                <c:pt idx="18">
                  <c:v>3636.9163836890552</c:v>
                </c:pt>
                <c:pt idx="19">
                  <c:v>3367.3333314375086</c:v>
                </c:pt>
                <c:pt idx="20">
                  <c:v>2433.7924369989078</c:v>
                </c:pt>
                <c:pt idx="21">
                  <c:v>5315.2932603524168</c:v>
                </c:pt>
                <c:pt idx="22">
                  <c:v>1999.7697467665646</c:v>
                </c:pt>
                <c:pt idx="23">
                  <c:v>2594.1243233971577</c:v>
                </c:pt>
                <c:pt idx="24">
                  <c:v>2734.7659206464114</c:v>
                </c:pt>
                <c:pt idx="25">
                  <c:v>3063.7270387498174</c:v>
                </c:pt>
                <c:pt idx="26">
                  <c:v>2469.0711142334808</c:v>
                </c:pt>
                <c:pt idx="27">
                  <c:v>2090.4675358114523</c:v>
                </c:pt>
                <c:pt idx="28">
                  <c:v>3203.0088504638575</c:v>
                </c:pt>
                <c:pt idx="29">
                  <c:v>3758.2538191168164</c:v>
                </c:pt>
                <c:pt idx="30">
                  <c:v>4551.3327888626281</c:v>
                </c:pt>
                <c:pt idx="31">
                  <c:v>4834.9141846640705</c:v>
                </c:pt>
                <c:pt idx="32">
                  <c:v>3552.3948458894538</c:v>
                </c:pt>
                <c:pt idx="33">
                  <c:v>5177.354267005494</c:v>
                </c:pt>
                <c:pt idx="34">
                  <c:v>5504.1929302847111</c:v>
                </c:pt>
                <c:pt idx="35">
                  <c:v>3706.1059751727598</c:v>
                </c:pt>
                <c:pt idx="36">
                  <c:v>3565.7612521268989</c:v>
                </c:pt>
                <c:pt idx="37">
                  <c:v>3509.5455688118</c:v>
                </c:pt>
                <c:pt idx="38">
                  <c:v>3543.7483494984567</c:v>
                </c:pt>
                <c:pt idx="39">
                  <c:v>3129.2033029808358</c:v>
                </c:pt>
                <c:pt idx="40">
                  <c:v>2830.345023013369</c:v>
                </c:pt>
                <c:pt idx="41">
                  <c:v>1831.9923923673264</c:v>
                </c:pt>
                <c:pt idx="42">
                  <c:v>1905.2336551612163</c:v>
                </c:pt>
                <c:pt idx="43">
                  <c:v>2696.3533630020188</c:v>
                </c:pt>
                <c:pt idx="44">
                  <c:v>1896.277286201858</c:v>
                </c:pt>
                <c:pt idx="45">
                  <c:v>2120.0511168152511</c:v>
                </c:pt>
                <c:pt idx="46">
                  <c:v>1344.8915727342066</c:v>
                </c:pt>
                <c:pt idx="47">
                  <c:v>1521.7983958178065</c:v>
                </c:pt>
                <c:pt idx="48">
                  <c:v>1655.3070630695688</c:v>
                </c:pt>
                <c:pt idx="49">
                  <c:v>2546.5263476211089</c:v>
                </c:pt>
              </c:numCache>
            </c:numRef>
          </c:val>
          <c:smooth val="0"/>
          <c:extLst>
            <c:ext xmlns:c16="http://schemas.microsoft.com/office/drawing/2014/chart" uri="{C3380CC4-5D6E-409C-BE32-E72D297353CC}">
              <c16:uniqueId val="{00000000-2DEF-4421-A291-93873C402331}"/>
            </c:ext>
          </c:extLst>
        </c:ser>
        <c:ser>
          <c:idx val="1"/>
          <c:order val="1"/>
          <c:tx>
            <c:strRef>
              <c:f>'VPA&amp;future'!$B$45</c:f>
              <c:strCache>
                <c:ptCount val="1"/>
                <c:pt idx="0">
                  <c:v>0歳後</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'VPA&amp;future'!$E$45:$BB$45</c:f>
              <c:numCache>
                <c:formatCode>#,##0_);[Red]\(#,##0\)</c:formatCode>
                <c:ptCount val="50"/>
                <c:pt idx="0">
                  <c:v>630.78016182282681</c:v>
                </c:pt>
                <c:pt idx="1">
                  <c:v>718.46930837259902</c:v>
                </c:pt>
                <c:pt idx="2">
                  <c:v>630.97030235716284</c:v>
                </c:pt>
                <c:pt idx="3">
                  <c:v>702.48213769225163</c:v>
                </c:pt>
                <c:pt idx="4">
                  <c:v>628.72309556370135</c:v>
                </c:pt>
                <c:pt idx="5">
                  <c:v>836.42924196322281</c:v>
                </c:pt>
                <c:pt idx="6">
                  <c:v>1306.7475542518278</c:v>
                </c:pt>
                <c:pt idx="7">
                  <c:v>1307.5057995660172</c:v>
                </c:pt>
                <c:pt idx="8">
                  <c:v>2185.7047896246913</c:v>
                </c:pt>
                <c:pt idx="9">
                  <c:v>1293.8358746205085</c:v>
                </c:pt>
                <c:pt idx="10">
                  <c:v>1315.2865132082879</c:v>
                </c:pt>
                <c:pt idx="11">
                  <c:v>1700.5848694006586</c:v>
                </c:pt>
                <c:pt idx="12">
                  <c:v>2137.5347365359876</c:v>
                </c:pt>
                <c:pt idx="13">
                  <c:v>2397.1017205680687</c:v>
                </c:pt>
                <c:pt idx="14">
                  <c:v>2177.1895459726948</c:v>
                </c:pt>
                <c:pt idx="15">
                  <c:v>3133.429316936822</c:v>
                </c:pt>
                <c:pt idx="16">
                  <c:v>2366.1742525121826</c:v>
                </c:pt>
                <c:pt idx="17">
                  <c:v>1702.6796961390337</c:v>
                </c:pt>
                <c:pt idx="18">
                  <c:v>1545.0165559589259</c:v>
                </c:pt>
                <c:pt idx="19">
                  <c:v>1537.7779164111362</c:v>
                </c:pt>
                <c:pt idx="20">
                  <c:v>893.69636477081974</c:v>
                </c:pt>
                <c:pt idx="21" formatCode="General">
                  <c:v>2203.4261173345712</c:v>
                </c:pt>
                <c:pt idx="22" formatCode="General">
                  <c:v>918.22503759851531</c:v>
                </c:pt>
                <c:pt idx="23" formatCode="General">
                  <c:v>1191.1320832000918</c:v>
                </c:pt>
                <c:pt idx="24" formatCode="General">
                  <c:v>1255.709835779317</c:v>
                </c:pt>
                <c:pt idx="25" formatCode="General">
                  <c:v>1406.7573928930058</c:v>
                </c:pt>
                <c:pt idx="26" formatCode="General">
                  <c:v>1133.7119787746717</c:v>
                </c:pt>
                <c:pt idx="27" formatCode="General">
                  <c:v>959.87032245718535</c:v>
                </c:pt>
                <c:pt idx="28" formatCode="General">
                  <c:v>1470.710779028936</c:v>
                </c:pt>
                <c:pt idx="29" formatCode="General">
                  <c:v>1725.6600465844192</c:v>
                </c:pt>
                <c:pt idx="30" formatCode="General">
                  <c:v>2089.8144538560109</c:v>
                </c:pt>
                <c:pt idx="31" formatCode="General">
                  <c:v>2220.0252134912375</c:v>
                </c:pt>
                <c:pt idx="32" formatCode="General">
                  <c:v>1631.1367327192497</c:v>
                </c:pt>
                <c:pt idx="33" formatCode="General">
                  <c:v>2377.2618443541692</c:v>
                </c:pt>
                <c:pt idx="34" formatCode="General">
                  <c:v>2527.3348436899469</c:v>
                </c:pt>
                <c:pt idx="35" formatCode="General">
                  <c:v>1701.7155619538084</c:v>
                </c:pt>
                <c:pt idx="36" formatCode="General">
                  <c:v>1637.2741237312798</c:v>
                </c:pt>
                <c:pt idx="37" formatCode="General">
                  <c:v>1611.4618280861962</c:v>
                </c:pt>
                <c:pt idx="38" formatCode="General">
                  <c:v>1627.1665609099421</c:v>
                </c:pt>
                <c:pt idx="39" formatCode="General">
                  <c:v>1436.8218267022226</c:v>
                </c:pt>
                <c:pt idx="40" formatCode="General">
                  <c:v>1299.5964507290814</c:v>
                </c:pt>
                <c:pt idx="41" formatCode="General">
                  <c:v>841.18748474998563</c:v>
                </c:pt>
                <c:pt idx="42" formatCode="General">
                  <c:v>874.81733708244656</c:v>
                </c:pt>
                <c:pt idx="43" formatCode="General">
                  <c:v>1238.0721191150321</c:v>
                </c:pt>
                <c:pt idx="44" formatCode="General">
                  <c:v>870.70488251723953</c:v>
                </c:pt>
                <c:pt idx="45" formatCode="General">
                  <c:v>973.45407869883979</c:v>
                </c:pt>
                <c:pt idx="46" formatCode="General">
                  <c:v>617.52765133912499</c:v>
                </c:pt>
                <c:pt idx="47" formatCode="General">
                  <c:v>698.75714015403605</c:v>
                </c:pt>
                <c:pt idx="48" formatCode="General">
                  <c:v>760.05969821363021</c:v>
                </c:pt>
                <c:pt idx="49" formatCode="General">
                  <c:v>1169.2767405201439</c:v>
                </c:pt>
              </c:numCache>
            </c:numRef>
          </c:val>
          <c:smooth val="0"/>
          <c:extLst>
            <c:ext xmlns:c16="http://schemas.microsoft.com/office/drawing/2014/chart" uri="{C3380CC4-5D6E-409C-BE32-E72D297353CC}">
              <c16:uniqueId val="{00000001-2DEF-4421-A291-93873C402331}"/>
            </c:ext>
          </c:extLst>
        </c:ser>
        <c:ser>
          <c:idx val="2"/>
          <c:order val="2"/>
          <c:tx>
            <c:strRef>
              <c:f>'VPA&amp;future'!$B$46</c:f>
              <c:strCache>
                <c:ptCount val="1"/>
                <c:pt idx="0">
                  <c:v>1歳前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'VPA&amp;future'!$E$46:$BB$46</c:f>
              <c:numCache>
                <c:formatCode>#,##0_);[Red]\(#,##0\)</c:formatCode>
                <c:ptCount val="50"/>
                <c:pt idx="0">
                  <c:v>327.34103579890007</c:v>
                </c:pt>
                <c:pt idx="1">
                  <c:v>289.01349958078316</c:v>
                </c:pt>
                <c:pt idx="2">
                  <c:v>342.69154870995982</c:v>
                </c:pt>
                <c:pt idx="3">
                  <c:v>233.43842020855405</c:v>
                </c:pt>
                <c:pt idx="4">
                  <c:v>311.52193250336967</c:v>
                </c:pt>
                <c:pt idx="5">
                  <c:v>250.74518898250685</c:v>
                </c:pt>
                <c:pt idx="6">
                  <c:v>333.09402077220699</c:v>
                </c:pt>
                <c:pt idx="7">
                  <c:v>434.95195816141603</c:v>
                </c:pt>
                <c:pt idx="8">
                  <c:v>438.03972092807328</c:v>
                </c:pt>
                <c:pt idx="9">
                  <c:v>849.45946246754136</c:v>
                </c:pt>
                <c:pt idx="10">
                  <c:v>520.49229454454985</c:v>
                </c:pt>
                <c:pt idx="11">
                  <c:v>359.70962522062416</c:v>
                </c:pt>
                <c:pt idx="12">
                  <c:v>722.70984857573126</c:v>
                </c:pt>
                <c:pt idx="13">
                  <c:v>581.8992693652724</c:v>
                </c:pt>
                <c:pt idx="14">
                  <c:v>529.34608641947432</c:v>
                </c:pt>
                <c:pt idx="15">
                  <c:v>726.96079237577476</c:v>
                </c:pt>
                <c:pt idx="16">
                  <c:v>894.48564502006502</c:v>
                </c:pt>
                <c:pt idx="17">
                  <c:v>747.87054887766965</c:v>
                </c:pt>
                <c:pt idx="18">
                  <c:v>486.49958660948874</c:v>
                </c:pt>
                <c:pt idx="19">
                  <c:v>315.8742641251896</c:v>
                </c:pt>
                <c:pt idx="20">
                  <c:v>482.87294656877157</c:v>
                </c:pt>
                <c:pt idx="21">
                  <c:v>199.05142747346068</c:v>
                </c:pt>
                <c:pt idx="22" formatCode="General">
                  <c:v>534.8069567139039</c:v>
                </c:pt>
                <c:pt idx="23" formatCode="General">
                  <c:v>305.79800178276088</c:v>
                </c:pt>
                <c:pt idx="24" formatCode="General">
                  <c:v>396.68468620127976</c:v>
                </c:pt>
                <c:pt idx="25" formatCode="General">
                  <c:v>418.19112186763448</c:v>
                </c:pt>
                <c:pt idx="26" formatCode="General">
                  <c:v>468.4947394430568</c:v>
                </c:pt>
                <c:pt idx="27" formatCode="General">
                  <c:v>377.56197392872639</c:v>
                </c:pt>
                <c:pt idx="28" formatCode="General">
                  <c:v>319.66719982462854</c:v>
                </c:pt>
                <c:pt idx="29" formatCode="General">
                  <c:v>489.79324132093717</c:v>
                </c:pt>
                <c:pt idx="30" formatCode="General">
                  <c:v>574.69941723871227</c:v>
                </c:pt>
                <c:pt idx="31" formatCode="General">
                  <c:v>695.97436131481629</c:v>
                </c:pt>
                <c:pt idx="32" formatCode="General">
                  <c:v>739.33866578990057</c:v>
                </c:pt>
                <c:pt idx="33" formatCode="General">
                  <c:v>543.22016180754861</c:v>
                </c:pt>
                <c:pt idx="34" formatCode="General">
                  <c:v>791.70344082445126</c:v>
                </c:pt>
                <c:pt idx="35" formatCode="General">
                  <c:v>841.68249981248573</c:v>
                </c:pt>
                <c:pt idx="36" formatCode="General">
                  <c:v>566.7251459501523</c:v>
                </c:pt>
                <c:pt idx="37" formatCode="General">
                  <c:v>545.26410727928919</c:v>
                </c:pt>
                <c:pt idx="38" formatCode="General">
                  <c:v>536.66779580172772</c:v>
                </c:pt>
                <c:pt idx="39" formatCode="General">
                  <c:v>541.89796892856134</c:v>
                </c:pt>
                <c:pt idx="40" formatCode="General">
                  <c:v>478.50714752074674</c:v>
                </c:pt>
                <c:pt idx="41" formatCode="General">
                  <c:v>432.80675377388985</c:v>
                </c:pt>
                <c:pt idx="42" formatCode="General">
                  <c:v>280.1420582409396</c:v>
                </c:pt>
                <c:pt idx="43" formatCode="General">
                  <c:v>291.34186354184061</c:v>
                </c:pt>
                <c:pt idx="44" formatCode="General">
                  <c:v>412.31720393782621</c:v>
                </c:pt>
                <c:pt idx="45" formatCode="General">
                  <c:v>289.97228600151158</c:v>
                </c:pt>
                <c:pt idx="46" formatCode="General">
                  <c:v>324.19102061508084</c:v>
                </c:pt>
                <c:pt idx="47" formatCode="General">
                  <c:v>205.65625428706042</c:v>
                </c:pt>
                <c:pt idx="48" formatCode="General">
                  <c:v>232.70824519159933</c:v>
                </c:pt>
                <c:pt idx="49" formatCode="General">
                  <c:v>253.12393741430714</c:v>
                </c:pt>
              </c:numCache>
            </c:numRef>
          </c:val>
          <c:smooth val="0"/>
          <c:extLst>
            <c:ext xmlns:c16="http://schemas.microsoft.com/office/drawing/2014/chart" uri="{C3380CC4-5D6E-409C-BE32-E72D297353CC}">
              <c16:uniqueId val="{00000002-2DEF-4421-A291-93873C402331}"/>
            </c:ext>
          </c:extLst>
        </c:ser>
        <c:ser>
          <c:idx val="3"/>
          <c:order val="3"/>
          <c:tx>
            <c:strRef>
              <c:f>'VPA&amp;future'!$B$47</c:f>
              <c:strCache>
                <c:ptCount val="1"/>
                <c:pt idx="0">
                  <c:v>1歳後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'VPA&amp;future'!$E$47:$BB$47</c:f>
              <c:numCache>
                <c:formatCode>#,##0_);[Red]\(#,##0\)</c:formatCode>
                <c:ptCount val="50"/>
                <c:pt idx="0">
                  <c:v>136.66423993627095</c:v>
                </c:pt>
                <c:pt idx="1">
                  <c:v>124.25594247394336</c:v>
                </c:pt>
                <c:pt idx="2">
                  <c:v>156.91348223927847</c:v>
                </c:pt>
                <c:pt idx="3">
                  <c:v>103.76772414687402</c:v>
                </c:pt>
                <c:pt idx="4">
                  <c:v>130.57789404675668</c:v>
                </c:pt>
                <c:pt idx="5">
                  <c:v>101.84320694911359</c:v>
                </c:pt>
                <c:pt idx="6">
                  <c:v>145.20034412256928</c:v>
                </c:pt>
                <c:pt idx="7">
                  <c:v>194.63099203277122</c:v>
                </c:pt>
                <c:pt idx="8">
                  <c:v>192.23091232806883</c:v>
                </c:pt>
                <c:pt idx="9">
                  <c:v>382.74997915899991</c:v>
                </c:pt>
                <c:pt idx="10">
                  <c:v>241.76191331463502</c:v>
                </c:pt>
                <c:pt idx="11">
                  <c:v>182.86134962422943</c:v>
                </c:pt>
                <c:pt idx="12">
                  <c:v>352.73685500379105</c:v>
                </c:pt>
                <c:pt idx="13">
                  <c:v>286.03026840876015</c:v>
                </c:pt>
                <c:pt idx="14">
                  <c:v>237.30949815908141</c:v>
                </c:pt>
                <c:pt idx="15">
                  <c:v>333.96989595205559</c:v>
                </c:pt>
                <c:pt idx="16">
                  <c:v>378.34965543343986</c:v>
                </c:pt>
                <c:pt idx="17">
                  <c:v>328.95562666383989</c:v>
                </c:pt>
                <c:pt idx="18">
                  <c:v>201.21684892385082</c:v>
                </c:pt>
                <c:pt idx="19">
                  <c:v>140.54489629523002</c:v>
                </c:pt>
                <c:pt idx="20">
                  <c:v>214.07891424462667</c:v>
                </c:pt>
                <c:pt idx="21" formatCode="General">
                  <c:v>86.33227873286198</c:v>
                </c:pt>
                <c:pt idx="22" formatCode="General">
                  <c:v>252.31796428740407</c:v>
                </c:pt>
                <c:pt idx="23" formatCode="General">
                  <c:v>144.27323415364285</c:v>
                </c:pt>
                <c:pt idx="24" formatCode="General">
                  <c:v>187.1528992466684</c:v>
                </c:pt>
                <c:pt idx="25" formatCode="General">
                  <c:v>197.29947643361314</c:v>
                </c:pt>
                <c:pt idx="26" formatCode="General">
                  <c:v>221.03235092894718</c:v>
                </c:pt>
                <c:pt idx="27" formatCode="General">
                  <c:v>178.13094511594534</c:v>
                </c:pt>
                <c:pt idx="28" formatCode="General">
                  <c:v>150.81661914946469</c:v>
                </c:pt>
                <c:pt idx="29" formatCode="General">
                  <c:v>231.08082649332371</c:v>
                </c:pt>
                <c:pt idx="30" formatCode="General">
                  <c:v>271.13893193502554</c:v>
                </c:pt>
                <c:pt idx="31" formatCode="General">
                  <c:v>328.35555304326738</c:v>
                </c:pt>
                <c:pt idx="32" formatCode="General">
                  <c:v>348.8145109729146</c:v>
                </c:pt>
                <c:pt idx="33" formatCode="General">
                  <c:v>256.28725218785382</c:v>
                </c:pt>
                <c:pt idx="34" formatCode="General">
                  <c:v>373.51982430367184</c:v>
                </c:pt>
                <c:pt idx="35" formatCode="General">
                  <c:v>397.0995744594033</c:v>
                </c:pt>
                <c:pt idx="36" formatCode="General">
                  <c:v>267.37672975544302</c:v>
                </c:pt>
                <c:pt idx="37" formatCode="General">
                  <c:v>257.25157053500635</c:v>
                </c:pt>
                <c:pt idx="38" formatCode="General">
                  <c:v>253.19589439772105</c:v>
                </c:pt>
                <c:pt idx="39" formatCode="General">
                  <c:v>255.66345137256292</c:v>
                </c:pt>
                <c:pt idx="40" formatCode="General">
                  <c:v>225.75613096221429</c:v>
                </c:pt>
                <c:pt idx="41" formatCode="General">
                  <c:v>204.19502340259763</c:v>
                </c:pt>
                <c:pt idx="42" formatCode="General">
                  <c:v>132.16894985988429</c:v>
                </c:pt>
                <c:pt idx="43" formatCode="General">
                  <c:v>137.45293511561525</c:v>
                </c:pt>
                <c:pt idx="44" formatCode="General">
                  <c:v>194.52820542482303</c:v>
                </c:pt>
                <c:pt idx="45" formatCode="General">
                  <c:v>136.80677856777805</c:v>
                </c:pt>
                <c:pt idx="46" formatCode="General">
                  <c:v>152.9509243194301</c:v>
                </c:pt>
                <c:pt idx="47" formatCode="General">
                  <c:v>97.027098793785655</c:v>
                </c:pt>
                <c:pt idx="48" formatCode="General">
                  <c:v>109.79002790169187</c:v>
                </c:pt>
                <c:pt idx="49" formatCode="General">
                  <c:v>119.42200040407556</c:v>
                </c:pt>
              </c:numCache>
            </c:numRef>
          </c:val>
          <c:smooth val="0"/>
          <c:extLst>
            <c:ext xmlns:c16="http://schemas.microsoft.com/office/drawing/2014/chart" uri="{C3380CC4-5D6E-409C-BE32-E72D297353CC}">
              <c16:uniqueId val="{00000003-2DEF-4421-A291-93873C402331}"/>
            </c:ext>
          </c:extLst>
        </c:ser>
        <c:dLbls>
          <c:showLegendKey val="0"/>
          <c:showVal val="0"/>
          <c:showCatName val="0"/>
          <c:showSerName val="0"/>
          <c:showPercent val="0"/>
          <c:showBubbleSize val="0"/>
        </c:dLbls>
        <c:marker val="1"/>
        <c:smooth val="0"/>
        <c:axId val="1810407632"/>
        <c:axId val="1810407088"/>
      </c:lineChart>
      <c:catAx>
        <c:axId val="18104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7088"/>
        <c:crosses val="autoZero"/>
        <c:auto val="1"/>
        <c:lblAlgn val="ctr"/>
        <c:lblOffset val="100"/>
        <c:noMultiLvlLbl val="0"/>
      </c:catAx>
      <c:valAx>
        <c:axId val="181040708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年齢別</a:t>
            </a:r>
            <a:r>
              <a:rPr lang="en-US" altLang="ja-JP"/>
              <a:t>F</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'VPA&amp;future'!$B$44</c:f>
              <c:strCache>
                <c:ptCount val="1"/>
                <c:pt idx="0">
                  <c:v>0歳前</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'VPA&amp;future'!$E$43:$AJ$43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'VPA&amp;future'!$E$51:$AJ$51</c:f>
              <c:numCache>
                <c:formatCode>0.000</c:formatCode>
                <c:ptCount val="32"/>
                <c:pt idx="0">
                  <c:v>8.6337602354283699E-2</c:v>
                </c:pt>
                <c:pt idx="1">
                  <c:v>1.4267339678260256E-2</c:v>
                </c:pt>
                <c:pt idx="2">
                  <c:v>7.698041221560438E-2</c:v>
                </c:pt>
                <c:pt idx="3">
                  <c:v>3.3004981420916207E-2</c:v>
                </c:pt>
                <c:pt idx="4">
                  <c:v>8.1603667355241757E-2</c:v>
                </c:pt>
                <c:pt idx="5">
                  <c:v>4.7316249124524368E-2</c:v>
                </c:pt>
                <c:pt idx="6">
                  <c:v>2.1444019185789177E-2</c:v>
                </c:pt>
                <c:pt idx="7">
                  <c:v>9.5588005118425981E-2</c:v>
                </c:pt>
                <c:pt idx="8">
                  <c:v>0.1753222185332316</c:v>
                </c:pt>
                <c:pt idx="9">
                  <c:v>5.4280763227726909E-2</c:v>
                </c:pt>
                <c:pt idx="10">
                  <c:v>0.30213604283696249</c:v>
                </c:pt>
                <c:pt idx="11">
                  <c:v>7.9184857445831452E-2</c:v>
                </c:pt>
                <c:pt idx="12">
                  <c:v>0.13883365139609496</c:v>
                </c:pt>
                <c:pt idx="13">
                  <c:v>0.21360614290615146</c:v>
                </c:pt>
                <c:pt idx="14">
                  <c:v>0.12570022771891118</c:v>
                </c:pt>
                <c:pt idx="15">
                  <c:v>0.10141504421774178</c:v>
                </c:pt>
                <c:pt idx="16">
                  <c:v>0.23833377240581058</c:v>
                </c:pt>
                <c:pt idx="17">
                  <c:v>0.14738890537568491</c:v>
                </c:pt>
                <c:pt idx="18">
                  <c:v>0.23110154915507355</c:v>
                </c:pt>
                <c:pt idx="19">
                  <c:v>0.15878267180969588</c:v>
                </c:pt>
                <c:pt idx="20">
                  <c:v>0.37683991264896533</c:v>
                </c:pt>
                <c:pt idx="21">
                  <c:v>0.25557471120457825</c:v>
                </c:pt>
                <c:pt idx="22">
                  <c:v>0.15334482672274694</c:v>
                </c:pt>
                <c:pt idx="23">
                  <c:v>0.15334482672274694</c:v>
                </c:pt>
                <c:pt idx="24">
                  <c:v>0.15334482672274694</c:v>
                </c:pt>
                <c:pt idx="25">
                  <c:v>0.15334482672274694</c:v>
                </c:pt>
                <c:pt idx="26">
                  <c:v>0.15334482672274694</c:v>
                </c:pt>
                <c:pt idx="27">
                  <c:v>0.15334482672274694</c:v>
                </c:pt>
                <c:pt idx="28">
                  <c:v>0.15334482672274694</c:v>
                </c:pt>
                <c:pt idx="29">
                  <c:v>0.15334482672274694</c:v>
                </c:pt>
                <c:pt idx="30">
                  <c:v>0.15334482672274694</c:v>
                </c:pt>
                <c:pt idx="31">
                  <c:v>0.15334482672274694</c:v>
                </c:pt>
              </c:numCache>
            </c:numRef>
          </c:val>
          <c:smooth val="0"/>
          <c:extLst>
            <c:ext xmlns:c16="http://schemas.microsoft.com/office/drawing/2014/chart" uri="{C3380CC4-5D6E-409C-BE32-E72D297353CC}">
              <c16:uniqueId val="{00000000-7B2D-4921-9322-53511C98ADC7}"/>
            </c:ext>
          </c:extLst>
        </c:ser>
        <c:ser>
          <c:idx val="1"/>
          <c:order val="1"/>
          <c:tx>
            <c:strRef>
              <c:f>'VPA&amp;future'!$B$45</c:f>
              <c:strCache>
                <c:ptCount val="1"/>
                <c:pt idx="0">
                  <c:v>0歳後</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'VPA&amp;future'!$E$43:$AJ$43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'VPA&amp;future'!$E$52:$AJ$52</c:f>
              <c:numCache>
                <c:formatCode>0.000</c:formatCode>
                <c:ptCount val="32"/>
                <c:pt idx="0">
                  <c:v>0.15548400698608367</c:v>
                </c:pt>
                <c:pt idx="1">
                  <c:v>0.1152922206766271</c:v>
                </c:pt>
                <c:pt idx="2">
                  <c:v>0.36934047971295253</c:v>
                </c:pt>
                <c:pt idx="3">
                  <c:v>0.18815022904254269</c:v>
                </c:pt>
                <c:pt idx="4">
                  <c:v>0.29425368999493318</c:v>
                </c:pt>
                <c:pt idx="5">
                  <c:v>0.2957171338501825</c:v>
                </c:pt>
                <c:pt idx="6">
                  <c:v>0.47506096198320574</c:v>
                </c:pt>
                <c:pt idx="7">
                  <c:v>0.46856703822876561</c:v>
                </c:pt>
                <c:pt idx="8">
                  <c:v>0.32009339301106082</c:v>
                </c:pt>
                <c:pt idx="9">
                  <c:v>0.28559154733267073</c:v>
                </c:pt>
                <c:pt idx="10">
                  <c:v>0.67151269227935284</c:v>
                </c:pt>
                <c:pt idx="11">
                  <c:v>0.23071968602929271</c:v>
                </c:pt>
                <c:pt idx="12">
                  <c:v>0.67611109562989036</c:v>
                </c:pt>
                <c:pt idx="13">
                  <c:v>0.88537322456902456</c:v>
                </c:pt>
                <c:pt idx="14">
                  <c:v>0.47191757958408342</c:v>
                </c:pt>
                <c:pt idx="15">
                  <c:v>0.62863445741486024</c:v>
                </c:pt>
                <c:pt idx="16">
                  <c:v>0.52679979039495317</c:v>
                </c:pt>
                <c:pt idx="17">
                  <c:v>0.62772252894465896</c:v>
                </c:pt>
                <c:pt idx="18">
                  <c:v>0.96244566903909567</c:v>
                </c:pt>
                <c:pt idx="19">
                  <c:v>0.53334017352074148</c:v>
                </c:pt>
                <c:pt idx="20">
                  <c:v>0.87680285991000695</c:v>
                </c:pt>
                <c:pt idx="21">
                  <c:v>0.79086290082328137</c:v>
                </c:pt>
                <c:pt idx="22">
                  <c:v>0.47451774049396878</c:v>
                </c:pt>
                <c:pt idx="23">
                  <c:v>0.47451774049396878</c:v>
                </c:pt>
                <c:pt idx="24">
                  <c:v>0.47451774049396878</c:v>
                </c:pt>
                <c:pt idx="25">
                  <c:v>0.47451774049396878</c:v>
                </c:pt>
                <c:pt idx="26">
                  <c:v>0.47451774049396878</c:v>
                </c:pt>
                <c:pt idx="27">
                  <c:v>0.47451774049396878</c:v>
                </c:pt>
                <c:pt idx="28">
                  <c:v>0.47451774049396878</c:v>
                </c:pt>
                <c:pt idx="29">
                  <c:v>0.47451774049396878</c:v>
                </c:pt>
                <c:pt idx="30">
                  <c:v>0.47451774049396878</c:v>
                </c:pt>
                <c:pt idx="31">
                  <c:v>0.47451774049396878</c:v>
                </c:pt>
              </c:numCache>
            </c:numRef>
          </c:val>
          <c:smooth val="0"/>
          <c:extLst>
            <c:ext xmlns:c16="http://schemas.microsoft.com/office/drawing/2014/chart" uri="{C3380CC4-5D6E-409C-BE32-E72D297353CC}">
              <c16:uniqueId val="{00000001-7B2D-4921-9322-53511C98ADC7}"/>
            </c:ext>
          </c:extLst>
        </c:ser>
        <c:ser>
          <c:idx val="2"/>
          <c:order val="2"/>
          <c:tx>
            <c:strRef>
              <c:f>'VPA&amp;future'!$B$46</c:f>
              <c:strCache>
                <c:ptCount val="1"/>
                <c:pt idx="0">
                  <c:v>1歳前</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'VPA&amp;future'!$E$43:$AJ$43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'VPA&amp;future'!$E$53:$AJ$53</c:f>
              <c:numCache>
                <c:formatCode>0.000</c:formatCode>
                <c:ptCount val="32"/>
                <c:pt idx="0">
                  <c:v>0.24847543605465439</c:v>
                </c:pt>
                <c:pt idx="1">
                  <c:v>0.21912990778854724</c:v>
                </c:pt>
                <c:pt idx="2">
                  <c:v>0.15613618276300831</c:v>
                </c:pt>
                <c:pt idx="3">
                  <c:v>0.18576333763975744</c:v>
                </c:pt>
                <c:pt idx="4">
                  <c:v>0.24449980712710362</c:v>
                </c:pt>
                <c:pt idx="5">
                  <c:v>0.27600279632041269</c:v>
                </c:pt>
                <c:pt idx="6">
                  <c:v>0.20531032241193936</c:v>
                </c:pt>
                <c:pt idx="7">
                  <c:v>0.17913016672108278</c:v>
                </c:pt>
                <c:pt idx="8">
                  <c:v>0.19861227553816185</c:v>
                </c:pt>
                <c:pt idx="9">
                  <c:v>0.17221824060145521</c:v>
                </c:pt>
                <c:pt idx="10">
                  <c:v>0.14182167139581528</c:v>
                </c:pt>
                <c:pt idx="11">
                  <c:v>5.1568896015477962E-2</c:v>
                </c:pt>
                <c:pt idx="12">
                  <c:v>9.2285499972643931E-2</c:v>
                </c:pt>
                <c:pt idx="13">
                  <c:v>8.519971724303102E-2</c:v>
                </c:pt>
                <c:pt idx="14">
                  <c:v>0.17727725698521873</c:v>
                </c:pt>
                <c:pt idx="15">
                  <c:v>0.15282168833737614</c:v>
                </c:pt>
                <c:pt idx="16">
                  <c:v>0.23543007233926758</c:v>
                </c:pt>
                <c:pt idx="17">
                  <c:v>0.19630703169262742</c:v>
                </c:pt>
                <c:pt idx="18">
                  <c:v>0.25785287501647897</c:v>
                </c:pt>
                <c:pt idx="19">
                  <c:v>0.18481725175142469</c:v>
                </c:pt>
                <c:pt idx="20">
                  <c:v>0.188408863266711</c:v>
                </c:pt>
                <c:pt idx="21">
                  <c:v>0.21035966334487155</c:v>
                </c:pt>
                <c:pt idx="22">
                  <c:v>0.12621579800692292</c:v>
                </c:pt>
                <c:pt idx="23">
                  <c:v>0.12621579800692292</c:v>
                </c:pt>
                <c:pt idx="24">
                  <c:v>0.12621579800692292</c:v>
                </c:pt>
                <c:pt idx="25">
                  <c:v>0.12621579800692292</c:v>
                </c:pt>
                <c:pt idx="26">
                  <c:v>0.12621579800692292</c:v>
                </c:pt>
                <c:pt idx="27">
                  <c:v>0.12621579800692292</c:v>
                </c:pt>
                <c:pt idx="28">
                  <c:v>0.12621579800692292</c:v>
                </c:pt>
                <c:pt idx="29">
                  <c:v>0.12621579800692292</c:v>
                </c:pt>
                <c:pt idx="30">
                  <c:v>0.12621579800692292</c:v>
                </c:pt>
                <c:pt idx="31">
                  <c:v>0.12621579800692292</c:v>
                </c:pt>
              </c:numCache>
            </c:numRef>
          </c:val>
          <c:smooth val="0"/>
          <c:extLst>
            <c:ext xmlns:c16="http://schemas.microsoft.com/office/drawing/2014/chart" uri="{C3380CC4-5D6E-409C-BE32-E72D297353CC}">
              <c16:uniqueId val="{00000002-7B2D-4921-9322-53511C98ADC7}"/>
            </c:ext>
          </c:extLst>
        </c:ser>
        <c:ser>
          <c:idx val="3"/>
          <c:order val="3"/>
          <c:tx>
            <c:strRef>
              <c:f>'VPA&amp;future'!$B$47</c:f>
              <c:strCache>
                <c:ptCount val="1"/>
                <c:pt idx="0">
                  <c:v>1歳後</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'VPA&amp;future'!$E$43:$AJ$43</c:f>
              <c:numCache>
                <c:formatCode>General</c:formatCode>
                <c:ptCount val="32"/>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numCache>
            </c:numRef>
          </c:cat>
          <c:val>
            <c:numRef>
              <c:f>'VPA&amp;future'!$E$54:$AJ$54</c:f>
              <c:numCache>
                <c:formatCode>0.000</c:formatCode>
                <c:ptCount val="32"/>
                <c:pt idx="0">
                  <c:v>0.47899673880333166</c:v>
                </c:pt>
                <c:pt idx="1">
                  <c:v>0.47899673880333166</c:v>
                </c:pt>
                <c:pt idx="2">
                  <c:v>0.47899673880333166</c:v>
                </c:pt>
                <c:pt idx="3">
                  <c:v>0.47899673880333166</c:v>
                </c:pt>
                <c:pt idx="4">
                  <c:v>0.47899673880333166</c:v>
                </c:pt>
                <c:pt idx="5">
                  <c:v>0.47899673880333166</c:v>
                </c:pt>
                <c:pt idx="6">
                  <c:v>0.47899673880333166</c:v>
                </c:pt>
                <c:pt idx="7">
                  <c:v>0.47899673880333166</c:v>
                </c:pt>
                <c:pt idx="8">
                  <c:v>0.47899673880333166</c:v>
                </c:pt>
                <c:pt idx="9">
                  <c:v>0.47899673880333166</c:v>
                </c:pt>
                <c:pt idx="10">
                  <c:v>0.47899673880333166</c:v>
                </c:pt>
                <c:pt idx="11">
                  <c:v>0.47899673880333166</c:v>
                </c:pt>
                <c:pt idx="12">
                  <c:v>0.47899673880333166</c:v>
                </c:pt>
                <c:pt idx="13">
                  <c:v>0.47899673880333166</c:v>
                </c:pt>
                <c:pt idx="14">
                  <c:v>0.47899673880333166</c:v>
                </c:pt>
                <c:pt idx="15">
                  <c:v>0.47899673880333166</c:v>
                </c:pt>
                <c:pt idx="16">
                  <c:v>0.47899673880333166</c:v>
                </c:pt>
                <c:pt idx="17">
                  <c:v>0.47899673880333166</c:v>
                </c:pt>
                <c:pt idx="18">
                  <c:v>0.47899673880333166</c:v>
                </c:pt>
                <c:pt idx="19">
                  <c:v>0.47899673880333166</c:v>
                </c:pt>
                <c:pt idx="20">
                  <c:v>0.47899673880333166</c:v>
                </c:pt>
                <c:pt idx="21">
                  <c:v>0.47899673880333166</c:v>
                </c:pt>
                <c:pt idx="22">
                  <c:v>0.28739804328199897</c:v>
                </c:pt>
                <c:pt idx="23">
                  <c:v>0.28739804328199897</c:v>
                </c:pt>
                <c:pt idx="24">
                  <c:v>0.28739804328199897</c:v>
                </c:pt>
                <c:pt idx="25">
                  <c:v>0.28739804328199897</c:v>
                </c:pt>
                <c:pt idx="26">
                  <c:v>0.28739804328199897</c:v>
                </c:pt>
                <c:pt idx="27">
                  <c:v>0.28739804328199897</c:v>
                </c:pt>
                <c:pt idx="28">
                  <c:v>0.28739804328199897</c:v>
                </c:pt>
                <c:pt idx="29">
                  <c:v>0.28739804328199897</c:v>
                </c:pt>
                <c:pt idx="30">
                  <c:v>0.28739804328199897</c:v>
                </c:pt>
                <c:pt idx="31">
                  <c:v>0.28739804328199897</c:v>
                </c:pt>
              </c:numCache>
            </c:numRef>
          </c:val>
          <c:smooth val="0"/>
          <c:extLst>
            <c:ext xmlns:c16="http://schemas.microsoft.com/office/drawing/2014/chart" uri="{C3380CC4-5D6E-409C-BE32-E72D297353CC}">
              <c16:uniqueId val="{00000003-7B2D-4921-9322-53511C98ADC7}"/>
            </c:ext>
          </c:extLst>
        </c:ser>
        <c:dLbls>
          <c:showLegendKey val="0"/>
          <c:showVal val="0"/>
          <c:showCatName val="0"/>
          <c:showSerName val="0"/>
          <c:showPercent val="0"/>
          <c:showBubbleSize val="0"/>
        </c:dLbls>
        <c:marker val="1"/>
        <c:smooth val="0"/>
        <c:axId val="1810399472"/>
        <c:axId val="1810409808"/>
      </c:lineChart>
      <c:catAx>
        <c:axId val="181039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9808"/>
        <c:crosses val="autoZero"/>
        <c:auto val="1"/>
        <c:lblAlgn val="ctr"/>
        <c:lblOffset val="100"/>
        <c:noMultiLvlLbl val="0"/>
      </c:catAx>
      <c:valAx>
        <c:axId val="18104098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399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漁獲尾数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'VPA&amp;future'!$B$67</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'VPA&amp;future'!$E$67:$BB$67</c:f>
              <c:numCache>
                <c:formatCode>#,##0_);[Red]\(#,##0\)</c:formatCode>
                <c:ptCount val="50"/>
                <c:pt idx="0">
                  <c:v>1439.3643809559662</c:v>
                </c:pt>
                <c:pt idx="1">
                  <c:v>158.18607429516373</c:v>
                </c:pt>
                <c:pt idx="2">
                  <c:v>693.67213828607646</c:v>
                </c:pt>
                <c:pt idx="3">
                  <c:v>546.41418117720593</c:v>
                </c:pt>
                <c:pt idx="4">
                  <c:v>696.63860180246263</c:v>
                </c:pt>
                <c:pt idx="5">
                  <c:v>894.79568457306664</c:v>
                </c:pt>
                <c:pt idx="6">
                  <c:v>456.20030078957274</c:v>
                </c:pt>
                <c:pt idx="7">
                  <c:v>1722.8887981375121</c:v>
                </c:pt>
                <c:pt idx="8">
                  <c:v>4283.2893141547802</c:v>
                </c:pt>
                <c:pt idx="9">
                  <c:v>1105.5574460890487</c:v>
                </c:pt>
                <c:pt idx="10">
                  <c:v>3972.1730132430516</c:v>
                </c:pt>
                <c:pt idx="11">
                  <c:v>1951.4179248569935</c:v>
                </c:pt>
                <c:pt idx="12">
                  <c:v>3974.4370567331134</c:v>
                </c:pt>
                <c:pt idx="13">
                  <c:v>5119.1128737474055</c:v>
                </c:pt>
                <c:pt idx="14">
                  <c:v>1908.2987175938747</c:v>
                </c:pt>
                <c:pt idx="15">
                  <c:v>3782.2195202552148</c:v>
                </c:pt>
                <c:pt idx="16">
                  <c:v>5914.9493338696857</c:v>
                </c:pt>
                <c:pt idx="17">
                  <c:v>2774.4476564650322</c:v>
                </c:pt>
                <c:pt idx="18">
                  <c:v>2425.6120583554771</c:v>
                </c:pt>
                <c:pt idx="19">
                  <c:v>3362.5118390579923</c:v>
                </c:pt>
                <c:pt idx="20">
                  <c:v>3976.4290346423491</c:v>
                </c:pt>
                <c:pt idx="21">
                  <c:v>3911.7412863998411</c:v>
                </c:pt>
                <c:pt idx="22">
                  <c:v>1421.5786417838972</c:v>
                </c:pt>
                <c:pt idx="23">
                  <c:v>1844.0881697686661</c:v>
                </c:pt>
                <c:pt idx="24">
                  <c:v>1944.0662253019018</c:v>
                </c:pt>
                <c:pt idx="25">
                  <c:v>2177.9151972794448</c:v>
                </c:pt>
                <c:pt idx="26">
                  <c:v>1755.1914497732473</c:v>
                </c:pt>
                <c:pt idx="27">
                  <c:v>1486.0530843899562</c:v>
                </c:pt>
                <c:pt idx="28">
                  <c:v>2276.9266204904379</c:v>
                </c:pt>
                <c:pt idx="29">
                  <c:v>2671.6342560426201</c:v>
                </c:pt>
                <c:pt idx="30">
                  <c:v>3235.411224096847</c:v>
                </c:pt>
                <c:pt idx="31">
                  <c:v>3437.0010601919394</c:v>
                </c:pt>
                <c:pt idx="32">
                  <c:v>2525.2950487249973</c:v>
                </c:pt>
                <c:pt idx="33">
                  <c:v>3680.4318391275665</c:v>
                </c:pt>
                <c:pt idx="34">
                  <c:v>3912.7720191798903</c:v>
                </c:pt>
                <c:pt idx="35">
                  <c:v>2634.5638576700994</c:v>
                </c:pt>
                <c:pt idx="36">
                  <c:v>2534.7968414465254</c:v>
                </c:pt>
                <c:pt idx="37">
                  <c:v>2494.8347333772108</c:v>
                </c:pt>
                <c:pt idx="38">
                  <c:v>2519.1485037962234</c:v>
                </c:pt>
                <c:pt idx="39">
                  <c:v>2224.4603852567679</c:v>
                </c:pt>
                <c:pt idx="40">
                  <c:v>2012.0106527768335</c:v>
                </c:pt>
                <c:pt idx="41">
                  <c:v>1302.3105590585683</c:v>
                </c:pt>
                <c:pt idx="42">
                  <c:v>1354.3756605800936</c:v>
                </c:pt>
                <c:pt idx="43">
                  <c:v>1916.7598458490397</c:v>
                </c:pt>
                <c:pt idx="44">
                  <c:v>1348.008836178861</c:v>
                </c:pt>
                <c:pt idx="45">
                  <c:v>1507.0831989671387</c:v>
                </c:pt>
                <c:pt idx="46">
                  <c:v>956.04463384117685</c:v>
                </c:pt>
                <c:pt idx="47">
                  <c:v>1081.8025925702345</c:v>
                </c:pt>
                <c:pt idx="48">
                  <c:v>1176.7100538742252</c:v>
                </c:pt>
                <c:pt idx="49">
                  <c:v>1810.2521414635153</c:v>
                </c:pt>
              </c:numCache>
            </c:numRef>
          </c:val>
          <c:smooth val="0"/>
          <c:extLst>
            <c:ext xmlns:c16="http://schemas.microsoft.com/office/drawing/2014/chart" uri="{C3380CC4-5D6E-409C-BE32-E72D297353CC}">
              <c16:uniqueId val="{00000000-2DEF-4421-A291-93873C402331}"/>
            </c:ext>
          </c:extLst>
        </c:ser>
        <c:ser>
          <c:idx val="1"/>
          <c:order val="1"/>
          <c:tx>
            <c:strRef>
              <c:f>'VPA&amp;future'!$B$68</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'VPA&amp;future'!$E$68:$BB$68</c:f>
              <c:numCache>
                <c:formatCode>#,##0_);[Red]\(#,##0\)</c:formatCode>
                <c:ptCount val="50"/>
                <c:pt idx="0">
                  <c:v>2753.8913165303538</c:v>
                </c:pt>
                <c:pt idx="1">
                  <c:v>2493.5210429226149</c:v>
                </c:pt>
                <c:pt idx="2">
                  <c:v>5242.1058463967092</c:v>
                </c:pt>
                <c:pt idx="3">
                  <c:v>3579.1317807850332</c:v>
                </c:pt>
                <c:pt idx="4">
                  <c:v>4246.794396264826</c:v>
                </c:pt>
                <c:pt idx="5">
                  <c:v>4950.5036748251832</c:v>
                </c:pt>
                <c:pt idx="6">
                  <c:v>8617.6548516653838</c:v>
                </c:pt>
                <c:pt idx="7">
                  <c:v>10441.907654864548</c:v>
                </c:pt>
                <c:pt idx="8">
                  <c:v>14967.142481127694</c:v>
                </c:pt>
                <c:pt idx="9">
                  <c:v>8220.9260105105714</c:v>
                </c:pt>
                <c:pt idx="10">
                  <c:v>12699.493764784855</c:v>
                </c:pt>
                <c:pt idx="11">
                  <c:v>9057.2646166759878</c:v>
                </c:pt>
                <c:pt idx="12">
                  <c:v>25343.01385172351</c:v>
                </c:pt>
                <c:pt idx="13">
                  <c:v>26125.469468853626</c:v>
                </c:pt>
                <c:pt idx="14">
                  <c:v>16747.568785496973</c:v>
                </c:pt>
                <c:pt idx="15">
                  <c:v>25297.724419695332</c:v>
                </c:pt>
                <c:pt idx="16">
                  <c:v>19483.961650010344</c:v>
                </c:pt>
                <c:pt idx="17">
                  <c:v>18182.489288301967</c:v>
                </c:pt>
                <c:pt idx="18">
                  <c:v>14183.491449766805</c:v>
                </c:pt>
                <c:pt idx="19">
                  <c:v>11018.440362422933</c:v>
                </c:pt>
                <c:pt idx="20">
                  <c:v>8396.1323424653983</c:v>
                </c:pt>
                <c:pt idx="21">
                  <c:v>23792.719450934961</c:v>
                </c:pt>
                <c:pt idx="22">
                  <c:v>6642.6767659084871</c:v>
                </c:pt>
                <c:pt idx="23">
                  <c:v>8616.956726528515</c:v>
                </c:pt>
                <c:pt idx="24">
                  <c:v>9084.1288456579532</c:v>
                </c:pt>
                <c:pt idx="25">
                  <c:v>10176.845834524298</c:v>
                </c:pt>
                <c:pt idx="26">
                  <c:v>8201.5648803637287</c:v>
                </c:pt>
                <c:pt idx="27">
                  <c:v>6943.9494984227631</c:v>
                </c:pt>
                <c:pt idx="28">
                  <c:v>10639.501125755929</c:v>
                </c:pt>
                <c:pt idx="29">
                  <c:v>12483.869888020807</c:v>
                </c:pt>
                <c:pt idx="30">
                  <c:v>15118.256799003564</c:v>
                </c:pt>
                <c:pt idx="31">
                  <c:v>16060.23502033628</c:v>
                </c:pt>
                <c:pt idx="32">
                  <c:v>11800.063854490088</c:v>
                </c:pt>
                <c:pt idx="33">
                  <c:v>17197.725365093804</c:v>
                </c:pt>
                <c:pt idx="34">
                  <c:v>18283.392151620537</c:v>
                </c:pt>
                <c:pt idx="35">
                  <c:v>12310.649310042018</c:v>
                </c:pt>
                <c:pt idx="36">
                  <c:v>11844.463324129394</c:v>
                </c:pt>
                <c:pt idx="37">
                  <c:v>11657.730519494931</c:v>
                </c:pt>
                <c:pt idx="38">
                  <c:v>11771.342607568607</c:v>
                </c:pt>
                <c:pt idx="39">
                  <c:v>10394.339703420517</c:v>
                </c:pt>
                <c:pt idx="40">
                  <c:v>9401.6159381724556</c:v>
                </c:pt>
                <c:pt idx="41">
                  <c:v>6085.3672377913426</c:v>
                </c:pt>
                <c:pt idx="42">
                  <c:v>6328.65426393694</c:v>
                </c:pt>
                <c:pt idx="43">
                  <c:v>8956.5330538943763</c:v>
                </c:pt>
                <c:pt idx="44">
                  <c:v>6298.9037068593416</c:v>
                </c:pt>
                <c:pt idx="45">
                  <c:v>7042.2178948239252</c:v>
                </c:pt>
                <c:pt idx="46">
                  <c:v>4467.3543128215342</c:v>
                </c:pt>
                <c:pt idx="47">
                  <c:v>5054.9893869735406</c:v>
                </c:pt>
                <c:pt idx="48">
                  <c:v>5498.4679041551562</c:v>
                </c:pt>
                <c:pt idx="49">
                  <c:v>8458.8495402871667</c:v>
                </c:pt>
              </c:numCache>
            </c:numRef>
          </c:val>
          <c:smooth val="0"/>
          <c:extLst>
            <c:ext xmlns:c16="http://schemas.microsoft.com/office/drawing/2014/chart" uri="{C3380CC4-5D6E-409C-BE32-E72D297353CC}">
              <c16:uniqueId val="{00000001-2DEF-4421-A291-93873C402331}"/>
            </c:ext>
          </c:extLst>
        </c:ser>
        <c:ser>
          <c:idx val="2"/>
          <c:order val="2"/>
          <c:tx>
            <c:strRef>
              <c:f>'VPA&amp;future'!$B$69</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'VPA&amp;future'!$E$69:$BB$69</c:f>
              <c:numCache>
                <c:formatCode>#,##0_);[Red]\(#,##0\)</c:formatCode>
                <c:ptCount val="50"/>
                <c:pt idx="0">
                  <c:v>5031.1046387895312</c:v>
                </c:pt>
                <c:pt idx="1">
                  <c:v>4468.6650230964269</c:v>
                </c:pt>
                <c:pt idx="2">
                  <c:v>3393.1759026406658</c:v>
                </c:pt>
                <c:pt idx="3">
                  <c:v>2753.8182883530244</c:v>
                </c:pt>
                <c:pt idx="4">
                  <c:v>4961.3710145379064</c:v>
                </c:pt>
                <c:pt idx="5">
                  <c:v>4431.9937887827991</c:v>
                </c:pt>
                <c:pt idx="6">
                  <c:v>4263.9412219053256</c:v>
                </c:pt>
                <c:pt idx="7">
                  <c:v>4542.3505043980613</c:v>
                </c:pt>
                <c:pt idx="8">
                  <c:v>4678.7735302603469</c:v>
                </c:pt>
                <c:pt idx="9">
                  <c:v>8535.1932619117124</c:v>
                </c:pt>
                <c:pt idx="10">
                  <c:v>4347.2595068743931</c:v>
                </c:pt>
                <c:pt idx="11">
                  <c:v>1018.2089396539716</c:v>
                </c:pt>
                <c:pt idx="12">
                  <c:v>3953.0735951494416</c:v>
                </c:pt>
                <c:pt idx="13">
                  <c:v>2529.1442020351242</c:v>
                </c:pt>
                <c:pt idx="14">
                  <c:v>5383.0984869462591</c:v>
                </c:pt>
                <c:pt idx="15">
                  <c:v>6636.8942959719443</c:v>
                </c:pt>
                <c:pt idx="16">
                  <c:v>12368.009801045391</c:v>
                </c:pt>
                <c:pt idx="17">
                  <c:v>8915.5747514083978</c:v>
                </c:pt>
                <c:pt idx="18">
                  <c:v>7684.5130609287598</c:v>
                </c:pt>
                <c:pt idx="19">
                  <c:v>3664.0430262022282</c:v>
                </c:pt>
                <c:pt idx="20">
                  <c:v>5356.5664910999085</c:v>
                </c:pt>
                <c:pt idx="21">
                  <c:v>3263.8801404682067</c:v>
                </c:pt>
                <c:pt idx="22">
                  <c:v>4212.9879116063412</c:v>
                </c:pt>
                <c:pt idx="23">
                  <c:v>2408.9501243966374</c:v>
                </c:pt>
                <c:pt idx="24">
                  <c:v>3124.9178169897541</c:v>
                </c:pt>
                <c:pt idx="25">
                  <c:v>3294.3366181976112</c:v>
                </c:pt>
                <c:pt idx="26">
                  <c:v>3690.6077027353062</c:v>
                </c:pt>
                <c:pt idx="27">
                  <c:v>2974.2770023369048</c:v>
                </c:pt>
                <c:pt idx="28">
                  <c:v>2518.2059277487256</c:v>
                </c:pt>
                <c:pt idx="29">
                  <c:v>3858.3884875967801</c:v>
                </c:pt>
                <c:pt idx="30">
                  <c:v>4527.2442088466159</c:v>
                </c:pt>
                <c:pt idx="31">
                  <c:v>5482.598036913374</c:v>
                </c:pt>
                <c:pt idx="32">
                  <c:v>5824.2040842080796</c:v>
                </c:pt>
                <c:pt idx="33">
                  <c:v>4279.263660102918</c:v>
                </c:pt>
                <c:pt idx="34">
                  <c:v>6236.7121143393397</c:v>
                </c:pt>
                <c:pt idx="35">
                  <c:v>6630.4264606220304</c:v>
                </c:pt>
                <c:pt idx="36">
                  <c:v>4464.4261992436759</c:v>
                </c:pt>
                <c:pt idx="37">
                  <c:v>4295.3650167818505</c:v>
                </c:pt>
                <c:pt idx="38">
                  <c:v>4227.6468319588676</c:v>
                </c:pt>
                <c:pt idx="39">
                  <c:v>4268.8479717016062</c:v>
                </c:pt>
                <c:pt idx="40">
                  <c:v>3769.4813106190995</c:v>
                </c:pt>
                <c:pt idx="41">
                  <c:v>3409.4725186725968</c:v>
                </c:pt>
                <c:pt idx="42">
                  <c:v>2206.8432171366976</c:v>
                </c:pt>
                <c:pt idx="43">
                  <c:v>2295.0706490215862</c:v>
                </c:pt>
                <c:pt idx="44">
                  <c:v>3248.0643232669227</c:v>
                </c:pt>
                <c:pt idx="45">
                  <c:v>2284.2816838651352</c:v>
                </c:pt>
                <c:pt idx="46">
                  <c:v>2553.8427160611941</c:v>
                </c:pt>
                <c:pt idx="47">
                  <c:v>1620.0748744581542</c:v>
                </c:pt>
                <c:pt idx="48">
                  <c:v>1833.1792651825917</c:v>
                </c:pt>
                <c:pt idx="49">
                  <c:v>1994.0056408711853</c:v>
                </c:pt>
              </c:numCache>
            </c:numRef>
          </c:val>
          <c:smooth val="0"/>
          <c:extLst>
            <c:ext xmlns:c16="http://schemas.microsoft.com/office/drawing/2014/chart" uri="{C3380CC4-5D6E-409C-BE32-E72D297353CC}">
              <c16:uniqueId val="{00000002-2DEF-4421-A291-93873C402331}"/>
            </c:ext>
          </c:extLst>
        </c:ser>
        <c:ser>
          <c:idx val="3"/>
          <c:order val="3"/>
          <c:tx>
            <c:strRef>
              <c:f>'VPA&amp;future'!$B$70</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'VPA&amp;future'!$E$43:$BB$43</c:f>
              <c:numCache>
                <c:formatCode>General</c:formatCode>
                <c:ptCount val="50"/>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pt idx="18">
                  <c:v>2017</c:v>
                </c:pt>
                <c:pt idx="19">
                  <c:v>2018</c:v>
                </c:pt>
                <c:pt idx="20">
                  <c:v>2019</c:v>
                </c:pt>
                <c:pt idx="21">
                  <c:v>2020</c:v>
                </c:pt>
                <c:pt idx="22">
                  <c:v>2021</c:v>
                </c:pt>
                <c:pt idx="23">
                  <c:v>2022</c:v>
                </c:pt>
                <c:pt idx="24">
                  <c:v>2023</c:v>
                </c:pt>
                <c:pt idx="25">
                  <c:v>2024</c:v>
                </c:pt>
                <c:pt idx="26">
                  <c:v>2025</c:v>
                </c:pt>
                <c:pt idx="27">
                  <c:v>2026</c:v>
                </c:pt>
                <c:pt idx="28">
                  <c:v>2027</c:v>
                </c:pt>
                <c:pt idx="29">
                  <c:v>2028</c:v>
                </c:pt>
                <c:pt idx="30">
                  <c:v>2029</c:v>
                </c:pt>
                <c:pt idx="31">
                  <c:v>2030</c:v>
                </c:pt>
                <c:pt idx="32">
                  <c:v>2031</c:v>
                </c:pt>
                <c:pt idx="33">
                  <c:v>2032</c:v>
                </c:pt>
                <c:pt idx="34">
                  <c:v>2033</c:v>
                </c:pt>
                <c:pt idx="35">
                  <c:v>2034</c:v>
                </c:pt>
                <c:pt idx="36">
                  <c:v>2035</c:v>
                </c:pt>
                <c:pt idx="37">
                  <c:v>2036</c:v>
                </c:pt>
                <c:pt idx="38">
                  <c:v>2037</c:v>
                </c:pt>
                <c:pt idx="39">
                  <c:v>2038</c:v>
                </c:pt>
                <c:pt idx="40">
                  <c:v>2039</c:v>
                </c:pt>
                <c:pt idx="41">
                  <c:v>2040</c:v>
                </c:pt>
                <c:pt idx="42">
                  <c:v>2041</c:v>
                </c:pt>
                <c:pt idx="43">
                  <c:v>2042</c:v>
                </c:pt>
                <c:pt idx="44">
                  <c:v>2043</c:v>
                </c:pt>
                <c:pt idx="45">
                  <c:v>2044</c:v>
                </c:pt>
                <c:pt idx="46">
                  <c:v>2045</c:v>
                </c:pt>
                <c:pt idx="47">
                  <c:v>2046</c:v>
                </c:pt>
                <c:pt idx="48">
                  <c:v>2047</c:v>
                </c:pt>
                <c:pt idx="49">
                  <c:v>2048</c:v>
                </c:pt>
              </c:numCache>
            </c:numRef>
          </c:cat>
          <c:val>
            <c:numRef>
              <c:f>'VPA&amp;future'!$E$70:$BB$70</c:f>
              <c:numCache>
                <c:formatCode>#,##0_);[Red]\(#,##0\)</c:formatCode>
                <c:ptCount val="50"/>
                <c:pt idx="0">
                  <c:v>3633.5996637241469</c:v>
                </c:pt>
                <c:pt idx="1">
                  <c:v>3715.8118596857985</c:v>
                </c:pt>
                <c:pt idx="2">
                  <c:v>4090.5981126765496</c:v>
                </c:pt>
                <c:pt idx="3">
                  <c:v>2748.163749684732</c:v>
                </c:pt>
                <c:pt idx="4">
                  <c:v>3649.0439873948044</c:v>
                </c:pt>
                <c:pt idx="5">
                  <c:v>2840.5628518189496</c:v>
                </c:pt>
                <c:pt idx="6">
                  <c:v>3811.4036256397185</c:v>
                </c:pt>
                <c:pt idx="7">
                  <c:v>4716.9730425998823</c:v>
                </c:pt>
                <c:pt idx="8">
                  <c:v>4338.2426744571767</c:v>
                </c:pt>
                <c:pt idx="9">
                  <c:v>9251.8912814886662</c:v>
                </c:pt>
                <c:pt idx="10">
                  <c:v>5812.2257150976975</c:v>
                </c:pt>
                <c:pt idx="11">
                  <c:v>3919.5165188130477</c:v>
                </c:pt>
                <c:pt idx="12">
                  <c:v>8329.8537963939361</c:v>
                </c:pt>
                <c:pt idx="13">
                  <c:v>5793.3904553638386</c:v>
                </c:pt>
                <c:pt idx="14">
                  <c:v>5653.8604099628874</c:v>
                </c:pt>
                <c:pt idx="15">
                  <c:v>8188.4586640775151</c:v>
                </c:pt>
                <c:pt idx="16">
                  <c:v>9491.6553150745767</c:v>
                </c:pt>
                <c:pt idx="17">
                  <c:v>8373.7200038246028</c:v>
                </c:pt>
                <c:pt idx="18">
                  <c:v>5322.0561309489549</c:v>
                </c:pt>
                <c:pt idx="19">
                  <c:v>3677.0299723168469</c:v>
                </c:pt>
                <c:pt idx="20">
                  <c:v>5263.324331792347</c:v>
                </c:pt>
                <c:pt idx="21">
                  <c:v>2840.0229516833501</c:v>
                </c:pt>
                <c:pt idx="22">
                  <c:v>4187.1309267697752</c:v>
                </c:pt>
                <c:pt idx="23">
                  <c:v>2394.1653236458524</c:v>
                </c:pt>
                <c:pt idx="24">
                  <c:v>3105.7388033527059</c:v>
                </c:pt>
                <c:pt idx="25">
                  <c:v>3274.1178058557543</c:v>
                </c:pt>
                <c:pt idx="26">
                  <c:v>3667.9567981019341</c:v>
                </c:pt>
                <c:pt idx="27">
                  <c:v>2956.0225385305152</c:v>
                </c:pt>
                <c:pt idx="28">
                  <c:v>2502.750575429824</c:v>
                </c:pt>
                <c:pt idx="29">
                  <c:v>3834.7078374950961</c:v>
                </c:pt>
                <c:pt idx="30">
                  <c:v>4499.4584930278997</c:v>
                </c:pt>
                <c:pt idx="31">
                  <c:v>5448.9488887838679</c:v>
                </c:pt>
                <c:pt idx="32">
                  <c:v>5788.4583474886458</c:v>
                </c:pt>
                <c:pt idx="33">
                  <c:v>4252.9999114540979</c:v>
                </c:pt>
                <c:pt idx="34">
                  <c:v>6198.4346319553433</c:v>
                </c:pt>
                <c:pt idx="35">
                  <c:v>6589.7325777889064</c:v>
                </c:pt>
                <c:pt idx="36">
                  <c:v>4437.0260255522689</c:v>
                </c:pt>
                <c:pt idx="37">
                  <c:v>4269.0024469295922</c:v>
                </c:pt>
                <c:pt idx="38">
                  <c:v>4201.6998787935936</c:v>
                </c:pt>
                <c:pt idx="39">
                  <c:v>4242.6481487755045</c:v>
                </c:pt>
                <c:pt idx="40">
                  <c:v>3746.3463234946676</c:v>
                </c:pt>
                <c:pt idx="41">
                  <c:v>3388.54706598541</c:v>
                </c:pt>
                <c:pt idx="42">
                  <c:v>2193.2988365689343</c:v>
                </c:pt>
                <c:pt idx="43">
                  <c:v>2280.9847773752149</c:v>
                </c:pt>
                <c:pt idx="44">
                  <c:v>3228.1295046258492</c:v>
                </c:pt>
                <c:pt idx="45">
                  <c:v>2270.2620289073247</c:v>
                </c:pt>
                <c:pt idx="46">
                  <c:v>2538.1686448866126</c:v>
                </c:pt>
                <c:pt idx="47">
                  <c:v>1610.1317527730523</c:v>
                </c:pt>
                <c:pt idx="48">
                  <c:v>1821.9282268560987</c:v>
                </c:pt>
                <c:pt idx="49">
                  <c:v>1981.7675393855402</c:v>
                </c:pt>
              </c:numCache>
            </c:numRef>
          </c:val>
          <c:smooth val="0"/>
          <c:extLst>
            <c:ext xmlns:c16="http://schemas.microsoft.com/office/drawing/2014/chart" uri="{C3380CC4-5D6E-409C-BE32-E72D297353CC}">
              <c16:uniqueId val="{00000003-2DEF-4421-A291-93873C402331}"/>
            </c:ext>
          </c:extLst>
        </c:ser>
        <c:dLbls>
          <c:showLegendKey val="0"/>
          <c:showVal val="0"/>
          <c:showCatName val="0"/>
          <c:showSerName val="0"/>
          <c:showPercent val="0"/>
          <c:showBubbleSize val="0"/>
        </c:dLbls>
        <c:marker val="1"/>
        <c:smooth val="0"/>
        <c:axId val="1810407632"/>
        <c:axId val="1810407088"/>
      </c:lineChart>
      <c:catAx>
        <c:axId val="18104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7088"/>
        <c:crosses val="autoZero"/>
        <c:auto val="1"/>
        <c:lblAlgn val="ctr"/>
        <c:lblOffset val="100"/>
        <c:noMultiLvlLbl val="0"/>
      </c:catAx>
      <c:valAx>
        <c:axId val="181040708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1040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19843</xdr:rowOff>
    </xdr:from>
    <xdr:to>
      <xdr:col>5</xdr:col>
      <xdr:colOff>11906</xdr:colOff>
      <xdr:row>0</xdr:row>
      <xdr:rowOff>2047875</xdr:rowOff>
    </xdr:to>
    <xdr:graphicFrame macro="">
      <xdr:nvGraphicFramePr>
        <xdr:cNvPr id="2" name="グラフ 1">
          <a:extLst>
            <a:ext uri="{FF2B5EF4-FFF2-40B4-BE49-F238E27FC236}">
              <a16:creationId xmlns:a16="http://schemas.microsoft.com/office/drawing/2014/main" id="{BCBD7550-CF7B-4076-9BCD-086FC5D5E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35719</xdr:colOff>
      <xdr:row>0</xdr:row>
      <xdr:rowOff>35721</xdr:rowOff>
    </xdr:from>
    <xdr:to>
      <xdr:col>11</xdr:col>
      <xdr:colOff>0</xdr:colOff>
      <xdr:row>0</xdr:row>
      <xdr:rowOff>2083595</xdr:rowOff>
    </xdr:to>
    <xdr:graphicFrame macro="">
      <xdr:nvGraphicFramePr>
        <xdr:cNvPr id="5" name="グラフ 4">
          <a:extLst>
            <a:ext uri="{FF2B5EF4-FFF2-40B4-BE49-F238E27FC236}">
              <a16:creationId xmlns:a16="http://schemas.microsoft.com/office/drawing/2014/main" id="{0D648896-288B-4F8D-BA4F-3D5787FFC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19843</xdr:rowOff>
    </xdr:from>
    <xdr:to>
      <xdr:col>5</xdr:col>
      <xdr:colOff>11906</xdr:colOff>
      <xdr:row>0</xdr:row>
      <xdr:rowOff>2047875</xdr:rowOff>
    </xdr:to>
    <xdr:graphicFrame macro="">
      <xdr:nvGraphicFramePr>
        <xdr:cNvPr id="2" name="グラフ 1">
          <a:extLst>
            <a:ext uri="{FF2B5EF4-FFF2-40B4-BE49-F238E27FC236}">
              <a16:creationId xmlns:a16="http://schemas.microsoft.com/office/drawing/2014/main" id="{58DB3B2B-1204-4804-B1A6-A5807FAC7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71437</xdr:colOff>
      <xdr:row>0</xdr:row>
      <xdr:rowOff>83344</xdr:rowOff>
    </xdr:from>
    <xdr:to>
      <xdr:col>38</xdr:col>
      <xdr:colOff>166687</xdr:colOff>
      <xdr:row>0</xdr:row>
      <xdr:rowOff>2079512</xdr:rowOff>
    </xdr:to>
    <xdr:graphicFrame macro="">
      <xdr:nvGraphicFramePr>
        <xdr:cNvPr id="3" name="グラフ 2">
          <a:extLst>
            <a:ext uri="{FF2B5EF4-FFF2-40B4-BE49-F238E27FC236}">
              <a16:creationId xmlns:a16="http://schemas.microsoft.com/office/drawing/2014/main" id="{EE2D8389-487A-4FFE-91C8-DACB8EE1F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201839</xdr:colOff>
      <xdr:row>0</xdr:row>
      <xdr:rowOff>71438</xdr:rowOff>
    </xdr:from>
    <xdr:to>
      <xdr:col>43</xdr:col>
      <xdr:colOff>333375</xdr:colOff>
      <xdr:row>0</xdr:row>
      <xdr:rowOff>2098564</xdr:rowOff>
    </xdr:to>
    <xdr:graphicFrame macro="">
      <xdr:nvGraphicFramePr>
        <xdr:cNvPr id="4" name="グラフ 3">
          <a:extLst>
            <a:ext uri="{FF2B5EF4-FFF2-40B4-BE49-F238E27FC236}">
              <a16:creationId xmlns:a16="http://schemas.microsoft.com/office/drawing/2014/main" id="{EE61D8ED-187B-4B20-AB57-01219BC0E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35719</xdr:colOff>
      <xdr:row>0</xdr:row>
      <xdr:rowOff>35721</xdr:rowOff>
    </xdr:from>
    <xdr:to>
      <xdr:col>11</xdr:col>
      <xdr:colOff>0</xdr:colOff>
      <xdr:row>0</xdr:row>
      <xdr:rowOff>2083595</xdr:rowOff>
    </xdr:to>
    <xdr:graphicFrame macro="">
      <xdr:nvGraphicFramePr>
        <xdr:cNvPr id="5" name="グラフ 4">
          <a:extLst>
            <a:ext uri="{FF2B5EF4-FFF2-40B4-BE49-F238E27FC236}">
              <a16:creationId xmlns:a16="http://schemas.microsoft.com/office/drawing/2014/main" id="{B9399312-5BBF-4B9A-8BA9-789D40EA35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33</xdr:col>
      <xdr:colOff>0</xdr:colOff>
      <xdr:row>0</xdr:row>
      <xdr:rowOff>166688</xdr:rowOff>
    </xdr:from>
    <xdr:to>
      <xdr:col>38</xdr:col>
      <xdr:colOff>95250</xdr:colOff>
      <xdr:row>0</xdr:row>
      <xdr:rowOff>2820081</xdr:rowOff>
    </xdr:to>
    <xdr:graphicFrame macro="">
      <xdr:nvGraphicFramePr>
        <xdr:cNvPr id="10" name="グラフ 9">
          <a:extLst>
            <a:ext uri="{FF2B5EF4-FFF2-40B4-BE49-F238E27FC236}">
              <a16:creationId xmlns:a16="http://schemas.microsoft.com/office/drawing/2014/main" id="{E9ACE962-A3F5-4F06-A0DF-143DF039F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38</xdr:col>
      <xdr:colOff>154214</xdr:colOff>
      <xdr:row>0</xdr:row>
      <xdr:rowOff>250599</xdr:rowOff>
    </xdr:from>
    <xdr:to>
      <xdr:col>43</xdr:col>
      <xdr:colOff>513670</xdr:colOff>
      <xdr:row>0</xdr:row>
      <xdr:rowOff>2939144</xdr:rowOff>
    </xdr:to>
    <xdr:graphicFrame macro="">
      <xdr:nvGraphicFramePr>
        <xdr:cNvPr id="11" name="グラフ 10">
          <a:extLst>
            <a:ext uri="{FF2B5EF4-FFF2-40B4-BE49-F238E27FC236}">
              <a16:creationId xmlns:a16="http://schemas.microsoft.com/office/drawing/2014/main" id="{09DF64E8-0F05-4853-B3F3-4BD5E1616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545307</xdr:colOff>
      <xdr:row>0</xdr:row>
      <xdr:rowOff>259557</xdr:rowOff>
    </xdr:from>
    <xdr:to>
      <xdr:col>49</xdr:col>
      <xdr:colOff>640557</xdr:colOff>
      <xdr:row>0</xdr:row>
      <xdr:rowOff>2912950</xdr:rowOff>
    </xdr:to>
    <xdr:graphicFrame macro="">
      <xdr:nvGraphicFramePr>
        <xdr:cNvPr id="7" name="グラフ 6">
          <a:extLst>
            <a:ext uri="{FF2B5EF4-FFF2-40B4-BE49-F238E27FC236}">
              <a16:creationId xmlns:a16="http://schemas.microsoft.com/office/drawing/2014/main" id="{04C73D81-676C-4636-872A-DBF2FD634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50</xdr:col>
      <xdr:colOff>166687</xdr:colOff>
      <xdr:row>0</xdr:row>
      <xdr:rowOff>214312</xdr:rowOff>
    </xdr:from>
    <xdr:to>
      <xdr:col>55</xdr:col>
      <xdr:colOff>35719</xdr:colOff>
      <xdr:row>0</xdr:row>
      <xdr:rowOff>2738438</xdr:rowOff>
    </xdr:to>
    <xdr:graphicFrame macro="">
      <xdr:nvGraphicFramePr>
        <xdr:cNvPr id="15" name="グラフ 14">
          <a:extLst>
            <a:ext uri="{FF2B5EF4-FFF2-40B4-BE49-F238E27FC236}">
              <a16:creationId xmlns:a16="http://schemas.microsoft.com/office/drawing/2014/main" id="{A9734FD1-B027-41AA-AC7A-D82A84AFE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560070</xdr:colOff>
      <xdr:row>0</xdr:row>
      <xdr:rowOff>60960</xdr:rowOff>
    </xdr:from>
    <xdr:to>
      <xdr:col>12</xdr:col>
      <xdr:colOff>300990</xdr:colOff>
      <xdr:row>13</xdr:row>
      <xdr:rowOff>156210</xdr:rowOff>
    </xdr:to>
    <xdr:graphicFrame macro="">
      <xdr:nvGraphicFramePr>
        <xdr:cNvPr id="2" name="グラフ 1">
          <a:extLst>
            <a:ext uri="{FF2B5EF4-FFF2-40B4-BE49-F238E27FC236}">
              <a16:creationId xmlns:a16="http://schemas.microsoft.com/office/drawing/2014/main" id="{CFF2C836-20F6-4796-ACD7-9C5C3EA41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428625</xdr:colOff>
      <xdr:row>0</xdr:row>
      <xdr:rowOff>57150</xdr:rowOff>
    </xdr:from>
    <xdr:to>
      <xdr:col>18</xdr:col>
      <xdr:colOff>169545</xdr:colOff>
      <xdr:row>13</xdr:row>
      <xdr:rowOff>152400</xdr:rowOff>
    </xdr:to>
    <xdr:graphicFrame macro="">
      <xdr:nvGraphicFramePr>
        <xdr:cNvPr id="3" name="グラフ 2">
          <a:extLst>
            <a:ext uri="{FF2B5EF4-FFF2-40B4-BE49-F238E27FC236}">
              <a16:creationId xmlns:a16="http://schemas.microsoft.com/office/drawing/2014/main" id="{56B64026-0C6C-4AB8-80D0-2E75B91D2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B3E-9F27-410F-AF81-512A11A593A9}">
  <sheetPr>
    <pageSetUpPr fitToPage="1"/>
  </sheetPr>
  <dimension ref="A1:HT96"/>
  <sheetViews>
    <sheetView zoomScale="80" zoomScaleNormal="80" workbookViewId="0">
      <pane xSplit="4" ySplit="10" topLeftCell="F35" activePane="bottomRight" state="frozen"/>
      <selection pane="topRight" activeCell="E1" sqref="E1"/>
      <selection pane="bottomLeft" activeCell="A11" sqref="A11"/>
      <selection pane="bottomRight" activeCell="Z14" sqref="Z14"/>
    </sheetView>
  </sheetViews>
  <sheetFormatPr defaultColWidth="8.75" defaultRowHeight="13.5" x14ac:dyDescent="0.15"/>
  <cols>
    <col min="1" max="1" width="8.875" style="31" customWidth="1"/>
    <col min="2" max="2" width="8.75" style="31"/>
    <col min="3" max="3" width="11.75" style="31" customWidth="1"/>
    <col min="4" max="4" width="8.75" style="31"/>
    <col min="5" max="23" width="8.75" style="31" customWidth="1"/>
    <col min="24" max="24" width="13.75" style="31" customWidth="1"/>
    <col min="25" max="25" width="13" style="31" customWidth="1"/>
    <col min="26" max="27" width="7.75" style="31" customWidth="1"/>
    <col min="28" max="33" width="7" style="31" customWidth="1"/>
    <col min="34" max="34" width="6.25" style="31" customWidth="1"/>
    <col min="35" max="54" width="6.75" style="31" customWidth="1"/>
    <col min="55" max="220" width="8.75" style="31"/>
    <col min="221" max="226" width="9" style="31" customWidth="1"/>
    <col min="227" max="16384" width="8.75" style="31"/>
  </cols>
  <sheetData>
    <row r="1" spans="1:228" ht="170.25" customHeight="1" x14ac:dyDescent="0.15">
      <c r="AC1" s="73"/>
      <c r="AD1" s="73"/>
      <c r="AE1" s="73"/>
      <c r="AF1" s="73"/>
    </row>
    <row r="2" spans="1:228" ht="18" customHeight="1" x14ac:dyDescent="0.15">
      <c r="V2" s="21" t="s">
        <v>34</v>
      </c>
      <c r="AB2" s="31" t="s">
        <v>32</v>
      </c>
      <c r="AP2" s="28"/>
    </row>
    <row r="3" spans="1:228" ht="18" customHeight="1" x14ac:dyDescent="0.15">
      <c r="V3" s="11">
        <f>AVERAGE(E52:Y52)</f>
        <v>0.47899668848261839</v>
      </c>
      <c r="W3" s="31" t="s">
        <v>90</v>
      </c>
      <c r="Y3" s="21"/>
      <c r="Z3" s="21"/>
      <c r="AA3" s="31" t="s">
        <v>11</v>
      </c>
      <c r="AC3" s="31" t="s">
        <v>24</v>
      </c>
      <c r="AD3" s="31" t="s">
        <v>25</v>
      </c>
      <c r="AE3" s="31" t="s">
        <v>26</v>
      </c>
      <c r="AG3" s="31" t="s">
        <v>33</v>
      </c>
      <c r="AI3" s="31" t="s">
        <v>36</v>
      </c>
      <c r="AL3" s="72"/>
      <c r="AO3" s="32"/>
      <c r="AP3" s="28"/>
      <c r="AQ3" s="4"/>
      <c r="AS3" s="4"/>
      <c r="AT3" s="4"/>
      <c r="AU3" s="4"/>
      <c r="AV3" s="4"/>
      <c r="AW3" s="4"/>
      <c r="AX3" s="4"/>
      <c r="AY3" s="4"/>
      <c r="AZ3" s="4"/>
      <c r="BA3" s="4"/>
    </row>
    <row r="4" spans="1:228" ht="18" customHeight="1" x14ac:dyDescent="0.15">
      <c r="V4" s="15">
        <f>V3/V5</f>
        <v>0.9999998949456036</v>
      </c>
      <c r="W4" s="31" t="s">
        <v>15</v>
      </c>
      <c r="Y4" s="21" t="s">
        <v>12</v>
      </c>
      <c r="Z4" s="21">
        <v>0.625</v>
      </c>
      <c r="AB4" s="31" t="s">
        <v>27</v>
      </c>
      <c r="AC4" s="36">
        <f t="shared" ref="AC4:AD7" si="0">Y25</f>
        <v>7.1126736983147296</v>
      </c>
      <c r="AD4" s="36">
        <f t="shared" si="0"/>
        <v>4.4602381650225045</v>
      </c>
      <c r="AE4" s="8">
        <f>AVERAGE(Q25:Z25)</f>
        <v>6.8345790388953258</v>
      </c>
      <c r="AG4" s="11">
        <f>AVERAGE(W51:Y51)</f>
        <v>0.25557471120457825</v>
      </c>
      <c r="AI4" s="30">
        <f>MEDIAN(P90:Y90)</f>
        <v>8.9957474695094242E-2</v>
      </c>
      <c r="AL4" s="73"/>
      <c r="AO4" s="32"/>
      <c r="AP4" s="32"/>
      <c r="AQ4" s="4"/>
      <c r="AS4" s="4"/>
      <c r="AT4" s="4"/>
      <c r="AU4" s="4"/>
      <c r="AV4" s="4"/>
      <c r="AW4" s="4"/>
      <c r="BC4" s="4"/>
    </row>
    <row r="5" spans="1:228" ht="18" customHeight="1" x14ac:dyDescent="0.15">
      <c r="V5" s="31">
        <v>0.47899673880333166</v>
      </c>
      <c r="W5" s="31" t="s">
        <v>16</v>
      </c>
      <c r="AB5" s="31" t="s">
        <v>28</v>
      </c>
      <c r="AC5" s="36">
        <f t="shared" si="0"/>
        <v>21.992577437251686</v>
      </c>
      <c r="AD5" s="36">
        <f t="shared" si="0"/>
        <v>27.004452257462152</v>
      </c>
      <c r="AE5" s="8">
        <f t="shared" ref="AE5:AE7" si="1">AVERAGE(Q26:Z26)</f>
        <v>26.171695774064084</v>
      </c>
      <c r="AG5" s="11">
        <f>AVERAGE(W52:Y52)</f>
        <v>0.79086290082328137</v>
      </c>
      <c r="AI5" s="66"/>
      <c r="AL5" s="72"/>
      <c r="AO5" s="74"/>
      <c r="AP5" s="32"/>
      <c r="AQ5" s="4"/>
      <c r="BC5" s="4"/>
    </row>
    <row r="6" spans="1:228" ht="18" customHeight="1" x14ac:dyDescent="0.15">
      <c r="V6" s="39" t="s">
        <v>35</v>
      </c>
      <c r="AB6" s="31" t="s">
        <v>29</v>
      </c>
      <c r="AC6" s="36">
        <f t="shared" si="0"/>
        <v>88.295713623154597</v>
      </c>
      <c r="AD6" s="36">
        <f t="shared" si="0"/>
        <v>118.14137672447967</v>
      </c>
      <c r="AE6" s="8">
        <f t="shared" si="1"/>
        <v>90.806231593915939</v>
      </c>
      <c r="AG6" s="11">
        <f>AVERAGE(W53:Y53)</f>
        <v>0.21035966334487155</v>
      </c>
      <c r="AL6" s="73"/>
      <c r="AP6" s="7"/>
      <c r="AS6" s="4"/>
      <c r="AT6" s="4"/>
      <c r="AU6" s="4"/>
      <c r="AV6" s="4"/>
      <c r="AW6" s="4"/>
      <c r="BC6" s="4"/>
    </row>
    <row r="7" spans="1:228" ht="18" customHeight="1" x14ac:dyDescent="0.15">
      <c r="AB7" s="31" t="s">
        <v>30</v>
      </c>
      <c r="AC7" s="36">
        <f t="shared" si="0"/>
        <v>88.295713623154597</v>
      </c>
      <c r="AD7" s="36">
        <f t="shared" si="0"/>
        <v>118.14137672447967</v>
      </c>
      <c r="AE7" s="8">
        <f t="shared" si="1"/>
        <v>90.806231593915939</v>
      </c>
      <c r="AG7" s="11">
        <f>AVERAGE(W54:Y54)</f>
        <v>0.47899673880333166</v>
      </c>
      <c r="AL7" s="11"/>
      <c r="AP7" s="32"/>
      <c r="BC7" s="4"/>
    </row>
    <row r="8" spans="1:228" ht="18" customHeight="1" x14ac:dyDescent="0.15">
      <c r="AL8" s="75"/>
      <c r="AM8" s="32"/>
      <c r="AP8" s="32"/>
      <c r="BC8" s="4"/>
    </row>
    <row r="9" spans="1:228" ht="18" customHeight="1" x14ac:dyDescent="0.15">
      <c r="E9" s="54"/>
      <c r="F9" s="54"/>
      <c r="G9" s="54"/>
      <c r="H9" s="54"/>
      <c r="I9" s="54"/>
      <c r="J9" s="54"/>
      <c r="K9" s="54"/>
      <c r="L9" s="54"/>
      <c r="M9" s="54"/>
      <c r="N9" s="54"/>
      <c r="O9" s="54"/>
      <c r="P9" s="54"/>
      <c r="Q9" s="54"/>
      <c r="R9" s="54"/>
      <c r="S9" s="54"/>
      <c r="T9" s="54"/>
      <c r="U9" s="54"/>
      <c r="V9" s="54"/>
      <c r="W9" s="54"/>
      <c r="X9" s="54"/>
      <c r="Y9" s="54" t="s">
        <v>53</v>
      </c>
      <c r="BC9" s="4"/>
    </row>
    <row r="10" spans="1:228" ht="20.45" customHeight="1" x14ac:dyDescent="0.15">
      <c r="A10" s="3" t="s">
        <v>2</v>
      </c>
      <c r="E10" s="31">
        <v>1999</v>
      </c>
      <c r="F10" s="31">
        <v>2000</v>
      </c>
      <c r="G10" s="31">
        <v>2001</v>
      </c>
      <c r="H10" s="31">
        <v>2002</v>
      </c>
      <c r="I10" s="31">
        <v>2003</v>
      </c>
      <c r="J10" s="31">
        <v>2004</v>
      </c>
      <c r="K10" s="31">
        <v>2005</v>
      </c>
      <c r="L10" s="31">
        <v>2006</v>
      </c>
      <c r="M10" s="31">
        <v>2007</v>
      </c>
      <c r="N10" s="31">
        <v>2008</v>
      </c>
      <c r="O10" s="31">
        <v>2009</v>
      </c>
      <c r="P10" s="31">
        <v>2010</v>
      </c>
      <c r="Q10" s="31">
        <v>2011</v>
      </c>
      <c r="R10" s="31">
        <v>2012</v>
      </c>
      <c r="S10" s="31">
        <v>2013</v>
      </c>
      <c r="T10" s="31">
        <v>2014</v>
      </c>
      <c r="U10" s="31">
        <v>2015</v>
      </c>
      <c r="V10" s="31">
        <v>2016</v>
      </c>
      <c r="W10" s="31">
        <v>2017</v>
      </c>
      <c r="X10" s="31">
        <v>2018</v>
      </c>
      <c r="Y10" s="31">
        <v>2019</v>
      </c>
      <c r="Z10" s="31">
        <v>2020</v>
      </c>
    </row>
    <row r="11" spans="1:228" x14ac:dyDescent="0.15">
      <c r="B11" s="31" t="s">
        <v>0</v>
      </c>
      <c r="C11" s="31" t="s">
        <v>3</v>
      </c>
      <c r="D11" s="31" t="s">
        <v>4</v>
      </c>
      <c r="E11" s="32">
        <v>77.745970168892768</v>
      </c>
      <c r="F11" s="32">
        <v>14.111398107672889</v>
      </c>
      <c r="G11" s="32">
        <v>69.012774878887882</v>
      </c>
      <c r="H11" s="32">
        <v>32.219474773262625</v>
      </c>
      <c r="I11" s="32">
        <v>73.067899458900101</v>
      </c>
      <c r="J11" s="32">
        <v>55.395137921284842</v>
      </c>
      <c r="K11" s="32">
        <v>38.715042414979663</v>
      </c>
      <c r="L11" s="32">
        <v>179.26109600507976</v>
      </c>
      <c r="M11" s="32">
        <v>572.49579519260658</v>
      </c>
      <c r="N11" s="32">
        <v>98.646661839435822</v>
      </c>
      <c r="O11" s="32">
        <v>634.15958549588129</v>
      </c>
      <c r="P11" s="32">
        <v>191.54274487223805</v>
      </c>
      <c r="Q11" s="32">
        <v>435.13200694710514</v>
      </c>
      <c r="R11" s="32">
        <v>780.23702771884928</v>
      </c>
      <c r="S11" s="32">
        <v>398.5939208885315</v>
      </c>
      <c r="T11" s="32">
        <v>457.138087434223</v>
      </c>
      <c r="U11" s="32">
        <v>870.42279572361508</v>
      </c>
      <c r="V11" s="32">
        <v>369.58377657090421</v>
      </c>
      <c r="W11" s="32">
        <v>549.0376190526863</v>
      </c>
      <c r="X11" s="32">
        <v>361.70049190271573</v>
      </c>
      <c r="Y11" s="32">
        <v>559.06248526268269</v>
      </c>
      <c r="Z11" s="79">
        <v>877.0252039624221</v>
      </c>
      <c r="AA11" s="32"/>
      <c r="AB11" s="32" t="s">
        <v>87</v>
      </c>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HO11" s="32"/>
      <c r="HP11" s="32"/>
      <c r="HQ11" s="32"/>
      <c r="HR11" s="32"/>
      <c r="HS11" s="32"/>
      <c r="HT11" s="32"/>
    </row>
    <row r="12" spans="1:228" x14ac:dyDescent="0.15">
      <c r="B12" s="31" t="s">
        <v>0</v>
      </c>
      <c r="C12" s="31" t="s">
        <v>5</v>
      </c>
      <c r="D12" s="31" t="s">
        <v>6</v>
      </c>
      <c r="E12" s="32">
        <v>66.454008080640378</v>
      </c>
      <c r="F12" s="32">
        <v>57.239564027496556</v>
      </c>
      <c r="G12" s="32">
        <v>142.55524493696495</v>
      </c>
      <c r="H12" s="32">
        <v>88.14691413811002</v>
      </c>
      <c r="I12" s="32">
        <v>117.25560512603278</v>
      </c>
      <c r="J12" s="32">
        <v>156.659160358701</v>
      </c>
      <c r="K12" s="32">
        <v>361.52809477557594</v>
      </c>
      <c r="L12" s="32">
        <v>357.86236759520148</v>
      </c>
      <c r="M12" s="32">
        <v>438.02236156322215</v>
      </c>
      <c r="N12" s="32">
        <v>235.16193089211407</v>
      </c>
      <c r="O12" s="32">
        <v>470.61940604896125</v>
      </c>
      <c r="P12" s="32">
        <v>256.34722731042694</v>
      </c>
      <c r="Q12" s="32">
        <v>768.49182135630554</v>
      </c>
      <c r="R12" s="32">
        <v>1030.2267680124839</v>
      </c>
      <c r="S12" s="32">
        <v>599.22830624789106</v>
      </c>
      <c r="T12" s="32">
        <v>1069.8489430218383</v>
      </c>
      <c r="U12" s="32">
        <v>708.9122226565795</v>
      </c>
      <c r="V12" s="32">
        <v>580.74098344221954</v>
      </c>
      <c r="W12" s="32">
        <v>698.60933047420178</v>
      </c>
      <c r="X12" s="32">
        <v>465.05329335880555</v>
      </c>
      <c r="Y12" s="32">
        <v>381.7711846836005</v>
      </c>
      <c r="Z12" s="80"/>
      <c r="AA12" s="32"/>
      <c r="AB12" s="52" t="s">
        <v>88</v>
      </c>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row>
    <row r="13" spans="1:228" x14ac:dyDescent="0.15">
      <c r="B13" s="31" t="s">
        <v>1</v>
      </c>
      <c r="C13" s="31" t="s">
        <v>7</v>
      </c>
      <c r="D13" s="31" t="s">
        <v>4</v>
      </c>
      <c r="E13" s="32">
        <v>52.689949439483144</v>
      </c>
      <c r="F13" s="32">
        <v>41.609056680170269</v>
      </c>
      <c r="G13" s="32">
        <v>36.243191937789575</v>
      </c>
      <c r="H13" s="32">
        <v>28.953534187988026</v>
      </c>
      <c r="I13" s="32">
        <v>49.435494717447071</v>
      </c>
      <c r="J13" s="32">
        <v>44.245939833918023</v>
      </c>
      <c r="K13" s="32">
        <v>45.231452087404641</v>
      </c>
      <c r="L13" s="32">
        <v>52.188625993151248</v>
      </c>
      <c r="M13" s="32">
        <v>57.728201493945647</v>
      </c>
      <c r="N13" s="32">
        <v>98.320625399865705</v>
      </c>
      <c r="O13" s="32">
        <v>50.350941585878033</v>
      </c>
      <c r="P13" s="32">
        <v>13.227353053304213</v>
      </c>
      <c r="Q13" s="32">
        <v>46.611703742164252</v>
      </c>
      <c r="R13" s="32">
        <v>34.769576755047026</v>
      </c>
      <c r="S13" s="32">
        <v>62.914244061481455</v>
      </c>
      <c r="T13" s="32">
        <v>75.373152336416879</v>
      </c>
      <c r="U13" s="32">
        <v>137.27701368863922</v>
      </c>
      <c r="V13" s="32">
        <v>97.524750501067558</v>
      </c>
      <c r="W13" s="32">
        <v>80.899877527027272</v>
      </c>
      <c r="X13" s="32">
        <v>38.996451721351342</v>
      </c>
      <c r="Y13" s="32">
        <v>60.666212110382752</v>
      </c>
      <c r="Z13" s="79">
        <v>27.626901183655406</v>
      </c>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row>
    <row r="14" spans="1:228" x14ac:dyDescent="0.15">
      <c r="B14" s="31" t="s">
        <v>1</v>
      </c>
      <c r="C14" s="31" t="s">
        <v>8</v>
      </c>
      <c r="D14" s="31" t="s">
        <v>6</v>
      </c>
      <c r="E14" s="32">
        <v>38.054104676902838</v>
      </c>
      <c r="F14" s="32">
        <v>34.599019054550197</v>
      </c>
      <c r="G14" s="32">
        <v>43.692498353156019</v>
      </c>
      <c r="H14" s="32">
        <v>28.894082596958167</v>
      </c>
      <c r="I14" s="32">
        <v>36.359364021355951</v>
      </c>
      <c r="J14" s="32">
        <v>28.358201528653645</v>
      </c>
      <c r="K14" s="32">
        <v>40.430979581338853</v>
      </c>
      <c r="L14" s="32">
        <v>54.194924346254076</v>
      </c>
      <c r="M14" s="32">
        <v>53.526623082088364</v>
      </c>
      <c r="N14" s="32">
        <v>106.57658344853773</v>
      </c>
      <c r="O14" s="32">
        <v>67.31851112224804</v>
      </c>
      <c r="P14" s="32">
        <v>50.917671976261602</v>
      </c>
      <c r="Q14" s="32">
        <v>98.219440652325687</v>
      </c>
      <c r="R14" s="32">
        <v>79.645017452007011</v>
      </c>
      <c r="S14" s="32">
        <v>66.078737846711775</v>
      </c>
      <c r="T14" s="32">
        <v>92.993788173265216</v>
      </c>
      <c r="U14" s="32">
        <v>105.3513150115069</v>
      </c>
      <c r="V14" s="32">
        <v>91.597566832108825</v>
      </c>
      <c r="W14" s="32">
        <v>56.028753646714186</v>
      </c>
      <c r="X14" s="32">
        <v>39.134671936983317</v>
      </c>
      <c r="Y14" s="32">
        <v>59.610190753496525</v>
      </c>
      <c r="Z14" s="80"/>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row>
    <row r="15" spans="1:228" x14ac:dyDescent="0.15">
      <c r="E15" s="32"/>
      <c r="F15" s="32"/>
      <c r="G15" s="32"/>
      <c r="H15" s="32"/>
      <c r="I15" s="32"/>
      <c r="J15" s="32"/>
      <c r="K15" s="32"/>
      <c r="L15" s="32"/>
      <c r="M15" s="32"/>
      <c r="N15" s="32"/>
      <c r="O15" s="32"/>
      <c r="P15" s="32"/>
      <c r="Q15" s="32"/>
      <c r="R15" s="32"/>
      <c r="S15" s="32"/>
      <c r="T15" s="32"/>
      <c r="U15" s="32"/>
      <c r="V15" s="32"/>
      <c r="W15" s="32"/>
      <c r="X15" s="32"/>
      <c r="Y15" s="32"/>
      <c r="Z15" s="29"/>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row>
    <row r="16" spans="1:228" x14ac:dyDescent="0.15">
      <c r="E16" s="32"/>
      <c r="F16" s="32"/>
      <c r="G16" s="32"/>
      <c r="H16" s="32"/>
      <c r="I16" s="32"/>
      <c r="J16" s="32"/>
      <c r="K16" s="32"/>
      <c r="L16" s="32"/>
      <c r="M16" s="32"/>
      <c r="N16" s="32"/>
      <c r="O16" s="32"/>
      <c r="P16" s="32"/>
      <c r="Q16" s="32"/>
      <c r="R16" s="32"/>
      <c r="S16" s="32"/>
      <c r="T16" s="32"/>
      <c r="U16" s="32"/>
      <c r="V16" s="32"/>
      <c r="W16" s="32"/>
      <c r="X16" s="32"/>
      <c r="Y16" s="32"/>
      <c r="Z16" s="29"/>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row>
    <row r="18" spans="1:54" x14ac:dyDescent="0.15">
      <c r="A18" s="5" t="s">
        <v>9</v>
      </c>
      <c r="E18" s="31">
        <v>1999</v>
      </c>
      <c r="F18" s="31">
        <v>2000</v>
      </c>
      <c r="G18" s="31">
        <v>2001</v>
      </c>
      <c r="H18" s="31">
        <v>2002</v>
      </c>
      <c r="I18" s="31">
        <v>2003</v>
      </c>
      <c r="J18" s="31">
        <v>2004</v>
      </c>
      <c r="K18" s="31">
        <v>2005</v>
      </c>
      <c r="L18" s="31">
        <v>2006</v>
      </c>
      <c r="M18" s="31">
        <v>2007</v>
      </c>
      <c r="N18" s="31">
        <v>2008</v>
      </c>
      <c r="O18" s="31">
        <v>2009</v>
      </c>
      <c r="P18" s="31">
        <v>2010</v>
      </c>
      <c r="Q18" s="31">
        <v>2011</v>
      </c>
      <c r="R18" s="31">
        <v>2012</v>
      </c>
      <c r="S18" s="31">
        <v>2013</v>
      </c>
      <c r="T18" s="31">
        <v>2014</v>
      </c>
      <c r="U18" s="31">
        <v>2015</v>
      </c>
      <c r="V18" s="31">
        <v>2016</v>
      </c>
      <c r="W18" s="31">
        <v>2017</v>
      </c>
      <c r="X18" s="31">
        <v>2018</v>
      </c>
      <c r="Y18" s="31">
        <v>2019</v>
      </c>
      <c r="Z18" s="31">
        <v>2020</v>
      </c>
    </row>
    <row r="19" spans="1:54" x14ac:dyDescent="0.15">
      <c r="B19" s="31" t="s">
        <v>0</v>
      </c>
      <c r="C19" s="31" t="s">
        <v>3</v>
      </c>
      <c r="D19" s="31" t="s">
        <v>4</v>
      </c>
      <c r="E19" s="32">
        <v>1439.3643809559662</v>
      </c>
      <c r="F19" s="32">
        <v>158.18607429516373</v>
      </c>
      <c r="G19" s="32">
        <v>693.67213828607646</v>
      </c>
      <c r="H19" s="32">
        <v>546.41418117720593</v>
      </c>
      <c r="I19" s="32">
        <v>696.63860180246263</v>
      </c>
      <c r="J19" s="32">
        <v>894.79568457306664</v>
      </c>
      <c r="K19" s="32">
        <v>456.20030078957274</v>
      </c>
      <c r="L19" s="32">
        <v>1722.8887981375121</v>
      </c>
      <c r="M19" s="32">
        <v>4283.2893141547802</v>
      </c>
      <c r="N19" s="32">
        <v>1105.5574460890487</v>
      </c>
      <c r="O19" s="32">
        <v>3972.1730132430516</v>
      </c>
      <c r="P19" s="32">
        <v>1951.4179248569935</v>
      </c>
      <c r="Q19" s="32">
        <v>3974.4370567331139</v>
      </c>
      <c r="R19" s="32">
        <v>5119.1128737474055</v>
      </c>
      <c r="S19" s="32">
        <v>1908.2987175938747</v>
      </c>
      <c r="T19" s="32">
        <v>3782.2195202552148</v>
      </c>
      <c r="U19" s="32">
        <v>5914.9493338696857</v>
      </c>
      <c r="V19" s="32">
        <v>2774.4476564650322</v>
      </c>
      <c r="W19" s="32">
        <v>2425.6120583554771</v>
      </c>
      <c r="X19" s="32">
        <v>3362.5118390579923</v>
      </c>
      <c r="Y19" s="32">
        <v>3976.4290346423495</v>
      </c>
      <c r="Z19" s="32">
        <v>3911.7412863998416</v>
      </c>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row>
    <row r="20" spans="1:54" x14ac:dyDescent="0.15">
      <c r="B20" s="31" t="s">
        <v>0</v>
      </c>
      <c r="C20" s="31" t="s">
        <v>5</v>
      </c>
      <c r="D20" s="31" t="s">
        <v>6</v>
      </c>
      <c r="E20" s="32">
        <v>2753.8913165303538</v>
      </c>
      <c r="F20" s="32">
        <v>2493.5210429226149</v>
      </c>
      <c r="G20" s="32">
        <v>5242.1058463967092</v>
      </c>
      <c r="H20" s="32">
        <v>3579.1317807850328</v>
      </c>
      <c r="I20" s="32">
        <v>4246.794396264826</v>
      </c>
      <c r="J20" s="32">
        <v>4950.5036748251832</v>
      </c>
      <c r="K20" s="32">
        <v>8617.6548516653838</v>
      </c>
      <c r="L20" s="32">
        <v>10441.907654864548</v>
      </c>
      <c r="M20" s="32">
        <v>14967.142481127692</v>
      </c>
      <c r="N20" s="32">
        <v>8220.9260105105714</v>
      </c>
      <c r="O20" s="32">
        <v>12699.493764784855</v>
      </c>
      <c r="P20" s="32">
        <v>9057.2646166759878</v>
      </c>
      <c r="Q20" s="32">
        <v>25343.01385172351</v>
      </c>
      <c r="R20" s="32">
        <v>26125.469468853626</v>
      </c>
      <c r="S20" s="32">
        <v>16747.568785496973</v>
      </c>
      <c r="T20" s="32">
        <v>25297.724419695332</v>
      </c>
      <c r="U20" s="32">
        <v>19483.961650010344</v>
      </c>
      <c r="V20" s="32">
        <v>18182.489288301967</v>
      </c>
      <c r="W20" s="32">
        <v>14183.491449766805</v>
      </c>
      <c r="X20" s="32">
        <v>11018.440362422933</v>
      </c>
      <c r="Y20" s="32">
        <v>8396.1323424653983</v>
      </c>
      <c r="Z20" s="32">
        <f>Z12*Z26</f>
        <v>0</v>
      </c>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row>
    <row r="21" spans="1:54" x14ac:dyDescent="0.15">
      <c r="B21" s="31" t="s">
        <v>1</v>
      </c>
      <c r="C21" s="31" t="s">
        <v>7</v>
      </c>
      <c r="D21" s="31" t="s">
        <v>4</v>
      </c>
      <c r="E21" s="32">
        <v>4897.1285506547774</v>
      </c>
      <c r="F21" s="32">
        <v>4318.7469085426019</v>
      </c>
      <c r="G21" s="32">
        <v>3589.160165641219</v>
      </c>
      <c r="H21" s="32">
        <v>2933.3761411336263</v>
      </c>
      <c r="I21" s="32">
        <v>5000.1047691237873</v>
      </c>
      <c r="J21" s="32">
        <v>4731.4083947196314</v>
      </c>
      <c r="K21" s="32">
        <v>4556.4230393579064</v>
      </c>
      <c r="L21" s="32">
        <v>5054.6849505759856</v>
      </c>
      <c r="M21" s="32">
        <v>5493.0273653387703</v>
      </c>
      <c r="N21" s="32">
        <v>8204.2108414934628</v>
      </c>
      <c r="O21" s="32">
        <v>4377.8515752938647</v>
      </c>
      <c r="P21" s="32">
        <v>1232.3645791076694</v>
      </c>
      <c r="Q21" s="32">
        <v>5023.1492198915921</v>
      </c>
      <c r="R21" s="32">
        <v>3205.7859691868152</v>
      </c>
      <c r="S21" s="32">
        <v>6455.0963631142704</v>
      </c>
      <c r="T21" s="32">
        <v>7460.5931718328629</v>
      </c>
      <c r="U21" s="32">
        <v>11736.591665328862</v>
      </c>
      <c r="V21" s="32">
        <v>9085.6193005899804</v>
      </c>
      <c r="W21" s="32">
        <v>7613.3572986580384</v>
      </c>
      <c r="X21" s="32">
        <v>4294.8172458406862</v>
      </c>
      <c r="Y21" s="32">
        <v>4909.0451347643539</v>
      </c>
      <c r="Z21" s="32">
        <v>3263.8801404682067</v>
      </c>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row>
    <row r="22" spans="1:54" x14ac:dyDescent="0.15">
      <c r="B22" s="31" t="s">
        <v>1</v>
      </c>
      <c r="C22" s="31" t="s">
        <v>8</v>
      </c>
      <c r="D22" s="31" t="s">
        <v>6</v>
      </c>
      <c r="E22" s="32">
        <v>3767.5757518588994</v>
      </c>
      <c r="F22" s="32">
        <v>3865.7299742396235</v>
      </c>
      <c r="G22" s="32">
        <v>3894.6138496759959</v>
      </c>
      <c r="H22" s="32">
        <v>2568.605896904131</v>
      </c>
      <c r="I22" s="32">
        <v>3610.3102328089221</v>
      </c>
      <c r="J22" s="32">
        <v>2541.1482458821174</v>
      </c>
      <c r="K22" s="32">
        <v>3518.9218081871377</v>
      </c>
      <c r="L22" s="32">
        <v>4204.638596421958</v>
      </c>
      <c r="M22" s="32">
        <v>3523.9888393787528</v>
      </c>
      <c r="N22" s="32">
        <v>9582.873701906914</v>
      </c>
      <c r="O22" s="32">
        <v>5781.6336466782259</v>
      </c>
      <c r="P22" s="32">
        <v>3705.3608793593498</v>
      </c>
      <c r="Q22" s="32">
        <v>7259.7781716517839</v>
      </c>
      <c r="R22" s="32">
        <v>5116.7486882121484</v>
      </c>
      <c r="S22" s="32">
        <v>4581.862533794877</v>
      </c>
      <c r="T22" s="32">
        <v>7364.7597882165946</v>
      </c>
      <c r="U22" s="32">
        <v>10123.073450791107</v>
      </c>
      <c r="V22" s="32">
        <v>8203.6754546430184</v>
      </c>
      <c r="W22" s="32">
        <v>5393.2118932196754</v>
      </c>
      <c r="X22" s="32">
        <v>3046.2557526783889</v>
      </c>
      <c r="Y22" s="32">
        <v>5710.8456881279017</v>
      </c>
      <c r="Z22" s="32">
        <f>Z14*Z28</f>
        <v>0</v>
      </c>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row>
    <row r="23" spans="1:54" x14ac:dyDescent="0.15">
      <c r="E23" s="32"/>
      <c r="F23" s="32"/>
      <c r="G23" s="32"/>
      <c r="H23" s="32"/>
      <c r="I23" s="32"/>
      <c r="J23" s="32"/>
      <c r="K23" s="32"/>
      <c r="L23" s="32"/>
      <c r="M23" s="32"/>
      <c r="N23" s="32"/>
      <c r="O23" s="32"/>
      <c r="P23" s="32"/>
      <c r="Q23" s="32"/>
      <c r="R23" s="32"/>
      <c r="S23" s="32"/>
      <c r="T23" s="32"/>
      <c r="U23" s="32"/>
    </row>
    <row r="24" spans="1:54" x14ac:dyDescent="0.15">
      <c r="A24" s="31" t="s">
        <v>10</v>
      </c>
      <c r="Y24" s="6"/>
      <c r="Z24" s="6"/>
    </row>
    <row r="25" spans="1:54" x14ac:dyDescent="0.15">
      <c r="C25" s="31" t="s">
        <v>3</v>
      </c>
      <c r="D25" s="31" t="s">
        <v>4</v>
      </c>
      <c r="E25" s="7">
        <v>18.513684732843885</v>
      </c>
      <c r="F25" s="7">
        <v>11.209808772183397</v>
      </c>
      <c r="G25" s="7">
        <v>10.051358455060209</v>
      </c>
      <c r="H25" s="7">
        <v>16.959127515965857</v>
      </c>
      <c r="I25" s="7">
        <v>9.5341265721524433</v>
      </c>
      <c r="J25" s="7">
        <v>16.152964288031015</v>
      </c>
      <c r="K25" s="7">
        <v>11.78354128867128</v>
      </c>
      <c r="L25" s="7">
        <v>9.6110580406620425</v>
      </c>
      <c r="M25" s="7">
        <v>7.4817830106747589</v>
      </c>
      <c r="N25" s="7">
        <v>11.207246403213633</v>
      </c>
      <c r="O25" s="7">
        <v>6.2636804742721184</v>
      </c>
      <c r="P25" s="7">
        <v>10.187897882316657</v>
      </c>
      <c r="Q25" s="7">
        <v>9.1338651105393129</v>
      </c>
      <c r="R25" s="7">
        <v>6.5609714636512066</v>
      </c>
      <c r="S25" s="7">
        <v>4.7875760707538202</v>
      </c>
      <c r="T25" s="7">
        <v>8.2736915260849564</v>
      </c>
      <c r="U25" s="7">
        <v>6.795489919301076</v>
      </c>
      <c r="V25" s="7">
        <v>7.5069519614932494</v>
      </c>
      <c r="W25" s="7">
        <v>4.4179341709601729</v>
      </c>
      <c r="X25" s="7">
        <v>9.2963983028322392</v>
      </c>
      <c r="Y25" s="7">
        <v>7.1126736983147296</v>
      </c>
      <c r="Z25" s="7">
        <v>4.4602381650225045</v>
      </c>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row>
    <row r="26" spans="1:54" x14ac:dyDescent="0.15">
      <c r="C26" s="31" t="s">
        <v>5</v>
      </c>
      <c r="D26" s="31" t="s">
        <v>6</v>
      </c>
      <c r="E26" s="7">
        <v>41.440560111717737</v>
      </c>
      <c r="F26" s="7">
        <v>43.56289369577982</v>
      </c>
      <c r="G26" s="7">
        <v>36.772451611406247</v>
      </c>
      <c r="H26" s="7">
        <v>40.604164261237678</v>
      </c>
      <c r="I26" s="7">
        <v>36.218263439945048</v>
      </c>
      <c r="J26" s="7">
        <v>31.600473687526868</v>
      </c>
      <c r="K26" s="7">
        <v>23.836750106557897</v>
      </c>
      <c r="L26" s="7">
        <v>29.178557457810108</v>
      </c>
      <c r="M26" s="7">
        <v>34.169813677348991</v>
      </c>
      <c r="N26" s="7">
        <v>34.958575052192906</v>
      </c>
      <c r="O26" s="7">
        <v>26.984636845731035</v>
      </c>
      <c r="P26" s="7">
        <v>35.332017091442843</v>
      </c>
      <c r="Q26" s="7">
        <v>32.977597350347608</v>
      </c>
      <c r="R26" s="7">
        <v>25.358950359302881</v>
      </c>
      <c r="S26" s="7">
        <v>27.948560858820269</v>
      </c>
      <c r="T26" s="7">
        <v>23.646071330631713</v>
      </c>
      <c r="U26" s="7">
        <v>27.484307686212681</v>
      </c>
      <c r="V26" s="7">
        <v>31.309120256209752</v>
      </c>
      <c r="W26" s="7">
        <v>20.302464955827801</v>
      </c>
      <c r="X26" s="7">
        <v>23.692855248574286</v>
      </c>
      <c r="Y26" s="7">
        <v>21.992577437251686</v>
      </c>
      <c r="Z26" s="27">
        <f>AVERAGE(P26:Y26)</f>
        <v>27.004452257462152</v>
      </c>
      <c r="AA26" s="81" t="s">
        <v>93</v>
      </c>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row>
    <row r="27" spans="1:54" x14ac:dyDescent="0.15">
      <c r="C27" s="31" t="s">
        <v>7</v>
      </c>
      <c r="D27" s="31" t="s">
        <v>4</v>
      </c>
      <c r="E27" s="7">
        <v>95.485091413268265</v>
      </c>
      <c r="F27" s="7">
        <v>107.39645114872479</v>
      </c>
      <c r="G27" s="7">
        <v>93.622435586384256</v>
      </c>
      <c r="H27" s="7">
        <v>95.11164580023889</v>
      </c>
      <c r="I27" s="7">
        <v>100.36050094967311</v>
      </c>
      <c r="J27" s="7">
        <v>100.16724258584568</v>
      </c>
      <c r="K27" s="7">
        <v>94.269386126842534</v>
      </c>
      <c r="L27" s="7">
        <v>87.037173674473763</v>
      </c>
      <c r="M27" s="7">
        <v>81.048316233289242</v>
      </c>
      <c r="N27" s="7">
        <v>86.809794254251869</v>
      </c>
      <c r="O27" s="7">
        <v>86.339189892998391</v>
      </c>
      <c r="P27" s="7">
        <v>76.977527971828152</v>
      </c>
      <c r="Q27" s="7">
        <v>84.808605517106429</v>
      </c>
      <c r="R27" s="7">
        <v>72.740149236012854</v>
      </c>
      <c r="S27" s="7">
        <v>85.56247583116081</v>
      </c>
      <c r="T27" s="7">
        <v>88.05382407716148</v>
      </c>
      <c r="U27" s="7">
        <v>90.095271369302409</v>
      </c>
      <c r="V27" s="7">
        <v>91.418585595979593</v>
      </c>
      <c r="W27" s="7">
        <v>94.98794430636184</v>
      </c>
      <c r="X27" s="7">
        <v>93.95836965843975</v>
      </c>
      <c r="Y27" s="7">
        <v>88.295713623154597</v>
      </c>
      <c r="Z27" s="7">
        <v>118.14137672447967</v>
      </c>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row>
    <row r="28" spans="1:54" x14ac:dyDescent="0.15">
      <c r="C28" s="31" t="s">
        <v>8</v>
      </c>
      <c r="D28" s="31" t="s">
        <v>6</v>
      </c>
      <c r="E28" s="7">
        <v>95.485091413268265</v>
      </c>
      <c r="F28" s="7">
        <v>107.39645114872479</v>
      </c>
      <c r="G28" s="7">
        <v>93.622435586384256</v>
      </c>
      <c r="H28" s="7">
        <v>95.11164580023889</v>
      </c>
      <c r="I28" s="7">
        <v>100.36050094967311</v>
      </c>
      <c r="J28" s="7">
        <v>100.16724258584568</v>
      </c>
      <c r="K28" s="7">
        <v>94.269386126842534</v>
      </c>
      <c r="L28" s="7">
        <v>87.037173674473763</v>
      </c>
      <c r="M28" s="7">
        <v>81.048316233289242</v>
      </c>
      <c r="N28" s="7">
        <v>86.809794254251869</v>
      </c>
      <c r="O28" s="7">
        <v>86.339189892998391</v>
      </c>
      <c r="P28" s="7">
        <v>76.977527971828152</v>
      </c>
      <c r="Q28" s="7">
        <v>84.808605517106429</v>
      </c>
      <c r="R28" s="7">
        <v>72.740149236012854</v>
      </c>
      <c r="S28" s="7">
        <v>85.56247583116081</v>
      </c>
      <c r="T28" s="7">
        <v>88.05382407716148</v>
      </c>
      <c r="U28" s="7">
        <v>90.095271369302409</v>
      </c>
      <c r="V28" s="7">
        <v>91.418585595979593</v>
      </c>
      <c r="W28" s="7">
        <v>94.98794430636184</v>
      </c>
      <c r="X28" s="7">
        <v>93.95836965843975</v>
      </c>
      <c r="Y28" s="7">
        <v>88.295713623154597</v>
      </c>
      <c r="Z28" s="7">
        <v>118.14137672447967</v>
      </c>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row>
    <row r="29" spans="1:54" x14ac:dyDescent="0.15">
      <c r="E29" s="7"/>
      <c r="V29" s="9"/>
      <c r="Y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row>
    <row r="30" spans="1:54" x14ac:dyDescent="0.15">
      <c r="D30" s="55" t="s">
        <v>31</v>
      </c>
      <c r="E30" s="31">
        <f t="shared" ref="E30:Z30" si="2">(E25*E11+E26*E12)/SUM(E11:E12)</f>
        <v>29.079447503314</v>
      </c>
      <c r="F30" s="31">
        <f t="shared" si="2"/>
        <v>37.164279749925498</v>
      </c>
      <c r="G30" s="31">
        <f t="shared" si="2"/>
        <v>28.056121099253282</v>
      </c>
      <c r="H30" s="31">
        <f t="shared" si="2"/>
        <v>34.274900155058511</v>
      </c>
      <c r="I30" s="31">
        <f t="shared" si="2"/>
        <v>25.973843897253662</v>
      </c>
      <c r="J30" s="31">
        <f t="shared" si="2"/>
        <v>27.56510670526664</v>
      </c>
      <c r="K30" s="31">
        <f t="shared" si="2"/>
        <v>22.670857559601071</v>
      </c>
      <c r="L30" s="31">
        <f t="shared" si="2"/>
        <v>22.648045146757749</v>
      </c>
      <c r="M30" s="31">
        <f t="shared" si="2"/>
        <v>19.050060275100979</v>
      </c>
      <c r="N30" s="31">
        <f t="shared" si="2"/>
        <v>27.939614676426299</v>
      </c>
      <c r="O30" s="31">
        <f t="shared" si="2"/>
        <v>15.090499462444937</v>
      </c>
      <c r="P30" s="31">
        <f t="shared" si="2"/>
        <v>24.578988647335152</v>
      </c>
      <c r="Q30" s="31">
        <f t="shared" si="2"/>
        <v>24.357652465040974</v>
      </c>
      <c r="R30" s="31">
        <f t="shared" si="2"/>
        <v>17.257778043542618</v>
      </c>
      <c r="S30" s="31">
        <f t="shared" si="2"/>
        <v>18.69658441727638</v>
      </c>
      <c r="T30" s="31">
        <f t="shared" si="2"/>
        <v>19.044001920085275</v>
      </c>
      <c r="U30" s="31">
        <f t="shared" si="2"/>
        <v>16.082028631220872</v>
      </c>
      <c r="V30" s="31">
        <f t="shared" si="2"/>
        <v>22.052394956517379</v>
      </c>
      <c r="W30" s="31">
        <f t="shared" si="2"/>
        <v>13.312342497547494</v>
      </c>
      <c r="X30" s="31">
        <f t="shared" si="2"/>
        <v>17.394480022769898</v>
      </c>
      <c r="Y30" s="31">
        <f t="shared" si="2"/>
        <v>13.15063626263945</v>
      </c>
      <c r="Z30" s="31">
        <f t="shared" si="2"/>
        <v>4.4602381650225045</v>
      </c>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row>
    <row r="31" spans="1:54" x14ac:dyDescent="0.15">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row>
    <row r="32" spans="1:54" x14ac:dyDescent="0.15">
      <c r="X32" s="76"/>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row>
    <row r="33" spans="1:54" x14ac:dyDescent="0.15">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row>
    <row r="34" spans="1:54" x14ac:dyDescent="0.15">
      <c r="E34" s="32"/>
      <c r="F34" s="32"/>
      <c r="G34" s="32"/>
      <c r="H34" s="32"/>
      <c r="I34" s="32"/>
      <c r="J34" s="32"/>
      <c r="K34" s="32"/>
      <c r="L34" s="32"/>
      <c r="M34" s="32"/>
      <c r="N34" s="32"/>
      <c r="O34" s="32"/>
      <c r="P34" s="32"/>
      <c r="Q34" s="32"/>
      <c r="R34" s="32"/>
      <c r="S34" s="32"/>
      <c r="T34" s="32"/>
      <c r="U34" s="32"/>
      <c r="V34" s="32"/>
      <c r="W34" s="32"/>
      <c r="X34" s="77"/>
      <c r="Y34" s="78"/>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row>
    <row r="35" spans="1:54" x14ac:dyDescent="0.15">
      <c r="X35" s="76"/>
      <c r="Y35" s="11"/>
    </row>
    <row r="36" spans="1:54" x14ac:dyDescent="0.15">
      <c r="E36" s="7"/>
      <c r="F36" s="7"/>
      <c r="G36" s="7"/>
      <c r="H36" s="7"/>
      <c r="I36" s="7"/>
      <c r="J36" s="7"/>
      <c r="K36" s="7"/>
      <c r="L36" s="7"/>
      <c r="M36" s="7"/>
      <c r="N36" s="7"/>
      <c r="O36" s="7"/>
      <c r="P36" s="7"/>
      <c r="Q36" s="7"/>
      <c r="R36" s="7"/>
      <c r="S36" s="7"/>
      <c r="T36" s="7"/>
      <c r="U36" s="7"/>
      <c r="V36" s="7"/>
      <c r="W36" s="7"/>
      <c r="X36" s="76"/>
      <c r="Y36" s="11"/>
    </row>
    <row r="37" spans="1:54" x14ac:dyDescent="0.15">
      <c r="E37" s="36"/>
      <c r="F37" s="36"/>
      <c r="G37" s="36"/>
      <c r="H37" s="36"/>
      <c r="I37" s="36"/>
      <c r="J37" s="36"/>
      <c r="K37" s="36"/>
      <c r="L37" s="36"/>
      <c r="M37" s="36"/>
      <c r="N37" s="36"/>
      <c r="O37" s="36"/>
      <c r="P37" s="36"/>
      <c r="Q37" s="36"/>
      <c r="R37" s="36"/>
      <c r="S37" s="36"/>
      <c r="T37" s="36"/>
      <c r="U37" s="36"/>
      <c r="V37" s="36"/>
      <c r="W37" s="36"/>
      <c r="X37" s="76"/>
    </row>
    <row r="38" spans="1:54" x14ac:dyDescent="0.15">
      <c r="X38" s="76"/>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row>
    <row r="39" spans="1:54" x14ac:dyDescent="0.15">
      <c r="X39" s="76"/>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row>
    <row r="40" spans="1:54" x14ac:dyDescent="0.15">
      <c r="W40" s="55"/>
    </row>
    <row r="42" spans="1:54" x14ac:dyDescent="0.15">
      <c r="E42" s="48"/>
      <c r="F42" s="48"/>
      <c r="G42" s="48"/>
      <c r="H42" s="48"/>
      <c r="I42" s="48"/>
      <c r="J42" s="48"/>
      <c r="K42" s="48"/>
      <c r="L42" s="48"/>
      <c r="M42" s="48"/>
      <c r="N42" s="48"/>
      <c r="O42" s="48"/>
      <c r="P42" s="48"/>
      <c r="Q42" s="48"/>
      <c r="R42" s="48"/>
      <c r="S42" s="48"/>
      <c r="T42" s="48"/>
      <c r="U42" s="48"/>
      <c r="V42" s="48"/>
      <c r="W42" s="48"/>
      <c r="X42" s="48"/>
      <c r="Y42" s="48" t="s">
        <v>53</v>
      </c>
    </row>
    <row r="43" spans="1:54" x14ac:dyDescent="0.15">
      <c r="A43" s="31" t="s">
        <v>13</v>
      </c>
      <c r="E43" s="31">
        <v>1999</v>
      </c>
      <c r="F43" s="31">
        <v>2000</v>
      </c>
      <c r="G43" s="31">
        <v>2001</v>
      </c>
      <c r="H43" s="31">
        <v>2002</v>
      </c>
      <c r="I43" s="31">
        <v>2003</v>
      </c>
      <c r="J43" s="31">
        <v>2004</v>
      </c>
      <c r="K43" s="31">
        <v>2005</v>
      </c>
      <c r="L43" s="31">
        <v>2006</v>
      </c>
      <c r="M43" s="31">
        <v>2007</v>
      </c>
      <c r="N43" s="31">
        <v>2008</v>
      </c>
      <c r="O43" s="31">
        <v>2009</v>
      </c>
      <c r="P43" s="31">
        <v>2010</v>
      </c>
      <c r="Q43" s="31">
        <v>2011</v>
      </c>
      <c r="R43" s="31">
        <v>2012</v>
      </c>
      <c r="S43" s="31">
        <v>2013</v>
      </c>
      <c r="T43" s="31">
        <v>2014</v>
      </c>
      <c r="U43" s="31">
        <v>2015</v>
      </c>
      <c r="V43" s="31">
        <v>2016</v>
      </c>
      <c r="W43" s="31">
        <v>2017</v>
      </c>
      <c r="X43" s="31">
        <v>2018</v>
      </c>
      <c r="Y43" s="31">
        <v>2019</v>
      </c>
      <c r="Z43" s="31">
        <v>2020</v>
      </c>
    </row>
    <row r="44" spans="1:54" x14ac:dyDescent="0.15">
      <c r="B44" s="31" t="s">
        <v>27</v>
      </c>
      <c r="C44" s="31" t="s">
        <v>3</v>
      </c>
      <c r="D44" s="31" t="s">
        <v>4</v>
      </c>
      <c r="E44" s="32">
        <f t="shared" ref="E44:Y44" si="3">E45*EXP($Z$4)+E11*EXP($Z$4/2)</f>
        <v>1284.7186291541479</v>
      </c>
      <c r="F44" s="32">
        <f t="shared" si="3"/>
        <v>1361.5653752428082</v>
      </c>
      <c r="G44" s="32">
        <f t="shared" si="3"/>
        <v>1273.1369957687064</v>
      </c>
      <c r="H44" s="32">
        <f t="shared" si="3"/>
        <v>1356.4482144766823</v>
      </c>
      <c r="I44" s="32">
        <f t="shared" si="3"/>
        <v>1274.4813588934549</v>
      </c>
      <c r="J44" s="32">
        <f t="shared" si="3"/>
        <v>1638.3717262432567</v>
      </c>
      <c r="K44" s="32">
        <f t="shared" si="3"/>
        <v>2494.2430244823677</v>
      </c>
      <c r="L44" s="32">
        <f t="shared" si="3"/>
        <v>2687.7632917545388</v>
      </c>
      <c r="M44" s="32">
        <f t="shared" si="3"/>
        <v>4865.9431113882929</v>
      </c>
      <c r="N44" s="32">
        <f t="shared" si="3"/>
        <v>2552.0376425128311</v>
      </c>
      <c r="O44" s="32">
        <f t="shared" si="3"/>
        <v>3324.0720933813254</v>
      </c>
      <c r="P44" s="32">
        <f t="shared" si="3"/>
        <v>3438.9186985761316</v>
      </c>
      <c r="Q44" s="32">
        <f t="shared" si="3"/>
        <v>4588.1955669187118</v>
      </c>
      <c r="R44" s="32">
        <f t="shared" si="3"/>
        <v>5544.8331715999129</v>
      </c>
      <c r="S44" s="32">
        <f t="shared" si="3"/>
        <v>4612.3388620188534</v>
      </c>
      <c r="T44" s="32">
        <f t="shared" si="3"/>
        <v>6478.8503365275483</v>
      </c>
      <c r="U44" s="32">
        <f t="shared" si="3"/>
        <v>5610.322383893702</v>
      </c>
      <c r="V44" s="32">
        <f t="shared" si="3"/>
        <v>3686.1855873730856</v>
      </c>
      <c r="W44" s="32">
        <f t="shared" si="3"/>
        <v>3636.9163836890552</v>
      </c>
      <c r="X44" s="32">
        <f t="shared" si="3"/>
        <v>3367.3333314375086</v>
      </c>
      <c r="Y44" s="41">
        <f t="shared" si="3"/>
        <v>2433.7924369989078</v>
      </c>
      <c r="Z44" s="41">
        <f>Z11*EXP($Z$4/2)/(1-EXP(-Z51))</f>
        <v>5315.2932603524168</v>
      </c>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row>
    <row r="45" spans="1:54" x14ac:dyDescent="0.15">
      <c r="B45" s="31" t="s">
        <v>28</v>
      </c>
      <c r="C45" s="31" t="s">
        <v>5</v>
      </c>
      <c r="D45" s="31" t="s">
        <v>6</v>
      </c>
      <c r="E45" s="56">
        <f t="shared" ref="E45:Y45" si="4">F46*EXP($Z$4)+E12*EXP($Z$4/2)</f>
        <v>630.78016182282681</v>
      </c>
      <c r="F45" s="56">
        <f t="shared" si="4"/>
        <v>718.46930837259902</v>
      </c>
      <c r="G45" s="56">
        <f t="shared" si="4"/>
        <v>630.97030235716284</v>
      </c>
      <c r="H45" s="56">
        <f t="shared" si="4"/>
        <v>702.48213769225163</v>
      </c>
      <c r="I45" s="56">
        <f t="shared" si="4"/>
        <v>628.72309556370135</v>
      </c>
      <c r="J45" s="56">
        <f t="shared" si="4"/>
        <v>836.42924196322281</v>
      </c>
      <c r="K45" s="56">
        <f t="shared" si="4"/>
        <v>1306.7475542518278</v>
      </c>
      <c r="L45" s="56">
        <f t="shared" si="4"/>
        <v>1307.5057995660172</v>
      </c>
      <c r="M45" s="56">
        <f t="shared" si="4"/>
        <v>2185.7047896246913</v>
      </c>
      <c r="N45" s="56">
        <f t="shared" si="4"/>
        <v>1293.8358746205085</v>
      </c>
      <c r="O45" s="56">
        <f t="shared" si="4"/>
        <v>1315.2865132082879</v>
      </c>
      <c r="P45" s="56">
        <f t="shared" si="4"/>
        <v>1700.5848694006586</v>
      </c>
      <c r="Q45" s="56">
        <f t="shared" si="4"/>
        <v>2137.5347365359876</v>
      </c>
      <c r="R45" s="56">
        <f t="shared" si="4"/>
        <v>2397.1017205680687</v>
      </c>
      <c r="S45" s="56">
        <f t="shared" si="4"/>
        <v>2177.1895459726948</v>
      </c>
      <c r="T45" s="56">
        <f t="shared" si="4"/>
        <v>3133.429316936822</v>
      </c>
      <c r="U45" s="56">
        <f t="shared" si="4"/>
        <v>2366.1742525121826</v>
      </c>
      <c r="V45" s="56">
        <f t="shared" si="4"/>
        <v>1702.6796961390337</v>
      </c>
      <c r="W45" s="56">
        <f t="shared" si="4"/>
        <v>1545.0165559589259</v>
      </c>
      <c r="X45" s="56">
        <f t="shared" si="4"/>
        <v>1537.7779164111362</v>
      </c>
      <c r="Y45" s="56">
        <f t="shared" si="4"/>
        <v>893.69636477081974</v>
      </c>
      <c r="Z45" s="57"/>
    </row>
    <row r="46" spans="1:54" x14ac:dyDescent="0.15">
      <c r="B46" s="31" t="s">
        <v>29</v>
      </c>
      <c r="C46" s="31" t="s">
        <v>7</v>
      </c>
      <c r="D46" s="31" t="s">
        <v>4</v>
      </c>
      <c r="E46" s="32">
        <f t="shared" ref="E46:Y46" si="5">E47*EXP($Z$4)+E13*EXP($Z$4/2)</f>
        <v>327.34103579890007</v>
      </c>
      <c r="F46" s="32">
        <f t="shared" si="5"/>
        <v>289.01349958078316</v>
      </c>
      <c r="G46" s="32">
        <f t="shared" si="5"/>
        <v>342.69154870995982</v>
      </c>
      <c r="H46" s="32">
        <f t="shared" si="5"/>
        <v>233.43842020855405</v>
      </c>
      <c r="I46" s="32">
        <f t="shared" si="5"/>
        <v>311.52193250336967</v>
      </c>
      <c r="J46" s="32">
        <f t="shared" si="5"/>
        <v>250.74518898250685</v>
      </c>
      <c r="K46" s="32">
        <f t="shared" si="5"/>
        <v>333.09402077220699</v>
      </c>
      <c r="L46" s="32">
        <f t="shared" si="5"/>
        <v>434.95195816141603</v>
      </c>
      <c r="M46" s="32">
        <f t="shared" si="5"/>
        <v>438.03972092807328</v>
      </c>
      <c r="N46" s="32">
        <f t="shared" si="5"/>
        <v>849.45946246754136</v>
      </c>
      <c r="O46" s="32">
        <f t="shared" si="5"/>
        <v>520.49229454454985</v>
      </c>
      <c r="P46" s="32">
        <f t="shared" si="5"/>
        <v>359.70962522062416</v>
      </c>
      <c r="Q46" s="32">
        <f t="shared" si="5"/>
        <v>722.70984857573126</v>
      </c>
      <c r="R46" s="32">
        <f t="shared" si="5"/>
        <v>581.8992693652724</v>
      </c>
      <c r="S46" s="32">
        <f t="shared" si="5"/>
        <v>529.34608641947432</v>
      </c>
      <c r="T46" s="32">
        <f t="shared" si="5"/>
        <v>726.96079237577476</v>
      </c>
      <c r="U46" s="32">
        <f t="shared" si="5"/>
        <v>894.48564502006502</v>
      </c>
      <c r="V46" s="32">
        <f t="shared" si="5"/>
        <v>747.87054887766965</v>
      </c>
      <c r="W46" s="32">
        <f t="shared" si="5"/>
        <v>486.49958660948874</v>
      </c>
      <c r="X46" s="32">
        <f t="shared" si="5"/>
        <v>315.8742641251896</v>
      </c>
      <c r="Y46" s="32">
        <f t="shared" si="5"/>
        <v>482.87294656877157</v>
      </c>
      <c r="Z46" s="32">
        <f>Z13*EXP($Z$4/2)/(1-EXP(-Z53))</f>
        <v>199.05142747346068</v>
      </c>
    </row>
    <row r="47" spans="1:54" x14ac:dyDescent="0.15">
      <c r="B47" s="31" t="s">
        <v>30</v>
      </c>
      <c r="C47" s="31" t="s">
        <v>8</v>
      </c>
      <c r="D47" s="31" t="s">
        <v>6</v>
      </c>
      <c r="E47" s="32">
        <f t="shared" ref="E47:Y47" si="6">E14*EXP($Z$4/2)/(1-EXP(-E54))</f>
        <v>136.66423993627095</v>
      </c>
      <c r="F47" s="32">
        <f t="shared" si="6"/>
        <v>124.25594247394336</v>
      </c>
      <c r="G47" s="32">
        <f t="shared" si="6"/>
        <v>156.91348223927847</v>
      </c>
      <c r="H47" s="32">
        <f t="shared" si="6"/>
        <v>103.76772414687402</v>
      </c>
      <c r="I47" s="32">
        <f t="shared" si="6"/>
        <v>130.57789404675668</v>
      </c>
      <c r="J47" s="32">
        <f t="shared" si="6"/>
        <v>101.84320694911359</v>
      </c>
      <c r="K47" s="32">
        <f t="shared" si="6"/>
        <v>145.20034412256928</v>
      </c>
      <c r="L47" s="32">
        <f t="shared" si="6"/>
        <v>194.63099203277122</v>
      </c>
      <c r="M47" s="32">
        <f t="shared" si="6"/>
        <v>192.23091232806883</v>
      </c>
      <c r="N47" s="32">
        <f t="shared" si="6"/>
        <v>382.74997915899991</v>
      </c>
      <c r="O47" s="32">
        <f t="shared" si="6"/>
        <v>241.76191331463502</v>
      </c>
      <c r="P47" s="32">
        <f t="shared" si="6"/>
        <v>182.86134962422943</v>
      </c>
      <c r="Q47" s="32">
        <f t="shared" si="6"/>
        <v>352.73685500379105</v>
      </c>
      <c r="R47" s="32">
        <f t="shared" si="6"/>
        <v>286.03026840876015</v>
      </c>
      <c r="S47" s="32">
        <f t="shared" si="6"/>
        <v>237.30949815908141</v>
      </c>
      <c r="T47" s="32">
        <f t="shared" si="6"/>
        <v>333.96989595205559</v>
      </c>
      <c r="U47" s="32">
        <f t="shared" si="6"/>
        <v>378.34965543343986</v>
      </c>
      <c r="V47" s="32">
        <f t="shared" si="6"/>
        <v>328.95562666383989</v>
      </c>
      <c r="W47" s="32">
        <f t="shared" si="6"/>
        <v>201.21684892385082</v>
      </c>
      <c r="X47" s="32">
        <f t="shared" si="6"/>
        <v>140.54489629523002</v>
      </c>
      <c r="Y47" s="32">
        <f t="shared" si="6"/>
        <v>214.07891424462667</v>
      </c>
    </row>
    <row r="48" spans="1:54" x14ac:dyDescent="0.15">
      <c r="E48" s="32"/>
      <c r="F48" s="32"/>
      <c r="G48" s="32"/>
      <c r="H48" s="32"/>
      <c r="I48" s="32"/>
      <c r="J48" s="32"/>
      <c r="K48" s="32"/>
      <c r="L48" s="32"/>
      <c r="M48" s="32"/>
      <c r="N48" s="32"/>
      <c r="O48" s="32"/>
      <c r="P48" s="32"/>
      <c r="Q48" s="32"/>
      <c r="R48" s="32"/>
      <c r="S48" s="32"/>
      <c r="T48" s="32"/>
      <c r="U48" s="32"/>
      <c r="V48" s="32"/>
      <c r="W48" s="38"/>
    </row>
    <row r="49" spans="1:54" x14ac:dyDescent="0.15">
      <c r="E49" s="7">
        <f>E54/SUM(E51:E53)</f>
        <v>0.97695212178448754</v>
      </c>
      <c r="F49" s="7">
        <f t="shared" ref="F49:W49" si="7">F54/SUM(F51:F53)</f>
        <v>1.3737057828379684</v>
      </c>
      <c r="G49" s="7">
        <f t="shared" si="7"/>
        <v>0.79507197927513684</v>
      </c>
      <c r="H49" s="7">
        <f t="shared" si="7"/>
        <v>1.1771317405807522</v>
      </c>
      <c r="I49" s="7">
        <f t="shared" si="7"/>
        <v>0.77213058256035605</v>
      </c>
      <c r="J49" s="7">
        <f t="shared" si="7"/>
        <v>0.7737782617952198</v>
      </c>
      <c r="K49" s="7">
        <f t="shared" si="7"/>
        <v>0.6825111056417611</v>
      </c>
      <c r="L49" s="7">
        <f t="shared" si="7"/>
        <v>0.6444319519815731</v>
      </c>
      <c r="M49" s="7">
        <f t="shared" si="7"/>
        <v>0.69016929682311767</v>
      </c>
      <c r="N49" s="7">
        <f t="shared" si="7"/>
        <v>0.93537507715493562</v>
      </c>
      <c r="O49" s="7">
        <f t="shared" si="7"/>
        <v>0.42941232327360951</v>
      </c>
      <c r="P49" s="7">
        <f t="shared" si="7"/>
        <v>1.3251229176847583</v>
      </c>
      <c r="Q49" s="7">
        <f t="shared" si="7"/>
        <v>0.52797703823035724</v>
      </c>
      <c r="R49" s="7">
        <f t="shared" si="7"/>
        <v>0.40449687465753209</v>
      </c>
      <c r="S49" s="7">
        <f t="shared" si="7"/>
        <v>0.61814400539938696</v>
      </c>
      <c r="T49" s="7">
        <f t="shared" si="7"/>
        <v>0.54254430798633246</v>
      </c>
      <c r="U49" s="7">
        <f t="shared" si="7"/>
        <v>0.47872691149353525</v>
      </c>
      <c r="V49" s="7">
        <f t="shared" si="7"/>
        <v>0.49309000761463351</v>
      </c>
      <c r="W49" s="7">
        <f t="shared" si="7"/>
        <v>0.33002391349151766</v>
      </c>
      <c r="X49" s="7">
        <f>X54/SUM(X51:X53)</f>
        <v>0.54621374982995841</v>
      </c>
      <c r="Y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row>
    <row r="50" spans="1:54" x14ac:dyDescent="0.15">
      <c r="A50" s="31" t="s">
        <v>14</v>
      </c>
      <c r="V50" s="12"/>
      <c r="W50" s="13"/>
      <c r="X50" s="12"/>
      <c r="Y50" s="6"/>
      <c r="Z50" s="6"/>
    </row>
    <row r="51" spans="1:54" x14ac:dyDescent="0.15">
      <c r="B51" s="31" t="s">
        <v>0</v>
      </c>
      <c r="C51" s="31" t="s">
        <v>3</v>
      </c>
      <c r="D51" s="31" t="s">
        <v>4</v>
      </c>
      <c r="E51" s="11">
        <f t="shared" ref="E51:Y53" si="8">-LN(1-(E11*EXP($Z$4/2))/E44)</f>
        <v>8.6337602354283699E-2</v>
      </c>
      <c r="F51" s="11">
        <f t="shared" si="8"/>
        <v>1.4267339678260256E-2</v>
      </c>
      <c r="G51" s="11">
        <f t="shared" si="8"/>
        <v>7.698041221560438E-2</v>
      </c>
      <c r="H51" s="11">
        <f t="shared" si="8"/>
        <v>3.3004981420916207E-2</v>
      </c>
      <c r="I51" s="11">
        <f t="shared" si="8"/>
        <v>8.1603667355241757E-2</v>
      </c>
      <c r="J51" s="11">
        <f t="shared" si="8"/>
        <v>4.7316249124524368E-2</v>
      </c>
      <c r="K51" s="11">
        <f t="shared" si="8"/>
        <v>2.1444019185789177E-2</v>
      </c>
      <c r="L51" s="11">
        <f t="shared" si="8"/>
        <v>9.5588005118425981E-2</v>
      </c>
      <c r="M51" s="11">
        <f t="shared" si="8"/>
        <v>0.1753222185332316</v>
      </c>
      <c r="N51" s="11">
        <f t="shared" si="8"/>
        <v>5.4280763227726909E-2</v>
      </c>
      <c r="O51" s="11">
        <f t="shared" si="8"/>
        <v>0.30213604283696249</v>
      </c>
      <c r="P51" s="11">
        <f t="shared" si="8"/>
        <v>7.9184857445831452E-2</v>
      </c>
      <c r="Q51" s="11">
        <f t="shared" si="8"/>
        <v>0.13883365139609496</v>
      </c>
      <c r="R51" s="11">
        <f t="shared" si="8"/>
        <v>0.21360614290615146</v>
      </c>
      <c r="S51" s="11">
        <f t="shared" si="8"/>
        <v>0.12570022771891118</v>
      </c>
      <c r="T51" s="11">
        <f t="shared" si="8"/>
        <v>0.10141504421774178</v>
      </c>
      <c r="U51" s="11">
        <f t="shared" si="8"/>
        <v>0.23833377240581058</v>
      </c>
      <c r="V51" s="11">
        <f t="shared" si="8"/>
        <v>0.14738890537568491</v>
      </c>
      <c r="W51" s="11">
        <f t="shared" si="8"/>
        <v>0.23110154915507355</v>
      </c>
      <c r="X51" s="11">
        <f t="shared" si="8"/>
        <v>0.15878267180969588</v>
      </c>
      <c r="Y51" s="11">
        <f t="shared" si="8"/>
        <v>0.37683991264896533</v>
      </c>
      <c r="Z51" s="14">
        <f>AVERAGE(W51:Y51)</f>
        <v>0.25557471120457825</v>
      </c>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x14ac:dyDescent="0.15">
      <c r="B52" s="31" t="s">
        <v>0</v>
      </c>
      <c r="C52" s="31" t="s">
        <v>5</v>
      </c>
      <c r="D52" s="31" t="s">
        <v>6</v>
      </c>
      <c r="E52" s="11">
        <f t="shared" si="8"/>
        <v>0.15548400698608367</v>
      </c>
      <c r="F52" s="11">
        <f t="shared" si="8"/>
        <v>0.1152922206766271</v>
      </c>
      <c r="G52" s="11">
        <f t="shared" si="8"/>
        <v>0.36934047971295253</v>
      </c>
      <c r="H52" s="11">
        <f t="shared" si="8"/>
        <v>0.18815022904254269</v>
      </c>
      <c r="I52" s="11">
        <f t="shared" si="8"/>
        <v>0.29425368999493318</v>
      </c>
      <c r="J52" s="11">
        <f t="shared" si="8"/>
        <v>0.2957171338501825</v>
      </c>
      <c r="K52" s="11">
        <f t="shared" si="8"/>
        <v>0.47506096198320574</v>
      </c>
      <c r="L52" s="11">
        <f t="shared" si="8"/>
        <v>0.46856703822876561</v>
      </c>
      <c r="M52" s="11">
        <f t="shared" si="8"/>
        <v>0.32009339301106082</v>
      </c>
      <c r="N52" s="11">
        <f t="shared" si="8"/>
        <v>0.28559154733267073</v>
      </c>
      <c r="O52" s="11">
        <f t="shared" si="8"/>
        <v>0.67151269227935284</v>
      </c>
      <c r="P52" s="11">
        <f t="shared" si="8"/>
        <v>0.23071968602929271</v>
      </c>
      <c r="Q52" s="11">
        <f t="shared" si="8"/>
        <v>0.67611109562989036</v>
      </c>
      <c r="R52" s="11">
        <f t="shared" si="8"/>
        <v>0.88537322456902456</v>
      </c>
      <c r="S52" s="11">
        <f t="shared" si="8"/>
        <v>0.47191757958408342</v>
      </c>
      <c r="T52" s="11">
        <f t="shared" si="8"/>
        <v>0.62863445741486024</v>
      </c>
      <c r="U52" s="11">
        <f t="shared" si="8"/>
        <v>0.52679979039495317</v>
      </c>
      <c r="V52" s="11">
        <f t="shared" si="8"/>
        <v>0.62772252894465896</v>
      </c>
      <c r="W52" s="11">
        <f t="shared" si="8"/>
        <v>0.96244566903909567</v>
      </c>
      <c r="X52" s="11">
        <f t="shared" si="8"/>
        <v>0.53334017352074148</v>
      </c>
      <c r="Y52" s="11">
        <f t="shared" si="8"/>
        <v>0.87680285991000695</v>
      </c>
      <c r="Z52" s="14">
        <f t="shared" ref="Z52:Z54" si="9">AVERAGE(W52:Y52)</f>
        <v>0.79086290082328137</v>
      </c>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14.25" thickBot="1" x14ac:dyDescent="0.2">
      <c r="B53" s="31" t="s">
        <v>1</v>
      </c>
      <c r="C53" s="31" t="s">
        <v>7</v>
      </c>
      <c r="D53" s="31" t="s">
        <v>4</v>
      </c>
      <c r="E53" s="11">
        <f t="shared" si="8"/>
        <v>0.24847543605465439</v>
      </c>
      <c r="F53" s="11">
        <f t="shared" si="8"/>
        <v>0.21912990778854724</v>
      </c>
      <c r="G53" s="11">
        <f t="shared" si="8"/>
        <v>0.15613618276300831</v>
      </c>
      <c r="H53" s="11">
        <f t="shared" si="8"/>
        <v>0.18576333763975744</v>
      </c>
      <c r="I53" s="11">
        <f t="shared" si="8"/>
        <v>0.24449980712710362</v>
      </c>
      <c r="J53" s="11">
        <f t="shared" si="8"/>
        <v>0.27600279632041269</v>
      </c>
      <c r="K53" s="11">
        <f t="shared" si="8"/>
        <v>0.20531032241193936</v>
      </c>
      <c r="L53" s="11">
        <f t="shared" si="8"/>
        <v>0.17913016672108278</v>
      </c>
      <c r="M53" s="11">
        <f t="shared" si="8"/>
        <v>0.19861227553816185</v>
      </c>
      <c r="N53" s="11">
        <f t="shared" si="8"/>
        <v>0.17221824060145521</v>
      </c>
      <c r="O53" s="11">
        <f t="shared" si="8"/>
        <v>0.14182167139581528</v>
      </c>
      <c r="P53" s="11">
        <f t="shared" si="8"/>
        <v>5.1568896015477962E-2</v>
      </c>
      <c r="Q53" s="11">
        <f t="shared" si="8"/>
        <v>9.2285499972643931E-2</v>
      </c>
      <c r="R53" s="11">
        <f t="shared" si="8"/>
        <v>8.519971724303102E-2</v>
      </c>
      <c r="S53" s="11">
        <f t="shared" si="8"/>
        <v>0.17727725698521873</v>
      </c>
      <c r="T53" s="11">
        <f t="shared" si="8"/>
        <v>0.15282168833737614</v>
      </c>
      <c r="U53" s="11">
        <f t="shared" si="8"/>
        <v>0.23543007233926758</v>
      </c>
      <c r="V53" s="11">
        <f t="shared" si="8"/>
        <v>0.19630703169262742</v>
      </c>
      <c r="W53" s="11">
        <f t="shared" si="8"/>
        <v>0.25785287501647897</v>
      </c>
      <c r="X53" s="11">
        <f t="shared" si="8"/>
        <v>0.18481725175142469</v>
      </c>
      <c r="Y53" s="11">
        <f t="shared" si="8"/>
        <v>0.188408863266711</v>
      </c>
      <c r="Z53" s="14">
        <f t="shared" si="9"/>
        <v>0.21035966334487155</v>
      </c>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14.25" thickBot="1" x14ac:dyDescent="0.2">
      <c r="B54" s="31" t="s">
        <v>1</v>
      </c>
      <c r="C54" s="31" t="s">
        <v>8</v>
      </c>
      <c r="D54" s="31" t="s">
        <v>6</v>
      </c>
      <c r="E54" s="11">
        <f t="shared" ref="E54:W54" si="10">$Y$54</f>
        <v>0.47899673880333166</v>
      </c>
      <c r="F54" s="11">
        <f t="shared" si="10"/>
        <v>0.47899673880333166</v>
      </c>
      <c r="G54" s="11">
        <f t="shared" si="10"/>
        <v>0.47899673880333166</v>
      </c>
      <c r="H54" s="11">
        <f t="shared" si="10"/>
        <v>0.47899673880333166</v>
      </c>
      <c r="I54" s="11">
        <f t="shared" si="10"/>
        <v>0.47899673880333166</v>
      </c>
      <c r="J54" s="11">
        <f t="shared" si="10"/>
        <v>0.47899673880333166</v>
      </c>
      <c r="K54" s="11">
        <f t="shared" si="10"/>
        <v>0.47899673880333166</v>
      </c>
      <c r="L54" s="11">
        <f t="shared" si="10"/>
        <v>0.47899673880333166</v>
      </c>
      <c r="M54" s="11">
        <f t="shared" si="10"/>
        <v>0.47899673880333166</v>
      </c>
      <c r="N54" s="11">
        <f t="shared" si="10"/>
        <v>0.47899673880333166</v>
      </c>
      <c r="O54" s="11">
        <f t="shared" si="10"/>
        <v>0.47899673880333166</v>
      </c>
      <c r="P54" s="11">
        <f t="shared" si="10"/>
        <v>0.47899673880333166</v>
      </c>
      <c r="Q54" s="11">
        <f t="shared" si="10"/>
        <v>0.47899673880333166</v>
      </c>
      <c r="R54" s="11">
        <f t="shared" si="10"/>
        <v>0.47899673880333166</v>
      </c>
      <c r="S54" s="11">
        <f t="shared" si="10"/>
        <v>0.47899673880333166</v>
      </c>
      <c r="T54" s="11">
        <f t="shared" si="10"/>
        <v>0.47899673880333166</v>
      </c>
      <c r="U54" s="11">
        <f t="shared" si="10"/>
        <v>0.47899673880333166</v>
      </c>
      <c r="V54" s="11">
        <f t="shared" si="10"/>
        <v>0.47899673880333166</v>
      </c>
      <c r="W54" s="11">
        <f t="shared" si="10"/>
        <v>0.47899673880333166</v>
      </c>
      <c r="X54" s="11">
        <f>$Y$54</f>
        <v>0.47899673880333166</v>
      </c>
      <c r="Y54" s="58">
        <f>V5</f>
        <v>0.47899673880333166</v>
      </c>
      <c r="Z54" s="14">
        <f t="shared" si="9"/>
        <v>0.47899673880333166</v>
      </c>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x14ac:dyDescent="0.15">
      <c r="E55" s="11">
        <f t="shared" ref="E55:Y55" si="11">AVERAGE(E51:E54)</f>
        <v>0.24232344604958833</v>
      </c>
      <c r="F55" s="11">
        <f t="shared" si="11"/>
        <v>0.20692155173669158</v>
      </c>
      <c r="G55" s="11">
        <f t="shared" si="11"/>
        <v>0.27036345337372419</v>
      </c>
      <c r="H55" s="11">
        <f t="shared" si="11"/>
        <v>0.22147882172663702</v>
      </c>
      <c r="I55" s="11">
        <f t="shared" si="11"/>
        <v>0.27483847582015253</v>
      </c>
      <c r="J55" s="11">
        <f t="shared" si="11"/>
        <v>0.27450822952461279</v>
      </c>
      <c r="K55" s="11">
        <f t="shared" si="11"/>
        <v>0.29520301059606646</v>
      </c>
      <c r="L55" s="11">
        <f t="shared" si="11"/>
        <v>0.30557048721790148</v>
      </c>
      <c r="M55" s="11">
        <f t="shared" si="11"/>
        <v>0.29325615647144648</v>
      </c>
      <c r="N55" s="11">
        <f t="shared" si="11"/>
        <v>0.24777182249129615</v>
      </c>
      <c r="O55" s="11">
        <f t="shared" si="11"/>
        <v>0.39861678632886555</v>
      </c>
      <c r="P55" s="11">
        <f t="shared" si="11"/>
        <v>0.21011754457348347</v>
      </c>
      <c r="Q55" s="11">
        <f t="shared" si="11"/>
        <v>0.34655674645049023</v>
      </c>
      <c r="R55" s="11">
        <f t="shared" si="11"/>
        <v>0.41579395588038465</v>
      </c>
      <c r="S55" s="11">
        <f t="shared" si="11"/>
        <v>0.31347295077288623</v>
      </c>
      <c r="T55" s="11">
        <f t="shared" si="11"/>
        <v>0.34046698219332744</v>
      </c>
      <c r="U55" s="11">
        <f t="shared" si="11"/>
        <v>0.36989009348584073</v>
      </c>
      <c r="V55" s="11">
        <f t="shared" si="11"/>
        <v>0.36260380120407576</v>
      </c>
      <c r="W55" s="11">
        <f t="shared" si="11"/>
        <v>0.48259920800349498</v>
      </c>
      <c r="X55" s="11">
        <f t="shared" si="11"/>
        <v>0.33898420897129844</v>
      </c>
      <c r="Y55" s="11">
        <f t="shared" si="11"/>
        <v>0.4802620936572537</v>
      </c>
      <c r="Z55" s="16" t="s">
        <v>89</v>
      </c>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x14ac:dyDescent="0.15">
      <c r="Z56" s="47"/>
    </row>
    <row r="57" spans="1:54" x14ac:dyDescent="0.15">
      <c r="Z57" s="47"/>
    </row>
    <row r="58" spans="1:54" x14ac:dyDescent="0.15">
      <c r="Z58" s="47"/>
    </row>
    <row r="59" spans="1:54" x14ac:dyDescent="0.15">
      <c r="E59" s="17"/>
      <c r="F59" s="17"/>
      <c r="G59" s="17"/>
      <c r="H59" s="17"/>
      <c r="I59" s="17"/>
      <c r="J59" s="17"/>
      <c r="K59" s="17"/>
      <c r="L59" s="17"/>
      <c r="M59" s="17"/>
      <c r="N59" s="17"/>
      <c r="O59" s="17"/>
      <c r="P59" s="17"/>
      <c r="Q59" s="17"/>
      <c r="R59" s="17"/>
      <c r="S59" s="17"/>
      <c r="T59" s="17"/>
      <c r="U59" s="17"/>
      <c r="V59" s="17"/>
      <c r="W59" s="38"/>
      <c r="Y59" s="38"/>
    </row>
    <row r="60" spans="1:54" x14ac:dyDescent="0.15">
      <c r="A60" s="31" t="s">
        <v>17</v>
      </c>
      <c r="E60" s="17">
        <v>1999</v>
      </c>
      <c r="F60" s="18">
        <v>2000</v>
      </c>
      <c r="G60" s="18">
        <v>2001</v>
      </c>
      <c r="H60" s="18">
        <v>2002</v>
      </c>
      <c r="I60" s="18">
        <v>2003</v>
      </c>
      <c r="J60" s="18">
        <v>2004</v>
      </c>
      <c r="K60" s="18">
        <v>2005</v>
      </c>
      <c r="L60" s="18">
        <v>2006</v>
      </c>
      <c r="M60" s="18">
        <v>2007</v>
      </c>
      <c r="N60" s="18">
        <v>2008</v>
      </c>
      <c r="O60" s="18">
        <v>2009</v>
      </c>
      <c r="P60" s="18">
        <v>2010</v>
      </c>
      <c r="Q60" s="18">
        <v>2011</v>
      </c>
      <c r="R60" s="18">
        <v>2012</v>
      </c>
      <c r="S60" s="18">
        <v>2013</v>
      </c>
      <c r="T60" s="18">
        <v>2014</v>
      </c>
      <c r="U60" s="18">
        <v>2015</v>
      </c>
      <c r="V60" s="17">
        <v>2016</v>
      </c>
      <c r="W60" s="38">
        <v>2017</v>
      </c>
      <c r="X60" s="31">
        <v>2018</v>
      </c>
      <c r="Y60" s="38">
        <v>2019</v>
      </c>
      <c r="Z60" s="31">
        <v>2020</v>
      </c>
    </row>
    <row r="61" spans="1:54" x14ac:dyDescent="0.15">
      <c r="C61" s="31" t="s">
        <v>3</v>
      </c>
      <c r="D61" s="31" t="s">
        <v>4</v>
      </c>
      <c r="E61" s="32">
        <f t="shared" ref="E61:Z64" si="12">E44*E25</f>
        <v>23784.875670571273</v>
      </c>
      <c r="F61" s="32">
        <f t="shared" si="12"/>
        <v>15262.887487298009</v>
      </c>
      <c r="G61" s="32">
        <f t="shared" si="12"/>
        <v>12796.75630686974</v>
      </c>
      <c r="H61" s="32">
        <f t="shared" si="12"/>
        <v>23004.178238114258</v>
      </c>
      <c r="I61" s="32">
        <f t="shared" si="12"/>
        <v>12151.066589539043</v>
      </c>
      <c r="J61" s="32">
        <f t="shared" si="12"/>
        <v>26464.559984527052</v>
      </c>
      <c r="K61" s="32">
        <f t="shared" si="12"/>
        <v>29391.015662968312</v>
      </c>
      <c r="L61" s="32">
        <f t="shared" si="12"/>
        <v>25832.24899661374</v>
      </c>
      <c r="M61" s="32">
        <f t="shared" si="12"/>
        <v>36405.930501694806</v>
      </c>
      <c r="N61" s="32">
        <f t="shared" si="12"/>
        <v>28601.314689917726</v>
      </c>
      <c r="O61" s="32">
        <f t="shared" si="12"/>
        <v>20820.925466385455</v>
      </c>
      <c r="P61" s="32">
        <f t="shared" si="12"/>
        <v>35035.352526682924</v>
      </c>
      <c r="Q61" s="32">
        <f t="shared" si="12"/>
        <v>41907.959409009964</v>
      </c>
      <c r="R61" s="32">
        <f t="shared" si="12"/>
        <v>36379.49220957364</v>
      </c>
      <c r="S61" s="32">
        <f t="shared" si="12"/>
        <v>22081.923166009368</v>
      </c>
      <c r="T61" s="32">
        <f t="shared" si="12"/>
        <v>53604.009128100646</v>
      </c>
      <c r="U61" s="32">
        <f t="shared" si="12"/>
        <v>38124.889203778832</v>
      </c>
      <c r="V61" s="32">
        <f t="shared" si="12"/>
        <v>27672.01812555853</v>
      </c>
      <c r="W61" s="32">
        <f t="shared" si="12"/>
        <v>16067.657168424776</v>
      </c>
      <c r="X61" s="32">
        <f t="shared" si="12"/>
        <v>31304.071867446084</v>
      </c>
      <c r="Y61" s="41">
        <f t="shared" si="12"/>
        <v>17310.77145379944</v>
      </c>
      <c r="Z61" s="32">
        <f t="shared" si="12"/>
        <v>23707.473858110749</v>
      </c>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row>
    <row r="62" spans="1:54" x14ac:dyDescent="0.15">
      <c r="C62" s="31" t="s">
        <v>5</v>
      </c>
      <c r="D62" s="31" t="s">
        <v>6</v>
      </c>
      <c r="E62" s="32">
        <f t="shared" si="12"/>
        <v>26139.883213297897</v>
      </c>
      <c r="F62" s="32">
        <f t="shared" si="12"/>
        <v>31298.602104315982</v>
      </c>
      <c r="G62" s="32">
        <f t="shared" si="12"/>
        <v>23202.324911663138</v>
      </c>
      <c r="H62" s="32">
        <f t="shared" si="12"/>
        <v>28523.700109441568</v>
      </c>
      <c r="I62" s="32">
        <f t="shared" si="12"/>
        <v>22771.258705903881</v>
      </c>
      <c r="J62" s="32">
        <f t="shared" si="12"/>
        <v>26431.560252136867</v>
      </c>
      <c r="K62" s="32">
        <f t="shared" si="12"/>
        <v>31148.614903056525</v>
      </c>
      <c r="L62" s="32">
        <f t="shared" si="12"/>
        <v>38151.133099056977</v>
      </c>
      <c r="M62" s="32">
        <f t="shared" si="12"/>
        <v>74685.125415164977</v>
      </c>
      <c r="N62" s="32">
        <f t="shared" si="12"/>
        <v>45230.658528140695</v>
      </c>
      <c r="O62" s="32">
        <f t="shared" si="12"/>
        <v>35492.528907013468</v>
      </c>
      <c r="P62" s="32">
        <f t="shared" si="12"/>
        <v>60085.093671113165</v>
      </c>
      <c r="Q62" s="32">
        <f t="shared" si="12"/>
        <v>70490.759863865154</v>
      </c>
      <c r="R62" s="32">
        <f t="shared" si="12"/>
        <v>60787.98353808518</v>
      </c>
      <c r="S62" s="32">
        <f t="shared" si="12"/>
        <v>60849.31452680513</v>
      </c>
      <c r="T62" s="32">
        <f t="shared" si="12"/>
        <v>74093.293137780696</v>
      </c>
      <c r="U62" s="32">
        <f t="shared" si="12"/>
        <v>65032.661195239125</v>
      </c>
      <c r="V62" s="32">
        <f t="shared" si="12"/>
        <v>53309.403364223683</v>
      </c>
      <c r="W62" s="32">
        <f t="shared" si="12"/>
        <v>31367.644483529857</v>
      </c>
      <c r="X62" s="32">
        <f t="shared" si="12"/>
        <v>36434.349577983216</v>
      </c>
      <c r="Y62" s="41">
        <f t="shared" si="12"/>
        <v>19654.686507612583</v>
      </c>
      <c r="Z62" s="32">
        <f>Z45*$AE5</f>
        <v>0</v>
      </c>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row>
    <row r="63" spans="1:54" x14ac:dyDescent="0.15">
      <c r="B63" s="31" t="s">
        <v>18</v>
      </c>
      <c r="C63" s="31" t="s">
        <v>7</v>
      </c>
      <c r="D63" s="31" t="s">
        <v>4</v>
      </c>
      <c r="E63" s="32">
        <f t="shared" si="12"/>
        <v>31256.188726571891</v>
      </c>
      <c r="F63" s="32">
        <f t="shared" si="12"/>
        <v>31039.024189049571</v>
      </c>
      <c r="G63" s="32">
        <f t="shared" si="12"/>
        <v>32083.617445096475</v>
      </c>
      <c r="H63" s="32">
        <f t="shared" si="12"/>
        <v>22202.712339043323</v>
      </c>
      <c r="I63" s="32">
        <f t="shared" si="12"/>
        <v>31264.497202848434</v>
      </c>
      <c r="J63" s="32">
        <f t="shared" si="12"/>
        <v>25116.454172044483</v>
      </c>
      <c r="K63" s="32">
        <f t="shared" si="12"/>
        <v>31400.568860717689</v>
      </c>
      <c r="L63" s="32">
        <f t="shared" si="12"/>
        <v>37856.989122547609</v>
      </c>
      <c r="M63" s="32">
        <f t="shared" si="12"/>
        <v>35502.381824520249</v>
      </c>
      <c r="N63" s="32">
        <f t="shared" si="12"/>
        <v>73741.401164134659</v>
      </c>
      <c r="O63" s="32">
        <f t="shared" si="12"/>
        <v>44938.883056524341</v>
      </c>
      <c r="P63" s="32">
        <f t="shared" si="12"/>
        <v>27689.557737156418</v>
      </c>
      <c r="Q63" s="32">
        <f t="shared" si="12"/>
        <v>61292.014451186915</v>
      </c>
      <c r="R63" s="32">
        <f t="shared" si="12"/>
        <v>42327.43969395676</v>
      </c>
      <c r="S63" s="32">
        <f t="shared" si="12"/>
        <v>45292.161725585836</v>
      </c>
      <c r="T63" s="32">
        <f t="shared" si="12"/>
        <v>64011.677722850385</v>
      </c>
      <c r="U63" s="32">
        <f t="shared" si="12"/>
        <v>80588.926924028259</v>
      </c>
      <c r="V63" s="32">
        <f t="shared" si="12"/>
        <v>68369.267787285484</v>
      </c>
      <c r="W63" s="32">
        <f t="shared" si="12"/>
        <v>46211.595637930172</v>
      </c>
      <c r="X63" s="32">
        <f t="shared" si="12"/>
        <v>29679.030874262196</v>
      </c>
      <c r="Y63" s="41">
        <f t="shared" si="12"/>
        <v>42635.611406605087</v>
      </c>
      <c r="Z63" s="32">
        <f>Z46*Z27</f>
        <v>23516.20968068756</v>
      </c>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row>
    <row r="64" spans="1:54" x14ac:dyDescent="0.15">
      <c r="C64" s="31" t="s">
        <v>8</v>
      </c>
      <c r="D64" s="31" t="s">
        <v>6</v>
      </c>
      <c r="E64" s="32">
        <f t="shared" si="12"/>
        <v>13049.397443239659</v>
      </c>
      <c r="F64" s="32">
        <f t="shared" si="12"/>
        <v>13344.647255841617</v>
      </c>
      <c r="G64" s="32">
        <f t="shared" si="12"/>
        <v>14690.622383582098</v>
      </c>
      <c r="H64" s="32">
        <f t="shared" si="12"/>
        <v>9869.5190245543781</v>
      </c>
      <c r="I64" s="32">
        <f t="shared" si="12"/>
        <v>13104.862859485838</v>
      </c>
      <c r="J64" s="32">
        <f t="shared" si="12"/>
        <v>10201.353216192347</v>
      </c>
      <c r="K64" s="32">
        <f t="shared" si="12"/>
        <v>13687.947305840895</v>
      </c>
      <c r="L64" s="32">
        <f t="shared" si="12"/>
        <v>16940.131455991428</v>
      </c>
      <c r="M64" s="32">
        <f t="shared" si="12"/>
        <v>15579.991772179023</v>
      </c>
      <c r="N64" s="32">
        <f t="shared" si="12"/>
        <v>33226.446941611975</v>
      </c>
      <c r="O64" s="32">
        <f t="shared" si="12"/>
        <v>20873.52774256689</v>
      </c>
      <c r="P64" s="32">
        <f t="shared" si="12"/>
        <v>14076.214655665368</v>
      </c>
      <c r="Q64" s="32">
        <f t="shared" si="12"/>
        <v>29915.120787361284</v>
      </c>
      <c r="R64" s="32">
        <f t="shared" si="12"/>
        <v>20805.884410070026</v>
      </c>
      <c r="S64" s="32">
        <f t="shared" si="12"/>
        <v>20304.788200741303</v>
      </c>
      <c r="T64" s="32">
        <f t="shared" si="12"/>
        <v>29407.326465230228</v>
      </c>
      <c r="U64" s="32">
        <f t="shared" si="12"/>
        <v>34087.514878757829</v>
      </c>
      <c r="V64" s="32">
        <f t="shared" si="12"/>
        <v>30072.658113447353</v>
      </c>
      <c r="W64" s="32">
        <f t="shared" si="12"/>
        <v>19113.174839080366</v>
      </c>
      <c r="X64" s="32">
        <f t="shared" si="12"/>
        <v>13205.369319714302</v>
      </c>
      <c r="Y64" s="41">
        <f t="shared" si="12"/>
        <v>18902.250504899428</v>
      </c>
      <c r="Z64" s="32">
        <f>Z47*$AE7</f>
        <v>0</v>
      </c>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row>
    <row r="65" spans="1:54" x14ac:dyDescent="0.15">
      <c r="Y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row>
    <row r="66" spans="1:54" x14ac:dyDescent="0.15">
      <c r="A66" s="31" t="s">
        <v>19</v>
      </c>
      <c r="Y66" s="38"/>
    </row>
    <row r="67" spans="1:54" x14ac:dyDescent="0.15">
      <c r="C67" s="31" t="s">
        <v>3</v>
      </c>
      <c r="D67" s="31" t="s">
        <v>4</v>
      </c>
      <c r="E67" s="32">
        <f t="shared" ref="E67:Z70" si="13">E11*E25</f>
        <v>1439.3643809559662</v>
      </c>
      <c r="F67" s="32">
        <f t="shared" si="13"/>
        <v>158.18607429516373</v>
      </c>
      <c r="G67" s="32">
        <f t="shared" si="13"/>
        <v>693.67213828607646</v>
      </c>
      <c r="H67" s="32">
        <f t="shared" si="13"/>
        <v>546.41418117720593</v>
      </c>
      <c r="I67" s="32">
        <f t="shared" si="13"/>
        <v>696.63860180246263</v>
      </c>
      <c r="J67" s="32">
        <f t="shared" si="13"/>
        <v>894.79568457306664</v>
      </c>
      <c r="K67" s="32">
        <f t="shared" si="13"/>
        <v>456.20030078957274</v>
      </c>
      <c r="L67" s="32">
        <f t="shared" si="13"/>
        <v>1722.8887981375121</v>
      </c>
      <c r="M67" s="32">
        <f t="shared" si="13"/>
        <v>4283.2893141547802</v>
      </c>
      <c r="N67" s="32">
        <f t="shared" si="13"/>
        <v>1105.5574460890487</v>
      </c>
      <c r="O67" s="32">
        <f t="shared" si="13"/>
        <v>3972.1730132430516</v>
      </c>
      <c r="P67" s="32">
        <f t="shared" si="13"/>
        <v>1951.4179248569935</v>
      </c>
      <c r="Q67" s="32">
        <f t="shared" si="13"/>
        <v>3974.4370567331134</v>
      </c>
      <c r="R67" s="32">
        <f t="shared" si="13"/>
        <v>5119.1128737474055</v>
      </c>
      <c r="S67" s="32">
        <f t="shared" si="13"/>
        <v>1908.2987175938747</v>
      </c>
      <c r="T67" s="32">
        <f t="shared" si="13"/>
        <v>3782.2195202552148</v>
      </c>
      <c r="U67" s="32">
        <f t="shared" si="13"/>
        <v>5914.9493338696857</v>
      </c>
      <c r="V67" s="32">
        <f t="shared" si="13"/>
        <v>2774.4476564650322</v>
      </c>
      <c r="W67" s="32">
        <f t="shared" si="13"/>
        <v>2425.6120583554771</v>
      </c>
      <c r="X67" s="32">
        <f t="shared" si="13"/>
        <v>3362.5118390579923</v>
      </c>
      <c r="Y67" s="41">
        <f t="shared" si="13"/>
        <v>3976.4290346423491</v>
      </c>
      <c r="Z67" s="32">
        <f t="shared" si="13"/>
        <v>3911.7412863998411</v>
      </c>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row>
    <row r="68" spans="1:54" x14ac:dyDescent="0.15">
      <c r="C68" s="31" t="s">
        <v>5</v>
      </c>
      <c r="D68" s="31" t="s">
        <v>6</v>
      </c>
      <c r="E68" s="32">
        <f t="shared" si="13"/>
        <v>2753.8913165303538</v>
      </c>
      <c r="F68" s="32">
        <f t="shared" si="13"/>
        <v>2493.5210429226149</v>
      </c>
      <c r="G68" s="32">
        <f t="shared" si="13"/>
        <v>5242.1058463967092</v>
      </c>
      <c r="H68" s="32">
        <f t="shared" si="13"/>
        <v>3579.1317807850332</v>
      </c>
      <c r="I68" s="32">
        <f t="shared" si="13"/>
        <v>4246.794396264826</v>
      </c>
      <c r="J68" s="32">
        <f t="shared" si="13"/>
        <v>4950.5036748251832</v>
      </c>
      <c r="K68" s="32">
        <f t="shared" si="13"/>
        <v>8617.6548516653838</v>
      </c>
      <c r="L68" s="32">
        <f t="shared" si="13"/>
        <v>10441.907654864548</v>
      </c>
      <c r="M68" s="32">
        <f t="shared" si="13"/>
        <v>14967.142481127694</v>
      </c>
      <c r="N68" s="32">
        <f t="shared" si="13"/>
        <v>8220.9260105105714</v>
      </c>
      <c r="O68" s="32">
        <f t="shared" si="13"/>
        <v>12699.493764784855</v>
      </c>
      <c r="P68" s="32">
        <f t="shared" si="13"/>
        <v>9057.2646166759878</v>
      </c>
      <c r="Q68" s="32">
        <f t="shared" si="13"/>
        <v>25343.01385172351</v>
      </c>
      <c r="R68" s="32">
        <f t="shared" si="13"/>
        <v>26125.469468853626</v>
      </c>
      <c r="S68" s="32">
        <f t="shared" si="13"/>
        <v>16747.568785496973</v>
      </c>
      <c r="T68" s="32">
        <f t="shared" si="13"/>
        <v>25297.724419695332</v>
      </c>
      <c r="U68" s="32">
        <f t="shared" si="13"/>
        <v>19483.961650010344</v>
      </c>
      <c r="V68" s="32">
        <f t="shared" si="13"/>
        <v>18182.489288301967</v>
      </c>
      <c r="W68" s="32">
        <f t="shared" si="13"/>
        <v>14183.491449766805</v>
      </c>
      <c r="X68" s="32">
        <f t="shared" si="13"/>
        <v>11018.440362422933</v>
      </c>
      <c r="Y68" s="41">
        <f t="shared" si="13"/>
        <v>8396.1323424653983</v>
      </c>
      <c r="Z68" s="41">
        <f t="shared" si="13"/>
        <v>0</v>
      </c>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row>
    <row r="69" spans="1:54" x14ac:dyDescent="0.15">
      <c r="C69" s="31" t="s">
        <v>7</v>
      </c>
      <c r="D69" s="31" t="s">
        <v>4</v>
      </c>
      <c r="E69" s="32">
        <f t="shared" si="13"/>
        <v>5031.1046387895312</v>
      </c>
      <c r="F69" s="32">
        <f t="shared" si="13"/>
        <v>4468.6650230964269</v>
      </c>
      <c r="G69" s="32">
        <f t="shared" si="13"/>
        <v>3393.1759026406658</v>
      </c>
      <c r="H69" s="32">
        <f t="shared" si="13"/>
        <v>2753.8182883530244</v>
      </c>
      <c r="I69" s="32">
        <f t="shared" si="13"/>
        <v>4961.3710145379064</v>
      </c>
      <c r="J69" s="32">
        <f t="shared" si="13"/>
        <v>4431.9937887827991</v>
      </c>
      <c r="K69" s="32">
        <f t="shared" si="13"/>
        <v>4263.9412219053256</v>
      </c>
      <c r="L69" s="32">
        <f t="shared" si="13"/>
        <v>4542.3505043980613</v>
      </c>
      <c r="M69" s="32">
        <f t="shared" si="13"/>
        <v>4678.7735302603469</v>
      </c>
      <c r="N69" s="32">
        <f t="shared" si="13"/>
        <v>8535.1932619117124</v>
      </c>
      <c r="O69" s="32">
        <f t="shared" si="13"/>
        <v>4347.2595068743931</v>
      </c>
      <c r="P69" s="32">
        <f t="shared" si="13"/>
        <v>1018.2089396539716</v>
      </c>
      <c r="Q69" s="32">
        <f t="shared" si="13"/>
        <v>3953.0735951494416</v>
      </c>
      <c r="R69" s="32">
        <f t="shared" si="13"/>
        <v>2529.1442020351242</v>
      </c>
      <c r="S69" s="32">
        <f t="shared" si="13"/>
        <v>5383.0984869462591</v>
      </c>
      <c r="T69" s="32">
        <f t="shared" si="13"/>
        <v>6636.8942959719443</v>
      </c>
      <c r="U69" s="32">
        <f t="shared" si="13"/>
        <v>12368.009801045391</v>
      </c>
      <c r="V69" s="32">
        <f t="shared" si="13"/>
        <v>8915.5747514083978</v>
      </c>
      <c r="W69" s="32">
        <f t="shared" si="13"/>
        <v>7684.5130609287598</v>
      </c>
      <c r="X69" s="32">
        <f t="shared" si="13"/>
        <v>3664.0430262022282</v>
      </c>
      <c r="Y69" s="41">
        <f t="shared" si="13"/>
        <v>5356.5664910999085</v>
      </c>
      <c r="Z69" s="32">
        <f t="shared" si="13"/>
        <v>3263.8801404682067</v>
      </c>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row>
    <row r="70" spans="1:54" x14ac:dyDescent="0.15">
      <c r="C70" s="31" t="s">
        <v>8</v>
      </c>
      <c r="D70" s="31" t="s">
        <v>6</v>
      </c>
      <c r="E70" s="32">
        <f t="shared" si="13"/>
        <v>3633.5996637241469</v>
      </c>
      <c r="F70" s="32">
        <f t="shared" si="13"/>
        <v>3715.8118596857985</v>
      </c>
      <c r="G70" s="32">
        <f t="shared" si="13"/>
        <v>4090.5981126765496</v>
      </c>
      <c r="H70" s="32">
        <f t="shared" si="13"/>
        <v>2748.163749684732</v>
      </c>
      <c r="I70" s="32">
        <f t="shared" si="13"/>
        <v>3649.0439873948044</v>
      </c>
      <c r="J70" s="32">
        <f t="shared" si="13"/>
        <v>2840.5628518189496</v>
      </c>
      <c r="K70" s="32">
        <f t="shared" si="13"/>
        <v>3811.4036256397185</v>
      </c>
      <c r="L70" s="32">
        <f t="shared" si="13"/>
        <v>4716.9730425998823</v>
      </c>
      <c r="M70" s="32">
        <f t="shared" si="13"/>
        <v>4338.2426744571767</v>
      </c>
      <c r="N70" s="32">
        <f t="shared" si="13"/>
        <v>9251.8912814886662</v>
      </c>
      <c r="O70" s="32">
        <f t="shared" si="13"/>
        <v>5812.2257150976975</v>
      </c>
      <c r="P70" s="32">
        <f t="shared" si="13"/>
        <v>3919.5165188130477</v>
      </c>
      <c r="Q70" s="32">
        <f t="shared" si="13"/>
        <v>8329.8537963939361</v>
      </c>
      <c r="R70" s="32">
        <f t="shared" si="13"/>
        <v>5793.3904553638386</v>
      </c>
      <c r="S70" s="32">
        <f t="shared" si="13"/>
        <v>5653.8604099628874</v>
      </c>
      <c r="T70" s="32">
        <f t="shared" si="13"/>
        <v>8188.4586640775151</v>
      </c>
      <c r="U70" s="32">
        <f t="shared" si="13"/>
        <v>9491.6553150745767</v>
      </c>
      <c r="V70" s="32">
        <f t="shared" si="13"/>
        <v>8373.7200038246028</v>
      </c>
      <c r="W70" s="32">
        <f t="shared" si="13"/>
        <v>5322.0561309489549</v>
      </c>
      <c r="X70" s="32">
        <f t="shared" si="13"/>
        <v>3677.0299723168469</v>
      </c>
      <c r="Y70" s="41">
        <f t="shared" si="13"/>
        <v>5263.324331792347</v>
      </c>
      <c r="Z70" s="41">
        <f t="shared" si="13"/>
        <v>0</v>
      </c>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row>
    <row r="71" spans="1:54" x14ac:dyDescent="0.15">
      <c r="W71" s="38"/>
      <c r="X71" s="38"/>
      <c r="Y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row>
    <row r="72" spans="1:54" x14ac:dyDescent="0.15">
      <c r="W72" s="38"/>
      <c r="X72" s="38"/>
      <c r="Y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row>
    <row r="73" spans="1:54" x14ac:dyDescent="0.15">
      <c r="W73" s="38"/>
      <c r="X73" s="38"/>
      <c r="Y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row>
    <row r="74" spans="1:54" x14ac:dyDescent="0.15">
      <c r="W74" s="38"/>
      <c r="X74" s="38"/>
      <c r="Y74" s="38"/>
    </row>
    <row r="75" spans="1:54" x14ac:dyDescent="0.15">
      <c r="C75" s="31" t="s">
        <v>17</v>
      </c>
      <c r="D75" s="31" t="s">
        <v>4</v>
      </c>
      <c r="E75" s="4">
        <f>E61+E63</f>
        <v>55041.064397143164</v>
      </c>
      <c r="F75" s="4">
        <f t="shared" ref="F75:Z75" si="14">F61+F63</f>
        <v>46301.911676347576</v>
      </c>
      <c r="G75" s="4">
        <f t="shared" si="14"/>
        <v>44880.373751966217</v>
      </c>
      <c r="H75" s="4">
        <f t="shared" si="14"/>
        <v>45206.890577157581</v>
      </c>
      <c r="I75" s="4">
        <f t="shared" si="14"/>
        <v>43415.563792387475</v>
      </c>
      <c r="J75" s="4">
        <f t="shared" si="14"/>
        <v>51581.014156571531</v>
      </c>
      <c r="K75" s="4">
        <f t="shared" si="14"/>
        <v>60791.584523686004</v>
      </c>
      <c r="L75" s="4">
        <f t="shared" si="14"/>
        <v>63689.238119161353</v>
      </c>
      <c r="M75" s="4">
        <f t="shared" si="14"/>
        <v>71908.312326215062</v>
      </c>
      <c r="N75" s="4">
        <f t="shared" si="14"/>
        <v>102342.71585405238</v>
      </c>
      <c r="O75" s="4">
        <f t="shared" si="14"/>
        <v>65759.808522909792</v>
      </c>
      <c r="P75" s="4">
        <f t="shared" si="14"/>
        <v>62724.910263839338</v>
      </c>
      <c r="Q75" s="4">
        <f t="shared" si="14"/>
        <v>103199.97386019689</v>
      </c>
      <c r="R75" s="4">
        <f t="shared" si="14"/>
        <v>78706.931903530407</v>
      </c>
      <c r="S75" s="4">
        <f t="shared" si="14"/>
        <v>67374.084891595208</v>
      </c>
      <c r="T75" s="4">
        <f t="shared" si="14"/>
        <v>117615.68685095102</v>
      </c>
      <c r="U75" s="4">
        <f t="shared" si="14"/>
        <v>118713.81612780709</v>
      </c>
      <c r="V75" s="4">
        <f t="shared" si="14"/>
        <v>96041.285912844018</v>
      </c>
      <c r="W75" s="4">
        <f t="shared" si="14"/>
        <v>62279.252806354947</v>
      </c>
      <c r="X75" s="4">
        <f t="shared" si="14"/>
        <v>60983.102741708281</v>
      </c>
      <c r="Y75" s="42">
        <f t="shared" si="14"/>
        <v>59946.382860404527</v>
      </c>
      <c r="Z75" s="4">
        <f t="shared" si="14"/>
        <v>47223.683538798308</v>
      </c>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row>
    <row r="76" spans="1:54" x14ac:dyDescent="0.15">
      <c r="C76" s="31" t="s">
        <v>17</v>
      </c>
      <c r="D76" s="31" t="s">
        <v>6</v>
      </c>
      <c r="E76" s="4">
        <f t="shared" ref="E76:Y76" si="15">E62+E64</f>
        <v>39189.280656537558</v>
      </c>
      <c r="F76" s="4">
        <f t="shared" si="15"/>
        <v>44643.249360157599</v>
      </c>
      <c r="G76" s="4">
        <f t="shared" si="15"/>
        <v>37892.947295245234</v>
      </c>
      <c r="H76" s="4">
        <f t="shared" si="15"/>
        <v>38393.219133995946</v>
      </c>
      <c r="I76" s="4">
        <f t="shared" si="15"/>
        <v>35876.121565389723</v>
      </c>
      <c r="J76" s="4">
        <f t="shared" si="15"/>
        <v>36632.913468329214</v>
      </c>
      <c r="K76" s="4">
        <f t="shared" si="15"/>
        <v>44836.56220889742</v>
      </c>
      <c r="L76" s="4">
        <f t="shared" si="15"/>
        <v>55091.264555048401</v>
      </c>
      <c r="M76" s="4">
        <f t="shared" si="15"/>
        <v>90265.117187344003</v>
      </c>
      <c r="N76" s="4">
        <f t="shared" si="15"/>
        <v>78457.105469752671</v>
      </c>
      <c r="O76" s="4">
        <f t="shared" si="15"/>
        <v>56366.056649580358</v>
      </c>
      <c r="P76" s="4">
        <f t="shared" si="15"/>
        <v>74161.308326778526</v>
      </c>
      <c r="Q76" s="4">
        <f t="shared" si="15"/>
        <v>100405.88065122644</v>
      </c>
      <c r="R76" s="4">
        <f t="shared" si="15"/>
        <v>81593.86794815521</v>
      </c>
      <c r="S76" s="4">
        <f t="shared" si="15"/>
        <v>81154.102727546429</v>
      </c>
      <c r="T76" s="4">
        <f t="shared" si="15"/>
        <v>103500.61960301093</v>
      </c>
      <c r="U76" s="4">
        <f t="shared" si="15"/>
        <v>99120.176073996961</v>
      </c>
      <c r="V76" s="4">
        <f t="shared" si="15"/>
        <v>83382.061477671028</v>
      </c>
      <c r="W76" s="4">
        <f t="shared" si="15"/>
        <v>50480.819322610223</v>
      </c>
      <c r="X76" s="4">
        <f t="shared" si="15"/>
        <v>49639.718897697516</v>
      </c>
      <c r="Y76" s="42">
        <f t="shared" si="15"/>
        <v>38556.937012512011</v>
      </c>
      <c r="Z76" s="42">
        <f>Z62+Z64</f>
        <v>0</v>
      </c>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row>
    <row r="77" spans="1:54" x14ac:dyDescent="0.15">
      <c r="E77" s="4"/>
      <c r="F77" s="4"/>
      <c r="G77" s="4"/>
      <c r="H77" s="4"/>
      <c r="I77" s="4"/>
      <c r="J77" s="4"/>
      <c r="K77" s="4"/>
      <c r="L77" s="4"/>
      <c r="M77" s="4"/>
      <c r="N77" s="4"/>
      <c r="O77" s="4"/>
      <c r="P77" s="4"/>
      <c r="Q77" s="4"/>
      <c r="R77" s="4"/>
      <c r="S77" s="4"/>
      <c r="T77" s="4"/>
      <c r="U77" s="4"/>
      <c r="W77" s="38"/>
      <c r="X77" s="38"/>
      <c r="Y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row>
    <row r="78" spans="1:54" x14ac:dyDescent="0.15">
      <c r="C78" s="31" t="s">
        <v>19</v>
      </c>
      <c r="D78" s="31" t="s">
        <v>4</v>
      </c>
      <c r="E78" s="4">
        <f>E67+E69</f>
        <v>6470.4690197454975</v>
      </c>
      <c r="F78" s="4">
        <f t="shared" ref="F78:Z79" si="16">F67+F69</f>
        <v>4626.8510973915909</v>
      </c>
      <c r="G78" s="4">
        <f t="shared" si="16"/>
        <v>4086.8480409267422</v>
      </c>
      <c r="H78" s="4">
        <f t="shared" si="16"/>
        <v>3300.2324695302304</v>
      </c>
      <c r="I78" s="4">
        <f t="shared" si="16"/>
        <v>5658.0096163403687</v>
      </c>
      <c r="J78" s="4">
        <f t="shared" si="16"/>
        <v>5326.789473355866</v>
      </c>
      <c r="K78" s="4">
        <f t="shared" si="16"/>
        <v>4720.1415226948984</v>
      </c>
      <c r="L78" s="4">
        <f t="shared" si="16"/>
        <v>6265.2393025355732</v>
      </c>
      <c r="M78" s="4">
        <f t="shared" si="16"/>
        <v>8962.0628444151262</v>
      </c>
      <c r="N78" s="4">
        <f t="shared" si="16"/>
        <v>9640.7507080007617</v>
      </c>
      <c r="O78" s="4">
        <f t="shared" si="16"/>
        <v>8319.4325201174452</v>
      </c>
      <c r="P78" s="4">
        <f t="shared" si="16"/>
        <v>2969.6268645109649</v>
      </c>
      <c r="Q78" s="4">
        <f t="shared" si="16"/>
        <v>7927.5106518825551</v>
      </c>
      <c r="R78" s="4">
        <f t="shared" si="16"/>
        <v>7648.2570757825297</v>
      </c>
      <c r="S78" s="4">
        <f t="shared" si="16"/>
        <v>7291.3972045401333</v>
      </c>
      <c r="T78" s="4">
        <f t="shared" si="16"/>
        <v>10419.11381622716</v>
      </c>
      <c r="U78" s="4">
        <f t="shared" si="16"/>
        <v>18282.959134915076</v>
      </c>
      <c r="V78" s="4">
        <f t="shared" si="16"/>
        <v>11690.02240787343</v>
      </c>
      <c r="W78" s="4">
        <f t="shared" si="16"/>
        <v>10110.125119284237</v>
      </c>
      <c r="X78" s="4">
        <f t="shared" si="16"/>
        <v>7026.554865260221</v>
      </c>
      <c r="Y78" s="42">
        <f t="shared" si="16"/>
        <v>9332.9955257422571</v>
      </c>
      <c r="Z78" s="4">
        <f t="shared" si="16"/>
        <v>7175.6214268680478</v>
      </c>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row>
    <row r="79" spans="1:54" x14ac:dyDescent="0.15">
      <c r="C79" s="31" t="s">
        <v>19</v>
      </c>
      <c r="D79" s="31" t="s">
        <v>6</v>
      </c>
      <c r="E79" s="4">
        <f>E68+E70</f>
        <v>6387.4909802545008</v>
      </c>
      <c r="F79" s="4">
        <f t="shared" si="16"/>
        <v>6209.3329026084139</v>
      </c>
      <c r="G79" s="4">
        <f t="shared" si="16"/>
        <v>9332.7039590732584</v>
      </c>
      <c r="H79" s="4">
        <f t="shared" si="16"/>
        <v>6327.2955304697653</v>
      </c>
      <c r="I79" s="4">
        <f t="shared" si="16"/>
        <v>7895.8383836596304</v>
      </c>
      <c r="J79" s="4">
        <f t="shared" si="16"/>
        <v>7791.0665266441329</v>
      </c>
      <c r="K79" s="4">
        <f t="shared" si="16"/>
        <v>12429.058477305101</v>
      </c>
      <c r="L79" s="4">
        <f t="shared" si="16"/>
        <v>15158.88069746443</v>
      </c>
      <c r="M79" s="4">
        <f t="shared" si="16"/>
        <v>19305.385155584871</v>
      </c>
      <c r="N79" s="4">
        <f t="shared" si="16"/>
        <v>17472.817291999236</v>
      </c>
      <c r="O79" s="4">
        <f t="shared" si="16"/>
        <v>18511.719479882551</v>
      </c>
      <c r="P79" s="4">
        <f t="shared" si="16"/>
        <v>12976.781135489036</v>
      </c>
      <c r="Q79" s="4">
        <f t="shared" si="16"/>
        <v>33672.867648117448</v>
      </c>
      <c r="R79" s="4">
        <f t="shared" si="16"/>
        <v>31918.859924217464</v>
      </c>
      <c r="S79" s="4">
        <f t="shared" si="16"/>
        <v>22401.429195459859</v>
      </c>
      <c r="T79" s="4">
        <f t="shared" si="16"/>
        <v>33486.183083772848</v>
      </c>
      <c r="U79" s="4">
        <f t="shared" si="16"/>
        <v>28975.616965084919</v>
      </c>
      <c r="V79" s="4">
        <f t="shared" si="16"/>
        <v>26556.209292126572</v>
      </c>
      <c r="W79" s="4">
        <f t="shared" si="16"/>
        <v>19505.54758071576</v>
      </c>
      <c r="X79" s="4">
        <f t="shared" si="16"/>
        <v>14695.470334739779</v>
      </c>
      <c r="Y79" s="42">
        <f t="shared" si="16"/>
        <v>13659.456674257744</v>
      </c>
      <c r="Z79" s="42">
        <f t="shared" si="16"/>
        <v>0</v>
      </c>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x14ac:dyDescent="0.15">
      <c r="Y80" s="38"/>
    </row>
    <row r="81" spans="3:54" x14ac:dyDescent="0.15">
      <c r="C81" s="31" t="s">
        <v>20</v>
      </c>
      <c r="D81" s="31" t="s">
        <v>4</v>
      </c>
      <c r="E81" s="35">
        <f>E78/E75</f>
        <v>0.1175571201359496</v>
      </c>
      <c r="F81" s="35">
        <f t="shared" ref="F81:Z82" si="17">F78/F75</f>
        <v>9.99278632323755E-2</v>
      </c>
      <c r="G81" s="35">
        <f t="shared" si="17"/>
        <v>9.1060918153510181E-2</v>
      </c>
      <c r="H81" s="35">
        <f t="shared" si="17"/>
        <v>7.3002863665164189E-2</v>
      </c>
      <c r="I81" s="35">
        <f t="shared" si="17"/>
        <v>0.1303221499874303</v>
      </c>
      <c r="J81" s="35">
        <f t="shared" si="17"/>
        <v>0.10327035170705773</v>
      </c>
      <c r="K81" s="35">
        <f t="shared" si="17"/>
        <v>7.7644653609181824E-2</v>
      </c>
      <c r="L81" s="35">
        <f t="shared" si="17"/>
        <v>9.8372024655302509E-2</v>
      </c>
      <c r="M81" s="35">
        <f t="shared" si="17"/>
        <v>0.12463180617782203</v>
      </c>
      <c r="N81" s="35">
        <f t="shared" si="17"/>
        <v>9.4200653437310794E-2</v>
      </c>
      <c r="O81" s="35">
        <f t="shared" si="17"/>
        <v>0.12651242007827732</v>
      </c>
      <c r="P81" s="35">
        <f t="shared" si="17"/>
        <v>4.7343660628924693E-2</v>
      </c>
      <c r="Q81" s="35">
        <f t="shared" si="17"/>
        <v>7.6816983138210948E-2</v>
      </c>
      <c r="R81" s="35">
        <f t="shared" si="17"/>
        <v>9.7173868817003989E-2</v>
      </c>
      <c r="S81" s="35">
        <f t="shared" si="17"/>
        <v>0.10822257870028186</v>
      </c>
      <c r="T81" s="35">
        <f t="shared" si="17"/>
        <v>8.8586089961204123E-2</v>
      </c>
      <c r="U81" s="35">
        <f t="shared" si="17"/>
        <v>0.15400868855257482</v>
      </c>
      <c r="V81" s="35">
        <f t="shared" si="17"/>
        <v>0.12171872020208002</v>
      </c>
      <c r="W81" s="35">
        <f t="shared" si="17"/>
        <v>0.1623353631219642</v>
      </c>
      <c r="X81" s="35">
        <f t="shared" si="17"/>
        <v>0.11522134081994712</v>
      </c>
      <c r="Y81" s="49">
        <f t="shared" si="17"/>
        <v>0.15568905212305709</v>
      </c>
      <c r="Z81" s="35">
        <f t="shared" si="17"/>
        <v>0.15194963393680755</v>
      </c>
      <c r="AA81" s="35"/>
      <c r="AB81" s="35"/>
      <c r="AC81" s="35"/>
      <c r="AD81" s="35"/>
      <c r="AE81" s="35"/>
      <c r="AF81" s="35"/>
      <c r="AG81" s="35"/>
      <c r="AH81" s="35"/>
      <c r="AI81" s="35"/>
      <c r="AJ81" s="35"/>
      <c r="AK81" s="35"/>
      <c r="AL81" s="35"/>
      <c r="AM81" s="35"/>
      <c r="AN81" s="35"/>
      <c r="AO81" s="35"/>
      <c r="AP81" s="35"/>
      <c r="AQ81" s="35"/>
      <c r="AR81" s="35"/>
      <c r="AS81" s="35"/>
      <c r="AT81" s="35"/>
      <c r="AU81" s="35"/>
      <c r="AV81" s="35"/>
      <c r="AW81" s="35"/>
      <c r="AX81" s="35"/>
      <c r="AY81" s="35"/>
      <c r="AZ81" s="35"/>
      <c r="BA81" s="35"/>
      <c r="BB81" s="35"/>
    </row>
    <row r="82" spans="3:54" x14ac:dyDescent="0.15">
      <c r="C82" s="31" t="s">
        <v>20</v>
      </c>
      <c r="D82" s="31" t="s">
        <v>6</v>
      </c>
      <c r="E82" s="35">
        <f>E79/E76</f>
        <v>0.1629907687317792</v>
      </c>
      <c r="F82" s="35">
        <f t="shared" si="17"/>
        <v>0.13908783503895233</v>
      </c>
      <c r="G82" s="35">
        <f t="shared" si="17"/>
        <v>0.24629131870785664</v>
      </c>
      <c r="H82" s="35">
        <f t="shared" si="17"/>
        <v>0.16480242275040571</v>
      </c>
      <c r="I82" s="35">
        <f t="shared" si="17"/>
        <v>0.22008617540411263</v>
      </c>
      <c r="J82" s="35">
        <f t="shared" si="17"/>
        <v>0.2126794128285717</v>
      </c>
      <c r="K82" s="35">
        <f t="shared" si="17"/>
        <v>0.27720810572846871</v>
      </c>
      <c r="L82" s="35">
        <f t="shared" si="17"/>
        <v>0.27515942536256982</v>
      </c>
      <c r="M82" s="35">
        <f t="shared" si="17"/>
        <v>0.21387426014765826</v>
      </c>
      <c r="N82" s="35">
        <f t="shared" si="17"/>
        <v>0.22270535201856864</v>
      </c>
      <c r="O82" s="35">
        <f t="shared" si="17"/>
        <v>0.32841963018572046</v>
      </c>
      <c r="P82" s="35">
        <f t="shared" si="17"/>
        <v>0.17498047739812214</v>
      </c>
      <c r="Q82" s="35">
        <f t="shared" si="17"/>
        <v>0.33536748475006917</v>
      </c>
      <c r="R82" s="35">
        <f t="shared" si="17"/>
        <v>0.39119189624027539</v>
      </c>
      <c r="S82" s="35">
        <f t="shared" si="17"/>
        <v>0.27603569557865448</v>
      </c>
      <c r="T82" s="35">
        <f t="shared" si="17"/>
        <v>0.32353606395993695</v>
      </c>
      <c r="U82" s="35">
        <f t="shared" si="17"/>
        <v>0.29232814259181222</v>
      </c>
      <c r="V82" s="35">
        <f t="shared" si="17"/>
        <v>0.31848827939134233</v>
      </c>
      <c r="W82" s="35">
        <f t="shared" si="17"/>
        <v>0.38639522579973812</v>
      </c>
      <c r="X82" s="35">
        <f t="shared" si="17"/>
        <v>0.29604257761865393</v>
      </c>
      <c r="Y82" s="49">
        <f t="shared" si="17"/>
        <v>0.35426716260747448</v>
      </c>
      <c r="Z82" s="49" t="e">
        <f t="shared" si="17"/>
        <v>#DIV/0!</v>
      </c>
      <c r="AA82" s="35"/>
      <c r="AB82" s="35"/>
      <c r="AC82" s="35"/>
      <c r="AD82" s="35"/>
      <c r="AE82" s="35"/>
      <c r="AF82" s="35"/>
      <c r="AG82" s="35"/>
      <c r="AH82" s="35"/>
      <c r="AI82" s="35"/>
      <c r="AJ82" s="35"/>
      <c r="AK82" s="35"/>
      <c r="AL82" s="35"/>
      <c r="AM82" s="35"/>
      <c r="AN82" s="35"/>
      <c r="AO82" s="35"/>
      <c r="AP82" s="35"/>
      <c r="AQ82" s="35"/>
      <c r="AR82" s="35"/>
      <c r="AS82" s="35"/>
      <c r="AT82" s="35"/>
      <c r="AU82" s="35"/>
      <c r="AV82" s="35"/>
      <c r="AW82" s="35"/>
      <c r="AX82" s="35"/>
      <c r="AY82" s="35"/>
      <c r="AZ82" s="35"/>
      <c r="BA82" s="35"/>
      <c r="BB82" s="35"/>
    </row>
    <row r="83" spans="3:54" x14ac:dyDescent="0.15">
      <c r="E83" s="17">
        <v>1999</v>
      </c>
      <c r="F83" s="18">
        <v>2000</v>
      </c>
      <c r="G83" s="18">
        <v>2001</v>
      </c>
      <c r="H83" s="18">
        <v>2002</v>
      </c>
      <c r="I83" s="18">
        <v>2003</v>
      </c>
      <c r="J83" s="18">
        <v>2004</v>
      </c>
      <c r="K83" s="18">
        <v>2005</v>
      </c>
      <c r="L83" s="18">
        <v>2006</v>
      </c>
      <c r="M83" s="18">
        <v>2007</v>
      </c>
      <c r="N83" s="18">
        <v>2008</v>
      </c>
      <c r="O83" s="18">
        <v>2009</v>
      </c>
      <c r="P83" s="18">
        <v>2010</v>
      </c>
      <c r="Q83" s="18">
        <v>2011</v>
      </c>
      <c r="R83" s="18">
        <v>2012</v>
      </c>
      <c r="S83" s="18">
        <v>2013</v>
      </c>
      <c r="T83" s="18">
        <v>2014</v>
      </c>
      <c r="U83" s="18">
        <v>2015</v>
      </c>
      <c r="V83" s="17">
        <v>2016</v>
      </c>
      <c r="W83" s="31">
        <v>2017</v>
      </c>
      <c r="X83" s="31">
        <v>2018</v>
      </c>
      <c r="Y83" s="38">
        <v>2019</v>
      </c>
      <c r="Z83" s="31">
        <v>2020</v>
      </c>
    </row>
    <row r="84" spans="3:54" x14ac:dyDescent="0.15">
      <c r="E84" s="32">
        <f>E78+E79</f>
        <v>12857.96</v>
      </c>
      <c r="F84" s="32">
        <f t="shared" ref="F84:Y84" si="18">F78+F79</f>
        <v>10836.184000000005</v>
      </c>
      <c r="G84" s="32">
        <f t="shared" si="18"/>
        <v>13419.552</v>
      </c>
      <c r="H84" s="32">
        <f t="shared" si="18"/>
        <v>9627.5279999999948</v>
      </c>
      <c r="I84" s="32">
        <f t="shared" si="18"/>
        <v>13553.847999999998</v>
      </c>
      <c r="J84" s="32">
        <f t="shared" si="18"/>
        <v>13117.856</v>
      </c>
      <c r="K84" s="32">
        <f t="shared" si="18"/>
        <v>17149.2</v>
      </c>
      <c r="L84" s="32">
        <f t="shared" si="18"/>
        <v>21424.120000000003</v>
      </c>
      <c r="M84" s="32">
        <f t="shared" si="18"/>
        <v>28267.447999999997</v>
      </c>
      <c r="N84" s="32">
        <f t="shared" si="18"/>
        <v>27113.567999999999</v>
      </c>
      <c r="O84" s="32">
        <f t="shared" si="18"/>
        <v>26831.151999999995</v>
      </c>
      <c r="P84" s="32">
        <f t="shared" si="18"/>
        <v>15946.408000000001</v>
      </c>
      <c r="Q84" s="32">
        <f t="shared" si="18"/>
        <v>41600.378300000004</v>
      </c>
      <c r="R84" s="32">
        <f t="shared" si="18"/>
        <v>39567.116999999991</v>
      </c>
      <c r="S84" s="32">
        <f t="shared" si="18"/>
        <v>29692.826399999991</v>
      </c>
      <c r="T84" s="32">
        <f t="shared" si="18"/>
        <v>43905.296900000008</v>
      </c>
      <c r="U84" s="32">
        <f t="shared" si="18"/>
        <v>47258.576099999991</v>
      </c>
      <c r="V84" s="32">
        <f t="shared" si="18"/>
        <v>38246.231700000004</v>
      </c>
      <c r="W84" s="32">
        <f t="shared" si="18"/>
        <v>29615.672699999996</v>
      </c>
      <c r="X84" s="32">
        <f t="shared" si="18"/>
        <v>21722.0252</v>
      </c>
      <c r="Y84" s="41">
        <f t="shared" si="18"/>
        <v>22992.4522</v>
      </c>
      <c r="Z84" s="32">
        <f t="shared" ref="Z84" si="19">SUM(Z78:Z79)</f>
        <v>7175.6214268680478</v>
      </c>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row>
    <row r="85" spans="3:54" x14ac:dyDescent="0.15">
      <c r="C85" s="31" t="s">
        <v>21</v>
      </c>
      <c r="E85" s="15">
        <v>12857.96</v>
      </c>
      <c r="F85" s="15">
        <v>10836.184000000005</v>
      </c>
      <c r="G85" s="15">
        <v>13419.552</v>
      </c>
      <c r="H85" s="15">
        <v>9627.5279999999948</v>
      </c>
      <c r="I85" s="15">
        <v>13553.847999999998</v>
      </c>
      <c r="J85" s="15">
        <v>13117.856</v>
      </c>
      <c r="K85" s="15">
        <v>17149.2</v>
      </c>
      <c r="L85" s="15">
        <v>21424.120000000003</v>
      </c>
      <c r="M85" s="15">
        <v>28267.447999999997</v>
      </c>
      <c r="N85" s="15">
        <v>27113.567999999999</v>
      </c>
      <c r="O85" s="15">
        <v>26831.151999999995</v>
      </c>
      <c r="P85" s="15">
        <v>15946.408000000001</v>
      </c>
      <c r="Q85" s="15">
        <v>41600.378300000004</v>
      </c>
      <c r="R85" s="15">
        <v>39567.116999999991</v>
      </c>
      <c r="S85" s="15">
        <v>29692.826399999991</v>
      </c>
      <c r="T85" s="15">
        <v>43905.296900000008</v>
      </c>
      <c r="U85" s="15">
        <v>47258.576099999991</v>
      </c>
      <c r="V85" s="15">
        <v>38246.231700000004</v>
      </c>
      <c r="W85" s="15">
        <v>29615.672699999996</v>
      </c>
      <c r="X85" s="15">
        <v>21722.0252</v>
      </c>
      <c r="Y85" s="50">
        <v>22992.4522</v>
      </c>
      <c r="Z85" s="37"/>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3:54" x14ac:dyDescent="0.15">
      <c r="E86" s="32"/>
      <c r="F86" s="32"/>
      <c r="G86" s="32"/>
      <c r="H86" s="32"/>
      <c r="I86" s="32"/>
      <c r="J86" s="32"/>
      <c r="K86" s="32"/>
      <c r="L86" s="32"/>
      <c r="M86" s="32"/>
      <c r="N86" s="32"/>
      <c r="O86" s="32"/>
      <c r="P86" s="32"/>
      <c r="Q86" s="32"/>
      <c r="R86" s="32"/>
      <c r="S86" s="32"/>
      <c r="T86" s="19"/>
      <c r="U86" s="19"/>
      <c r="V86" s="19"/>
      <c r="W86" s="19"/>
      <c r="X86" s="20"/>
      <c r="Y86" s="38"/>
    </row>
    <row r="87" spans="3:54" x14ac:dyDescent="0.15">
      <c r="E87" s="35"/>
      <c r="F87" s="35"/>
      <c r="G87" s="35"/>
      <c r="H87" s="35"/>
      <c r="I87" s="35"/>
      <c r="J87" s="35"/>
      <c r="K87" s="35"/>
      <c r="L87" s="35"/>
      <c r="M87" s="35"/>
      <c r="N87" s="35"/>
      <c r="O87" s="35"/>
      <c r="P87" s="35"/>
      <c r="Q87" s="35"/>
      <c r="R87" s="35"/>
      <c r="S87" s="35"/>
      <c r="T87" s="35"/>
      <c r="U87" s="35"/>
      <c r="Y87" s="38"/>
    </row>
    <row r="88" spans="3:54" x14ac:dyDescent="0.15">
      <c r="E88" s="35"/>
      <c r="F88" s="35"/>
      <c r="G88" s="35"/>
      <c r="H88" s="35"/>
      <c r="I88" s="35"/>
      <c r="J88" s="35"/>
      <c r="K88" s="35"/>
      <c r="L88" s="35"/>
      <c r="M88" s="35"/>
      <c r="N88" s="35"/>
      <c r="O88" s="35"/>
      <c r="P88" s="35"/>
      <c r="Q88" s="35"/>
      <c r="R88" s="35"/>
      <c r="S88" s="35"/>
      <c r="T88" s="35"/>
      <c r="U88" s="35"/>
      <c r="V88" s="37"/>
    </row>
    <row r="89" spans="3:54" x14ac:dyDescent="0.15">
      <c r="D89" s="21"/>
      <c r="E89" s="21">
        <v>1999</v>
      </c>
      <c r="F89" s="21">
        <v>2000</v>
      </c>
      <c r="G89" s="21">
        <v>2001</v>
      </c>
      <c r="H89" s="21">
        <v>2002</v>
      </c>
      <c r="I89" s="21">
        <v>2003</v>
      </c>
      <c r="J89" s="21">
        <v>2004</v>
      </c>
      <c r="K89" s="21">
        <v>2005</v>
      </c>
      <c r="L89" s="21">
        <v>2006</v>
      </c>
      <c r="M89" s="21">
        <v>2007</v>
      </c>
      <c r="N89" s="21">
        <v>2008</v>
      </c>
      <c r="O89" s="21">
        <v>2009</v>
      </c>
      <c r="P89" s="21">
        <v>2010</v>
      </c>
      <c r="Q89" s="21">
        <v>2011</v>
      </c>
      <c r="R89" s="21">
        <v>2012</v>
      </c>
      <c r="S89" s="21">
        <v>2013</v>
      </c>
      <c r="T89" s="21">
        <v>2014</v>
      </c>
      <c r="U89" s="21">
        <v>2015</v>
      </c>
      <c r="V89" s="21">
        <v>2016</v>
      </c>
      <c r="W89" s="21">
        <v>2017</v>
      </c>
      <c r="X89" s="21">
        <v>2018</v>
      </c>
      <c r="Y89" s="21">
        <v>2019</v>
      </c>
      <c r="Z89" s="21">
        <v>2020</v>
      </c>
    </row>
    <row r="90" spans="3:54" x14ac:dyDescent="0.15">
      <c r="D90" s="31" t="s">
        <v>22</v>
      </c>
      <c r="E90" s="31">
        <f>E92/E91</f>
        <v>4.1102856154114763E-2</v>
      </c>
      <c r="F90" s="31">
        <f t="shared" ref="F90:X90" si="20">F92/F91</f>
        <v>4.3866242925354668E-2</v>
      </c>
      <c r="G90" s="31">
        <f t="shared" si="20"/>
        <v>3.9681840676082714E-2</v>
      </c>
      <c r="H90" s="31">
        <f t="shared" si="20"/>
        <v>6.1093806637821324E-2</v>
      </c>
      <c r="I90" s="31">
        <f t="shared" si="20"/>
        <v>4.0764492408895667E-2</v>
      </c>
      <c r="J90" s="31">
        <f t="shared" si="20"/>
        <v>6.5231012109457046E-2</v>
      </c>
      <c r="K90" s="31">
        <f t="shared" si="20"/>
        <v>7.9433052170041471E-2</v>
      </c>
      <c r="L90" s="31">
        <f t="shared" si="20"/>
        <v>7.0997809230256712E-2</v>
      </c>
      <c r="M90" s="31">
        <f t="shared" si="20"/>
        <v>0.13705962420886242</v>
      </c>
      <c r="N90" s="31">
        <f t="shared" si="20"/>
        <v>3.460793532838452E-2</v>
      </c>
      <c r="O90" s="31">
        <f t="shared" si="20"/>
        <v>7.3968729690061311E-2</v>
      </c>
      <c r="P90" s="31">
        <f t="shared" si="20"/>
        <v>0.12419550832917318</v>
      </c>
      <c r="Q90" s="31">
        <f t="shared" si="20"/>
        <v>7.485796653938924E-2</v>
      </c>
      <c r="R90" s="31">
        <f t="shared" si="20"/>
        <v>0.13099854873555153</v>
      </c>
      <c r="S90" s="31">
        <f t="shared" si="20"/>
        <v>0.10183525551206608</v>
      </c>
      <c r="T90" s="31">
        <f t="shared" si="20"/>
        <v>0.10121356863319299</v>
      </c>
      <c r="U90" s="31">
        <f t="shared" si="20"/>
        <v>6.9616541602329454E-2</v>
      </c>
      <c r="V90" s="31">
        <f t="shared" si="20"/>
        <v>5.3915826608554075E-2</v>
      </c>
      <c r="W90" s="31">
        <f t="shared" si="20"/>
        <v>7.8701380756995509E-2</v>
      </c>
      <c r="X90" s="31">
        <f t="shared" si="20"/>
        <v>0.11345833176640807</v>
      </c>
      <c r="Y90" s="31">
        <f>Y92/Y91</f>
        <v>5.7083558947670351E-2</v>
      </c>
      <c r="Z90" s="31">
        <f>Z92/Z91</f>
        <v>0.22602678461051254</v>
      </c>
    </row>
    <row r="91" spans="3:54" x14ac:dyDescent="0.15">
      <c r="D91" s="24" t="s">
        <v>18</v>
      </c>
      <c r="E91" s="70">
        <f>E27*E46</f>
        <v>31256.188726571891</v>
      </c>
      <c r="F91" s="70">
        <f t="shared" ref="F91:Z91" si="21">F27*F46</f>
        <v>31039.024189049571</v>
      </c>
      <c r="G91" s="70">
        <f t="shared" si="21"/>
        <v>32083.617445096475</v>
      </c>
      <c r="H91" s="70">
        <f t="shared" si="21"/>
        <v>22202.712339043323</v>
      </c>
      <c r="I91" s="70">
        <f t="shared" si="21"/>
        <v>31264.497202848434</v>
      </c>
      <c r="J91" s="70">
        <f t="shared" si="21"/>
        <v>25116.454172044483</v>
      </c>
      <c r="K91" s="70">
        <f t="shared" si="21"/>
        <v>31400.568860717689</v>
      </c>
      <c r="L91" s="70">
        <f t="shared" si="21"/>
        <v>37856.989122547609</v>
      </c>
      <c r="M91" s="70">
        <f t="shared" si="21"/>
        <v>35502.381824520249</v>
      </c>
      <c r="N91" s="70">
        <f t="shared" si="21"/>
        <v>73741.401164134659</v>
      </c>
      <c r="O91" s="70">
        <f t="shared" si="21"/>
        <v>44938.883056524341</v>
      </c>
      <c r="P91" s="70">
        <f t="shared" si="21"/>
        <v>27689.557737156418</v>
      </c>
      <c r="Q91" s="70">
        <f t="shared" si="21"/>
        <v>61292.014451186915</v>
      </c>
      <c r="R91" s="70">
        <f t="shared" si="21"/>
        <v>42327.43969395676</v>
      </c>
      <c r="S91" s="70">
        <f t="shared" si="21"/>
        <v>45292.161725585836</v>
      </c>
      <c r="T91" s="70">
        <f t="shared" si="21"/>
        <v>64011.677722850385</v>
      </c>
      <c r="U91" s="70">
        <f t="shared" si="21"/>
        <v>80588.926924028259</v>
      </c>
      <c r="V91" s="70">
        <f t="shared" si="21"/>
        <v>68369.267787285484</v>
      </c>
      <c r="W91" s="70">
        <f t="shared" si="21"/>
        <v>46211.595637930172</v>
      </c>
      <c r="X91" s="70">
        <f t="shared" si="21"/>
        <v>29679.030874262196</v>
      </c>
      <c r="Y91" s="70">
        <f t="shared" si="21"/>
        <v>42635.611406605087</v>
      </c>
      <c r="Z91" s="70">
        <f t="shared" si="21"/>
        <v>23516.20968068756</v>
      </c>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row>
    <row r="92" spans="3:54" x14ac:dyDescent="0.15">
      <c r="D92" s="31" t="s">
        <v>23</v>
      </c>
      <c r="E92" s="4">
        <f>E44</f>
        <v>1284.7186291541479</v>
      </c>
      <c r="F92" s="4">
        <f t="shared" ref="F92:Y92" si="22">F44</f>
        <v>1361.5653752428082</v>
      </c>
      <c r="G92" s="4">
        <f t="shared" si="22"/>
        <v>1273.1369957687064</v>
      </c>
      <c r="H92" s="4">
        <f t="shared" si="22"/>
        <v>1356.4482144766823</v>
      </c>
      <c r="I92" s="4">
        <f t="shared" si="22"/>
        <v>1274.4813588934549</v>
      </c>
      <c r="J92" s="4">
        <f t="shared" si="22"/>
        <v>1638.3717262432567</v>
      </c>
      <c r="K92" s="4">
        <f t="shared" si="22"/>
        <v>2494.2430244823677</v>
      </c>
      <c r="L92" s="4">
        <f t="shared" si="22"/>
        <v>2687.7632917545388</v>
      </c>
      <c r="M92" s="4">
        <f t="shared" si="22"/>
        <v>4865.9431113882929</v>
      </c>
      <c r="N92" s="4">
        <f t="shared" si="22"/>
        <v>2552.0376425128311</v>
      </c>
      <c r="O92" s="4">
        <f t="shared" si="22"/>
        <v>3324.0720933813254</v>
      </c>
      <c r="P92" s="4">
        <f t="shared" si="22"/>
        <v>3438.9186985761316</v>
      </c>
      <c r="Q92" s="4">
        <f t="shared" si="22"/>
        <v>4588.1955669187118</v>
      </c>
      <c r="R92" s="4">
        <f t="shared" si="22"/>
        <v>5544.8331715999129</v>
      </c>
      <c r="S92" s="4">
        <f t="shared" si="22"/>
        <v>4612.3388620188534</v>
      </c>
      <c r="T92" s="4">
        <f t="shared" si="22"/>
        <v>6478.8503365275483</v>
      </c>
      <c r="U92" s="4">
        <f t="shared" si="22"/>
        <v>5610.322383893702</v>
      </c>
      <c r="V92" s="4">
        <f t="shared" si="22"/>
        <v>3686.1855873730856</v>
      </c>
      <c r="W92" s="4">
        <f t="shared" si="22"/>
        <v>3636.9163836890552</v>
      </c>
      <c r="X92" s="4">
        <f t="shared" si="22"/>
        <v>3367.3333314375086</v>
      </c>
      <c r="Y92" s="4">
        <f t="shared" si="22"/>
        <v>2433.7924369989078</v>
      </c>
      <c r="Z92" s="4">
        <f>Z44</f>
        <v>5315.2932603524168</v>
      </c>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3:54" x14ac:dyDescent="0.15">
      <c r="D93" s="21"/>
      <c r="E93" s="21"/>
      <c r="F93" s="21"/>
      <c r="G93" s="21"/>
      <c r="H93" s="21"/>
      <c r="I93" s="21"/>
      <c r="J93" s="21"/>
      <c r="K93" s="21"/>
      <c r="L93" s="21"/>
      <c r="M93" s="21"/>
      <c r="N93" s="21"/>
      <c r="O93" s="21"/>
      <c r="P93" s="21"/>
      <c r="Q93" s="21"/>
      <c r="R93" s="21"/>
      <c r="S93" s="21"/>
      <c r="T93" s="21"/>
      <c r="U93" s="21"/>
      <c r="V93" s="21"/>
      <c r="W93" s="21"/>
      <c r="X93" s="21"/>
      <c r="Y93" s="21"/>
      <c r="Z93" s="21"/>
    </row>
    <row r="94" spans="3:54" x14ac:dyDescent="0.15">
      <c r="E94" s="32"/>
      <c r="F94" s="32"/>
      <c r="G94" s="32"/>
      <c r="H94" s="32"/>
      <c r="I94" s="32"/>
      <c r="J94" s="32"/>
      <c r="K94" s="32"/>
      <c r="L94" s="32"/>
      <c r="M94" s="32"/>
      <c r="N94" s="32"/>
      <c r="O94" s="32"/>
      <c r="P94" s="32"/>
      <c r="Q94" s="32"/>
      <c r="R94" s="32"/>
      <c r="S94" s="32"/>
      <c r="T94" s="32"/>
      <c r="U94" s="32"/>
      <c r="V94" s="32"/>
      <c r="W94" s="32"/>
      <c r="X94" s="32"/>
      <c r="Y94" s="32"/>
      <c r="AA94" s="32"/>
      <c r="AB94" s="32"/>
      <c r="AC94" s="32"/>
      <c r="AD94" s="32"/>
      <c r="AE94" s="32"/>
      <c r="AF94" s="32"/>
      <c r="AG94" s="32"/>
      <c r="AH94" s="32"/>
      <c r="AI94" s="32"/>
      <c r="AJ94" s="32"/>
    </row>
    <row r="95" spans="3:54" x14ac:dyDescent="0.15">
      <c r="E95" s="26"/>
      <c r="F95" s="26"/>
      <c r="G95" s="26"/>
      <c r="H95" s="26"/>
      <c r="I95" s="26"/>
      <c r="J95" s="26"/>
      <c r="K95" s="26"/>
      <c r="L95" s="26"/>
      <c r="M95" s="26"/>
      <c r="N95" s="26"/>
      <c r="O95" s="26"/>
      <c r="P95" s="26"/>
      <c r="Q95" s="26"/>
      <c r="R95" s="26"/>
      <c r="S95" s="26"/>
      <c r="T95" s="26"/>
      <c r="U95" s="26"/>
      <c r="V95" s="26"/>
      <c r="W95" s="26"/>
      <c r="X95" s="26"/>
      <c r="Y95" s="26"/>
      <c r="AC95" s="26"/>
      <c r="AD95" s="26"/>
      <c r="AE95" s="26"/>
      <c r="AF95" s="26"/>
      <c r="AG95" s="26"/>
      <c r="AH95" s="26"/>
      <c r="AI95" s="26"/>
      <c r="AJ95" s="26"/>
      <c r="AK95" s="26"/>
      <c r="AL95" s="26"/>
      <c r="AM95" s="26"/>
      <c r="AN95" s="26"/>
    </row>
    <row r="96" spans="3:54" x14ac:dyDescent="0.15">
      <c r="E96" s="26"/>
      <c r="F96" s="26"/>
      <c r="G96" s="26"/>
      <c r="H96" s="26"/>
      <c r="I96" s="26"/>
      <c r="J96" s="26"/>
      <c r="K96" s="26"/>
      <c r="L96" s="26"/>
      <c r="M96" s="26"/>
      <c r="N96" s="26"/>
      <c r="O96" s="26"/>
      <c r="P96" s="26"/>
      <c r="Q96" s="26"/>
      <c r="R96" s="26"/>
      <c r="S96" s="26"/>
      <c r="T96" s="26"/>
      <c r="U96" s="26"/>
      <c r="V96" s="26"/>
      <c r="W96" s="26"/>
      <c r="X96" s="26"/>
      <c r="Y96" s="26"/>
      <c r="AC96" s="26"/>
      <c r="AD96" s="26"/>
      <c r="AE96" s="26"/>
      <c r="AF96" s="26"/>
      <c r="AG96" s="26"/>
      <c r="AH96" s="26"/>
      <c r="AI96" s="26"/>
      <c r="AJ96" s="26"/>
      <c r="AK96" s="26"/>
      <c r="AL96" s="26"/>
      <c r="AM96" s="26"/>
      <c r="AN96" s="26"/>
    </row>
  </sheetData>
  <phoneticPr fontId="5"/>
  <pageMargins left="0.7" right="0.7" top="0.75" bottom="0.75" header="0.3" footer="0.3"/>
  <pageSetup paperSize="8" scale="6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8B9E-51A8-4630-AE8D-8D3C08CF7C06}">
  <sheetPr>
    <pageSetUpPr fitToPage="1"/>
  </sheetPr>
  <dimension ref="A1:HT96"/>
  <sheetViews>
    <sheetView zoomScale="80" zoomScaleNormal="80" workbookViewId="0">
      <pane xSplit="4" ySplit="10" topLeftCell="T29" activePane="bottomRight" state="frozen"/>
      <selection pane="topRight" activeCell="E1" sqref="E1"/>
      <selection pane="bottomLeft" activeCell="A11" sqref="A11"/>
      <selection pane="bottomRight" activeCell="W1" sqref="W1"/>
    </sheetView>
  </sheetViews>
  <sheetFormatPr defaultColWidth="8.75" defaultRowHeight="13.5" x14ac:dyDescent="0.15"/>
  <cols>
    <col min="1" max="1" width="8.875" style="31" customWidth="1"/>
    <col min="2" max="2" width="8.75" style="31"/>
    <col min="3" max="3" width="11.75" style="31" customWidth="1"/>
    <col min="4" max="4" width="8.75" style="31"/>
    <col min="5" max="25" width="8.75" style="31" customWidth="1"/>
    <col min="26" max="27" width="7.75" style="31" customWidth="1"/>
    <col min="28" max="33" width="7" style="31" customWidth="1"/>
    <col min="34" max="34" width="7.25" style="31" customWidth="1"/>
    <col min="35" max="54" width="6.75" style="31" customWidth="1"/>
    <col min="55" max="220" width="8.75" style="31"/>
    <col min="221" max="226" width="9" style="31" customWidth="1"/>
    <col min="227" max="16384" width="8.75" style="31"/>
  </cols>
  <sheetData>
    <row r="1" spans="1:228" ht="170.25" customHeight="1" x14ac:dyDescent="0.15">
      <c r="Q1" s="83"/>
      <c r="AB1" s="31" t="s">
        <v>91</v>
      </c>
      <c r="AC1" s="83">
        <v>0.113399927292667</v>
      </c>
      <c r="AD1" s="31">
        <v>22202.717036268801</v>
      </c>
      <c r="AE1" s="31">
        <v>0.27721653200226098</v>
      </c>
      <c r="AF1" s="31">
        <v>0.86260257555020003</v>
      </c>
    </row>
    <row r="2" spans="1:228" ht="18" customHeight="1" x14ac:dyDescent="0.15">
      <c r="V2" s="21" t="s">
        <v>34</v>
      </c>
      <c r="AB2" s="31" t="s">
        <v>32</v>
      </c>
      <c r="AK2" s="28" t="s">
        <v>37</v>
      </c>
      <c r="AL2" s="28" t="s">
        <v>38</v>
      </c>
      <c r="AM2" s="28"/>
      <c r="AN2" s="28" t="s">
        <v>39</v>
      </c>
      <c r="AO2" s="28"/>
      <c r="AP2" s="28"/>
    </row>
    <row r="3" spans="1:228" ht="18" customHeight="1" x14ac:dyDescent="0.15">
      <c r="V3" s="11">
        <f>AVERAGE(E52:Y52)</f>
        <v>0.47899668848261839</v>
      </c>
      <c r="Y3" s="21"/>
      <c r="Z3" s="21"/>
      <c r="AA3" s="31" t="s">
        <v>11</v>
      </c>
      <c r="AC3" s="31" t="s">
        <v>24</v>
      </c>
      <c r="AD3" s="31" t="s">
        <v>25</v>
      </c>
      <c r="AE3" s="31" t="s">
        <v>26</v>
      </c>
      <c r="AG3" s="31" t="s">
        <v>33</v>
      </c>
      <c r="AI3" s="31" t="s">
        <v>36</v>
      </c>
      <c r="AK3" s="28" t="s">
        <v>40</v>
      </c>
      <c r="AL3" s="62">
        <f>AC1</f>
        <v>0.113399927292667</v>
      </c>
      <c r="AM3" s="28"/>
      <c r="AN3" s="28" t="s">
        <v>41</v>
      </c>
      <c r="AO3" s="43">
        <v>20000</v>
      </c>
      <c r="AP3" s="28"/>
      <c r="AQ3" s="4"/>
      <c r="AS3" s="4"/>
      <c r="AT3" s="4"/>
      <c r="AU3" s="4"/>
      <c r="AV3" s="4"/>
      <c r="AW3" s="4"/>
      <c r="AX3" s="4"/>
      <c r="AY3" s="4"/>
      <c r="AZ3" s="4"/>
      <c r="BA3" s="4"/>
    </row>
    <row r="4" spans="1:228" ht="18" customHeight="1" x14ac:dyDescent="0.15">
      <c r="V4" s="15">
        <f>V3/V5</f>
        <v>0.9999998949456036</v>
      </c>
      <c r="W4" s="31" t="s">
        <v>15</v>
      </c>
      <c r="Y4" s="21" t="s">
        <v>12</v>
      </c>
      <c r="Z4" s="21">
        <v>0.625</v>
      </c>
      <c r="AB4" s="31" t="s">
        <v>27</v>
      </c>
      <c r="AC4" s="36">
        <f t="shared" ref="AC4:AD7" si="0">Y25</f>
        <v>7.1126736983147296</v>
      </c>
      <c r="AD4" s="36">
        <f t="shared" si="0"/>
        <v>4.4602381650225045</v>
      </c>
      <c r="AE4" s="8">
        <f>AVERAGE(Q25:Z25)</f>
        <v>6.8345790388953258</v>
      </c>
      <c r="AG4" s="11">
        <f>AVERAGE(W51:Y51)</f>
        <v>0.25557471120457825</v>
      </c>
      <c r="AI4" s="30">
        <f>MEDIAN(P90:Y90)</f>
        <v>8.9957474695094242E-2</v>
      </c>
      <c r="AK4" s="28" t="s">
        <v>42</v>
      </c>
      <c r="AL4" s="82">
        <f>AD1</f>
        <v>22202.717036268801</v>
      </c>
      <c r="AM4" s="28"/>
      <c r="AN4" s="28" t="s">
        <v>43</v>
      </c>
      <c r="AO4" s="43">
        <v>12000</v>
      </c>
      <c r="AP4" s="32"/>
      <c r="AQ4" s="4"/>
      <c r="AS4" s="4"/>
      <c r="AT4" s="4"/>
      <c r="AU4" s="4"/>
      <c r="AV4" s="4"/>
      <c r="AW4" s="4"/>
      <c r="BC4" s="4"/>
    </row>
    <row r="5" spans="1:228" ht="18" customHeight="1" x14ac:dyDescent="0.15">
      <c r="V5" s="31">
        <v>0.47899673880333166</v>
      </c>
      <c r="W5" s="31" t="s">
        <v>16</v>
      </c>
      <c r="AB5" s="31" t="s">
        <v>28</v>
      </c>
      <c r="AC5" s="36">
        <f t="shared" si="0"/>
        <v>21.992577437251686</v>
      </c>
      <c r="AD5" s="36">
        <f t="shared" si="0"/>
        <v>27.004452257462152</v>
      </c>
      <c r="AE5" s="8">
        <f t="shared" ref="AE5:AE7" si="1">AVERAGE(Q26:Z26)</f>
        <v>26.171695774064084</v>
      </c>
      <c r="AG5" s="11">
        <f>AVERAGE(W52:Y52)</f>
        <v>0.79086290082328137</v>
      </c>
      <c r="AI5" s="66"/>
      <c r="AK5" s="28" t="s">
        <v>44</v>
      </c>
      <c r="AL5" s="62">
        <f>AE1</f>
        <v>0.27721653200226098</v>
      </c>
      <c r="AM5" s="28"/>
      <c r="AN5" s="28" t="s">
        <v>45</v>
      </c>
      <c r="AO5" s="44">
        <v>1</v>
      </c>
      <c r="AP5" s="32"/>
      <c r="AQ5" s="4"/>
      <c r="BC5" s="4"/>
    </row>
    <row r="6" spans="1:228" ht="18" customHeight="1" x14ac:dyDescent="0.15">
      <c r="V6" s="39" t="s">
        <v>35</v>
      </c>
      <c r="AB6" s="31" t="s">
        <v>29</v>
      </c>
      <c r="AC6" s="36">
        <f t="shared" si="0"/>
        <v>88.295713623154597</v>
      </c>
      <c r="AD6" s="36">
        <f t="shared" si="0"/>
        <v>118.14137672447967</v>
      </c>
      <c r="AE6" s="8">
        <f t="shared" si="1"/>
        <v>90.806231593915939</v>
      </c>
      <c r="AG6" s="11">
        <f>AVERAGE(W53:Y53)</f>
        <v>0.21035966334487155</v>
      </c>
      <c r="AK6" s="28" t="s">
        <v>46</v>
      </c>
      <c r="AL6" s="63">
        <f>AF1</f>
        <v>0.86260257555020003</v>
      </c>
      <c r="AM6" s="28"/>
      <c r="AN6" s="28" t="s">
        <v>47</v>
      </c>
      <c r="AO6" s="45">
        <v>0.6</v>
      </c>
      <c r="AP6" s="7" t="s">
        <v>95</v>
      </c>
      <c r="AS6" s="4"/>
      <c r="AT6" s="4"/>
      <c r="AU6" s="4"/>
      <c r="AV6" s="4"/>
      <c r="AW6" s="4"/>
      <c r="BC6" s="4"/>
    </row>
    <row r="7" spans="1:228" ht="18" customHeight="1" x14ac:dyDescent="0.15">
      <c r="AB7" s="31" t="s">
        <v>30</v>
      </c>
      <c r="AC7" s="36">
        <f t="shared" si="0"/>
        <v>88.295713623154597</v>
      </c>
      <c r="AD7" s="36">
        <f t="shared" si="0"/>
        <v>118.14137672447967</v>
      </c>
      <c r="AE7" s="8">
        <f t="shared" si="1"/>
        <v>90.806231593915939</v>
      </c>
      <c r="AG7" s="11">
        <f>AVERAGE(W54:Y54)</f>
        <v>0.47899673880333166</v>
      </c>
      <c r="AK7" s="28" t="s">
        <v>48</v>
      </c>
      <c r="AL7" s="2">
        <f>(AL5^2/(1-AL6^2))^0.5</f>
        <v>0.54798633746029513</v>
      </c>
      <c r="AM7" s="28"/>
      <c r="AN7" s="28"/>
      <c r="AO7" s="28"/>
      <c r="AP7" s="32"/>
      <c r="BC7" s="4"/>
    </row>
    <row r="8" spans="1:228" ht="18" customHeight="1" x14ac:dyDescent="0.15">
      <c r="AK8" s="28" t="s">
        <v>49</v>
      </c>
      <c r="AL8" s="46">
        <f>0.5*(AL7^2)</f>
        <v>0.15014451302157422</v>
      </c>
      <c r="AM8" s="32"/>
      <c r="AN8" s="28" t="s">
        <v>83</v>
      </c>
      <c r="AO8" s="28">
        <v>0</v>
      </c>
      <c r="AP8" s="32" t="s">
        <v>97</v>
      </c>
      <c r="BC8" s="4"/>
    </row>
    <row r="9" spans="1:228" ht="18" customHeight="1" x14ac:dyDescent="0.15">
      <c r="E9" s="54"/>
      <c r="F9" s="54"/>
      <c r="G9" s="54"/>
      <c r="H9" s="54"/>
      <c r="I9" s="54"/>
      <c r="J9" s="54"/>
      <c r="K9" s="54"/>
      <c r="L9" s="54"/>
      <c r="M9" s="54"/>
      <c r="N9" s="54"/>
      <c r="O9" s="54"/>
      <c r="P9" s="54"/>
      <c r="Q9" s="54"/>
      <c r="R9" s="54"/>
      <c r="S9" s="54"/>
      <c r="T9" s="54"/>
      <c r="U9" s="54"/>
      <c r="V9" s="54"/>
      <c r="W9" s="54"/>
      <c r="X9" s="54"/>
      <c r="Y9" s="54" t="s">
        <v>53</v>
      </c>
      <c r="AA9" s="53" t="s">
        <v>50</v>
      </c>
      <c r="AB9" s="53"/>
      <c r="AC9" s="53"/>
      <c r="AD9" s="53"/>
      <c r="AE9" s="53"/>
      <c r="AF9" s="53"/>
      <c r="AG9" s="53"/>
      <c r="AH9" s="53"/>
      <c r="AI9" s="53"/>
      <c r="AJ9" s="53"/>
      <c r="BC9" s="4"/>
    </row>
    <row r="10" spans="1:228" ht="20.45" customHeight="1" x14ac:dyDescent="0.15">
      <c r="A10" s="3" t="s">
        <v>2</v>
      </c>
      <c r="E10" s="31">
        <v>1999</v>
      </c>
      <c r="F10" s="31">
        <v>2000</v>
      </c>
      <c r="G10" s="31">
        <v>2001</v>
      </c>
      <c r="H10" s="31">
        <v>2002</v>
      </c>
      <c r="I10" s="31">
        <v>2003</v>
      </c>
      <c r="J10" s="31">
        <v>2004</v>
      </c>
      <c r="K10" s="31">
        <v>2005</v>
      </c>
      <c r="L10" s="31">
        <v>2006</v>
      </c>
      <c r="M10" s="31">
        <v>2007</v>
      </c>
      <c r="N10" s="31">
        <v>2008</v>
      </c>
      <c r="O10" s="31">
        <v>2009</v>
      </c>
      <c r="P10" s="31">
        <v>2010</v>
      </c>
      <c r="Q10" s="31">
        <v>2011</v>
      </c>
      <c r="R10" s="31">
        <v>2012</v>
      </c>
      <c r="S10" s="31">
        <v>2013</v>
      </c>
      <c r="T10" s="31">
        <v>2014</v>
      </c>
      <c r="U10" s="31">
        <v>2015</v>
      </c>
      <c r="V10" s="31">
        <v>2016</v>
      </c>
      <c r="W10" s="31">
        <v>2017</v>
      </c>
      <c r="X10" s="31">
        <v>2018</v>
      </c>
      <c r="Y10" s="31">
        <v>2019</v>
      </c>
      <c r="Z10" s="31">
        <v>2020</v>
      </c>
      <c r="AA10" s="31">
        <f t="shared" ref="AA10:BB10" si="2">Z10+1</f>
        <v>2021</v>
      </c>
      <c r="AB10" s="31">
        <f t="shared" si="2"/>
        <v>2022</v>
      </c>
      <c r="AC10" s="31">
        <f t="shared" si="2"/>
        <v>2023</v>
      </c>
      <c r="AD10" s="31">
        <f t="shared" si="2"/>
        <v>2024</v>
      </c>
      <c r="AE10" s="31">
        <f t="shared" si="2"/>
        <v>2025</v>
      </c>
      <c r="AF10" s="31">
        <f t="shared" si="2"/>
        <v>2026</v>
      </c>
      <c r="AG10" s="31">
        <f t="shared" si="2"/>
        <v>2027</v>
      </c>
      <c r="AH10" s="31">
        <f t="shared" si="2"/>
        <v>2028</v>
      </c>
      <c r="AI10" s="31">
        <f t="shared" si="2"/>
        <v>2029</v>
      </c>
      <c r="AJ10" s="31">
        <f t="shared" si="2"/>
        <v>2030</v>
      </c>
      <c r="AK10" s="31">
        <f t="shared" si="2"/>
        <v>2031</v>
      </c>
      <c r="AL10" s="31">
        <f t="shared" si="2"/>
        <v>2032</v>
      </c>
      <c r="AM10" s="31">
        <f t="shared" si="2"/>
        <v>2033</v>
      </c>
      <c r="AN10" s="31">
        <f t="shared" si="2"/>
        <v>2034</v>
      </c>
      <c r="AO10" s="31">
        <f t="shared" si="2"/>
        <v>2035</v>
      </c>
      <c r="AP10" s="31">
        <f t="shared" si="2"/>
        <v>2036</v>
      </c>
      <c r="AQ10" s="31">
        <f t="shared" si="2"/>
        <v>2037</v>
      </c>
      <c r="AR10" s="31">
        <f>AQ10+1</f>
        <v>2038</v>
      </c>
      <c r="AS10" s="31">
        <f t="shared" si="2"/>
        <v>2039</v>
      </c>
      <c r="AT10" s="31">
        <f t="shared" si="2"/>
        <v>2040</v>
      </c>
      <c r="AU10" s="31">
        <f t="shared" si="2"/>
        <v>2041</v>
      </c>
      <c r="AV10" s="31">
        <f t="shared" si="2"/>
        <v>2042</v>
      </c>
      <c r="AW10" s="31">
        <f t="shared" si="2"/>
        <v>2043</v>
      </c>
      <c r="AX10" s="31">
        <f t="shared" si="2"/>
        <v>2044</v>
      </c>
      <c r="AY10" s="31">
        <f t="shared" si="2"/>
        <v>2045</v>
      </c>
      <c r="AZ10" s="31">
        <f t="shared" si="2"/>
        <v>2046</v>
      </c>
      <c r="BA10" s="31">
        <f t="shared" si="2"/>
        <v>2047</v>
      </c>
      <c r="BB10" s="31">
        <f t="shared" si="2"/>
        <v>2048</v>
      </c>
    </row>
    <row r="11" spans="1:228" x14ac:dyDescent="0.15">
      <c r="B11" s="31" t="s">
        <v>0</v>
      </c>
      <c r="C11" s="31" t="s">
        <v>3</v>
      </c>
      <c r="D11" s="31" t="s">
        <v>4</v>
      </c>
      <c r="E11" s="32">
        <v>77.745970168892768</v>
      </c>
      <c r="F11" s="32">
        <v>14.111398107672889</v>
      </c>
      <c r="G11" s="32">
        <v>69.012774878887882</v>
      </c>
      <c r="H11" s="32">
        <v>32.219474773262625</v>
      </c>
      <c r="I11" s="32">
        <v>73.067899458900101</v>
      </c>
      <c r="J11" s="32">
        <v>55.395137921284842</v>
      </c>
      <c r="K11" s="32">
        <v>38.715042414979663</v>
      </c>
      <c r="L11" s="32">
        <v>179.26109600507976</v>
      </c>
      <c r="M11" s="32">
        <v>572.49579519260658</v>
      </c>
      <c r="N11" s="32">
        <v>98.646661839435822</v>
      </c>
      <c r="O11" s="32">
        <v>634.15958549588129</v>
      </c>
      <c r="P11" s="32">
        <v>191.54274487223805</v>
      </c>
      <c r="Q11" s="32">
        <v>435.13200694710514</v>
      </c>
      <c r="R11" s="32">
        <v>780.23702771884928</v>
      </c>
      <c r="S11" s="32">
        <v>398.5939208885315</v>
      </c>
      <c r="T11" s="32">
        <v>457.138087434223</v>
      </c>
      <c r="U11" s="32">
        <v>870.42279572361508</v>
      </c>
      <c r="V11" s="32">
        <v>369.58377657090421</v>
      </c>
      <c r="W11" s="32">
        <v>549.0376190526863</v>
      </c>
      <c r="X11" s="32">
        <v>361.70049190271573</v>
      </c>
      <c r="Y11" s="32">
        <v>559.06248526268269</v>
      </c>
      <c r="Z11" s="52">
        <v>877.0252039624221</v>
      </c>
      <c r="AA11" s="29">
        <f t="shared" ref="AA11:BB14" si="3">AA44*(1-EXP(-AA51))*EXP(-$Z$4/2)</f>
        <v>463.43875768072502</v>
      </c>
      <c r="AB11" s="29">
        <f t="shared" si="3"/>
        <v>278.57771858070851</v>
      </c>
      <c r="AC11" s="29">
        <f t="shared" si="3"/>
        <v>347.84877547743793</v>
      </c>
      <c r="AD11" s="29">
        <f t="shared" si="3"/>
        <v>202.64266350857665</v>
      </c>
      <c r="AE11" s="29">
        <f t="shared" si="3"/>
        <v>241.54839016909003</v>
      </c>
      <c r="AF11" s="29">
        <f t="shared" si="3"/>
        <v>380.93032515985755</v>
      </c>
      <c r="AG11" s="29">
        <f t="shared" si="3"/>
        <v>379.16939540714316</v>
      </c>
      <c r="AH11" s="29">
        <f t="shared" si="3"/>
        <v>374.15232640569945</v>
      </c>
      <c r="AI11" s="29">
        <f t="shared" si="3"/>
        <v>485.04398303002364</v>
      </c>
      <c r="AJ11" s="29">
        <f t="shared" si="3"/>
        <v>505.69598986018843</v>
      </c>
      <c r="AK11" s="29">
        <f t="shared" si="3"/>
        <v>547.54646125507747</v>
      </c>
      <c r="AL11" s="29">
        <f t="shared" si="3"/>
        <v>475.60105866204225</v>
      </c>
      <c r="AM11" s="29">
        <f t="shared" si="3"/>
        <v>409.9536651498488</v>
      </c>
      <c r="AN11" s="29">
        <f t="shared" si="3"/>
        <v>474.33105812419308</v>
      </c>
      <c r="AO11" s="29">
        <f t="shared" si="3"/>
        <v>313.00661509321367</v>
      </c>
      <c r="AP11" s="29">
        <f t="shared" si="3"/>
        <v>325.26457745977444</v>
      </c>
      <c r="AQ11" s="29">
        <f t="shared" si="3"/>
        <v>260.02562318547808</v>
      </c>
      <c r="AR11" s="29">
        <f t="shared" si="3"/>
        <v>228.79836049356788</v>
      </c>
      <c r="AS11" s="29">
        <f t="shared" si="3"/>
        <v>373.71196291927788</v>
      </c>
      <c r="AT11" s="29">
        <f t="shared" si="3"/>
        <v>350.39295304541184</v>
      </c>
      <c r="AU11" s="29">
        <f t="shared" si="3"/>
        <v>340.7550122863604</v>
      </c>
      <c r="AV11" s="29">
        <f t="shared" si="3"/>
        <v>498.14524689208992</v>
      </c>
      <c r="AW11" s="29">
        <f t="shared" si="3"/>
        <v>342.75940513326987</v>
      </c>
      <c r="AX11" s="29">
        <f t="shared" si="3"/>
        <v>674.05246838979099</v>
      </c>
      <c r="AY11" s="29">
        <f t="shared" si="3"/>
        <v>496.95645722147941</v>
      </c>
      <c r="AZ11" s="29">
        <f t="shared" si="3"/>
        <v>266.80309005617903</v>
      </c>
      <c r="BA11" s="29">
        <f t="shared" si="3"/>
        <v>293.97350615589897</v>
      </c>
      <c r="BB11" s="29">
        <f t="shared" si="3"/>
        <v>270.94445188337551</v>
      </c>
      <c r="HO11" s="32"/>
      <c r="HP11" s="32"/>
      <c r="HQ11" s="32"/>
      <c r="HR11" s="32"/>
      <c r="HS11" s="32"/>
      <c r="HT11" s="32"/>
    </row>
    <row r="12" spans="1:228" x14ac:dyDescent="0.15">
      <c r="B12" s="31" t="s">
        <v>0</v>
      </c>
      <c r="C12" s="31" t="s">
        <v>5</v>
      </c>
      <c r="D12" s="31" t="s">
        <v>6</v>
      </c>
      <c r="E12" s="32">
        <v>66.454008080640378</v>
      </c>
      <c r="F12" s="32">
        <v>57.239564027496556</v>
      </c>
      <c r="G12" s="32">
        <v>142.55524493696495</v>
      </c>
      <c r="H12" s="32">
        <v>88.14691413811002</v>
      </c>
      <c r="I12" s="32">
        <v>117.25560512603278</v>
      </c>
      <c r="J12" s="32">
        <v>156.659160358701</v>
      </c>
      <c r="K12" s="32">
        <v>361.52809477557594</v>
      </c>
      <c r="L12" s="32">
        <v>357.86236759520148</v>
      </c>
      <c r="M12" s="32">
        <v>438.02236156322215</v>
      </c>
      <c r="N12" s="32">
        <v>235.16193089211407</v>
      </c>
      <c r="O12" s="32">
        <v>470.61940604896125</v>
      </c>
      <c r="P12" s="32">
        <v>256.34722731042694</v>
      </c>
      <c r="Q12" s="32">
        <v>768.49182135630554</v>
      </c>
      <c r="R12" s="32">
        <v>1030.2267680124839</v>
      </c>
      <c r="S12" s="32">
        <v>599.22830624789106</v>
      </c>
      <c r="T12" s="32">
        <v>1069.8489430218383</v>
      </c>
      <c r="U12" s="32">
        <v>708.9122226565795</v>
      </c>
      <c r="V12" s="32">
        <v>580.74098344221954</v>
      </c>
      <c r="W12" s="32">
        <v>698.60933047420178</v>
      </c>
      <c r="X12" s="32">
        <v>465.05329335880555</v>
      </c>
      <c r="Y12" s="32">
        <v>381.7711846836005</v>
      </c>
      <c r="Z12" s="29">
        <f>Z45*(1-EXP(-Z52))*EXP(-$Z$4/2)</f>
        <v>881.06654503093318</v>
      </c>
      <c r="AA12" s="29">
        <f t="shared" si="3"/>
        <v>565.51546830541747</v>
      </c>
      <c r="AB12" s="29">
        <f t="shared" si="3"/>
        <v>339.93706044576788</v>
      </c>
      <c r="AC12" s="29">
        <f t="shared" si="3"/>
        <v>424.46571397705725</v>
      </c>
      <c r="AD12" s="29">
        <f t="shared" si="3"/>
        <v>247.27660096063676</v>
      </c>
      <c r="AE12" s="29">
        <f t="shared" si="3"/>
        <v>294.7516769389398</v>
      </c>
      <c r="AF12" s="29">
        <f t="shared" si="3"/>
        <v>464.83378365372198</v>
      </c>
      <c r="AG12" s="29">
        <f t="shared" si="3"/>
        <v>462.68499269212253</v>
      </c>
      <c r="AH12" s="29">
        <f t="shared" si="3"/>
        <v>456.56286742993916</v>
      </c>
      <c r="AI12" s="29">
        <f t="shared" si="3"/>
        <v>591.87944613152342</v>
      </c>
      <c r="AJ12" s="29">
        <f t="shared" si="3"/>
        <v>617.08025016538318</v>
      </c>
      <c r="AK12" s="29">
        <f t="shared" si="3"/>
        <v>668.14867838257601</v>
      </c>
      <c r="AL12" s="29">
        <f t="shared" si="3"/>
        <v>580.35662956163571</v>
      </c>
      <c r="AM12" s="29">
        <f t="shared" si="3"/>
        <v>500.24978508693556</v>
      </c>
      <c r="AN12" s="29">
        <f t="shared" si="3"/>
        <v>578.80689955522848</v>
      </c>
      <c r="AO12" s="29">
        <f t="shared" si="3"/>
        <v>381.94924266364256</v>
      </c>
      <c r="AP12" s="29">
        <f t="shared" si="3"/>
        <v>396.90713561779967</v>
      </c>
      <c r="AQ12" s="29">
        <f t="shared" si="3"/>
        <v>317.29869293420035</v>
      </c>
      <c r="AR12" s="29">
        <f t="shared" si="3"/>
        <v>279.19333425965038</v>
      </c>
      <c r="AS12" s="29">
        <f t="shared" si="3"/>
        <v>456.02550977669807</v>
      </c>
      <c r="AT12" s="29">
        <f t="shared" si="3"/>
        <v>427.5702703935408</v>
      </c>
      <c r="AU12" s="29">
        <f t="shared" si="3"/>
        <v>415.80948325279462</v>
      </c>
      <c r="AV12" s="29">
        <f t="shared" si="3"/>
        <v>607.86638560423262</v>
      </c>
      <c r="AW12" s="29">
        <f t="shared" si="3"/>
        <v>418.2553623267865</v>
      </c>
      <c r="AX12" s="29">
        <f t="shared" si="3"/>
        <v>822.51881398854653</v>
      </c>
      <c r="AY12" s="29">
        <f t="shared" si="3"/>
        <v>606.4157539163341</v>
      </c>
      <c r="AZ12" s="29">
        <f t="shared" si="3"/>
        <v>325.56896012223172</v>
      </c>
      <c r="BA12" s="29">
        <f t="shared" si="3"/>
        <v>358.72391388911484</v>
      </c>
      <c r="BB12" s="29">
        <f t="shared" si="3"/>
        <v>330.62249553400807</v>
      </c>
    </row>
    <row r="13" spans="1:228" x14ac:dyDescent="0.15">
      <c r="B13" s="31" t="s">
        <v>1</v>
      </c>
      <c r="C13" s="31" t="s">
        <v>7</v>
      </c>
      <c r="D13" s="31" t="s">
        <v>4</v>
      </c>
      <c r="E13" s="32">
        <v>52.689949439483144</v>
      </c>
      <c r="F13" s="32">
        <v>41.609056680170269</v>
      </c>
      <c r="G13" s="32">
        <v>36.243191937789575</v>
      </c>
      <c r="H13" s="32">
        <v>28.953534187988026</v>
      </c>
      <c r="I13" s="32">
        <v>49.435494717447071</v>
      </c>
      <c r="J13" s="32">
        <v>44.245939833918023</v>
      </c>
      <c r="K13" s="32">
        <v>45.231452087404641</v>
      </c>
      <c r="L13" s="32">
        <v>52.188625993151248</v>
      </c>
      <c r="M13" s="32">
        <v>57.728201493945647</v>
      </c>
      <c r="N13" s="32">
        <v>98.320625399865705</v>
      </c>
      <c r="O13" s="32">
        <v>50.350941585878033</v>
      </c>
      <c r="P13" s="32">
        <v>13.227353053304213</v>
      </c>
      <c r="Q13" s="32">
        <v>46.611703742164252</v>
      </c>
      <c r="R13" s="32">
        <v>34.769576755047026</v>
      </c>
      <c r="S13" s="32">
        <v>62.914244061481455</v>
      </c>
      <c r="T13" s="32">
        <v>75.373152336416879</v>
      </c>
      <c r="U13" s="32">
        <v>137.27701368863922</v>
      </c>
      <c r="V13" s="32">
        <v>97.524750501067558</v>
      </c>
      <c r="W13" s="32">
        <v>80.899877527027272</v>
      </c>
      <c r="X13" s="32">
        <v>38.996451721351342</v>
      </c>
      <c r="Y13" s="32">
        <v>60.666212110382752</v>
      </c>
      <c r="Z13" s="52">
        <v>27.626901183655406</v>
      </c>
      <c r="AA13" s="29">
        <f t="shared" si="3"/>
        <v>46.395361173523398</v>
      </c>
      <c r="AB13" s="29">
        <f t="shared" si="3"/>
        <v>59.107880547064063</v>
      </c>
      <c r="AC13" s="29">
        <f t="shared" si="3"/>
        <v>35.530344063899157</v>
      </c>
      <c r="AD13" s="29">
        <f t="shared" si="3"/>
        <v>44.365309393323649</v>
      </c>
      <c r="AE13" s="29">
        <f t="shared" si="3"/>
        <v>25.845439445648722</v>
      </c>
      <c r="AF13" s="29">
        <f t="shared" si="3"/>
        <v>30.807551495911522</v>
      </c>
      <c r="AG13" s="29">
        <f t="shared" si="3"/>
        <v>48.584594583724858</v>
      </c>
      <c r="AH13" s="29">
        <f t="shared" si="3"/>
        <v>48.3600021780398</v>
      </c>
      <c r="AI13" s="29">
        <f t="shared" si="3"/>
        <v>47.720115439352277</v>
      </c>
      <c r="AJ13" s="29">
        <f t="shared" si="3"/>
        <v>61.863453010467168</v>
      </c>
      <c r="AK13" s="29">
        <f t="shared" si="3"/>
        <v>64.497450129921504</v>
      </c>
      <c r="AL13" s="29">
        <f t="shared" si="3"/>
        <v>69.835140651161026</v>
      </c>
      <c r="AM13" s="29">
        <f t="shared" si="3"/>
        <v>60.659084070003772</v>
      </c>
      <c r="AN13" s="29">
        <f t="shared" si="3"/>
        <v>52.286287816700188</v>
      </c>
      <c r="AO13" s="29">
        <f t="shared" si="3"/>
        <v>60.497105731244261</v>
      </c>
      <c r="AP13" s="29">
        <f t="shared" si="3"/>
        <v>39.921472489610942</v>
      </c>
      <c r="AQ13" s="29">
        <f t="shared" si="3"/>
        <v>41.484876851686842</v>
      </c>
      <c r="AR13" s="29">
        <f t="shared" si="3"/>
        <v>33.16417373320256</v>
      </c>
      <c r="AS13" s="29">
        <f t="shared" si="3"/>
        <v>29.181387912175442</v>
      </c>
      <c r="AT13" s="29">
        <f t="shared" si="3"/>
        <v>47.663950623783222</v>
      </c>
      <c r="AU13" s="29">
        <f t="shared" si="3"/>
        <v>44.689798748790807</v>
      </c>
      <c r="AV13" s="29">
        <f t="shared" si="3"/>
        <v>43.46055703850174</v>
      </c>
      <c r="AW13" s="29">
        <f t="shared" si="3"/>
        <v>63.534413685508667</v>
      </c>
      <c r="AX13" s="29">
        <f t="shared" si="3"/>
        <v>43.71620120075832</v>
      </c>
      <c r="AY13" s="29">
        <f t="shared" si="3"/>
        <v>85.969962856420196</v>
      </c>
      <c r="AZ13" s="29">
        <f t="shared" si="3"/>
        <v>63.382793138712621</v>
      </c>
      <c r="BA13" s="29">
        <f t="shared" si="3"/>
        <v>34.028585040124511</v>
      </c>
      <c r="BB13" s="29">
        <f t="shared" si="3"/>
        <v>37.493952756181358</v>
      </c>
    </row>
    <row r="14" spans="1:228" x14ac:dyDescent="0.15">
      <c r="B14" s="31" t="s">
        <v>1</v>
      </c>
      <c r="C14" s="31" t="s">
        <v>8</v>
      </c>
      <c r="D14" s="31" t="s">
        <v>6</v>
      </c>
      <c r="E14" s="32">
        <v>38.054104676902838</v>
      </c>
      <c r="F14" s="32">
        <v>34.599019054550197</v>
      </c>
      <c r="G14" s="32">
        <v>43.692498353156019</v>
      </c>
      <c r="H14" s="32">
        <v>28.894082596958167</v>
      </c>
      <c r="I14" s="32">
        <v>36.359364021355951</v>
      </c>
      <c r="J14" s="32">
        <v>28.358201528653645</v>
      </c>
      <c r="K14" s="32">
        <v>40.430979581338853</v>
      </c>
      <c r="L14" s="32">
        <v>54.194924346254076</v>
      </c>
      <c r="M14" s="32">
        <v>53.526623082088364</v>
      </c>
      <c r="N14" s="32">
        <v>106.57658344853773</v>
      </c>
      <c r="O14" s="32">
        <v>67.31851112224804</v>
      </c>
      <c r="P14" s="32">
        <v>50.917671976261602</v>
      </c>
      <c r="Q14" s="32">
        <v>98.219440652325687</v>
      </c>
      <c r="R14" s="32">
        <v>79.645017452007011</v>
      </c>
      <c r="S14" s="32">
        <v>66.078737846711775</v>
      </c>
      <c r="T14" s="32">
        <v>92.993788173265216</v>
      </c>
      <c r="U14" s="32">
        <v>105.3513150115069</v>
      </c>
      <c r="V14" s="32">
        <v>91.597566832108825</v>
      </c>
      <c r="W14" s="32">
        <v>56.028753646714186</v>
      </c>
      <c r="X14" s="32">
        <v>39.134671936983317</v>
      </c>
      <c r="Y14" s="32">
        <v>59.610190753496525</v>
      </c>
      <c r="Z14" s="29">
        <f>Z47*(1-EXP(-Z54))*EXP(-$Z$4/2)</f>
        <v>24.039189574594477</v>
      </c>
      <c r="AA14" s="29">
        <f t="shared" si="3"/>
        <v>46.110612160347763</v>
      </c>
      <c r="AB14" s="29">
        <f t="shared" si="3"/>
        <v>58.745109135635005</v>
      </c>
      <c r="AC14" s="29">
        <f t="shared" si="3"/>
        <v>35.312278504022458</v>
      </c>
      <c r="AD14" s="29">
        <f t="shared" si="3"/>
        <v>44.09301971285899</v>
      </c>
      <c r="AE14" s="29">
        <f t="shared" si="3"/>
        <v>25.686814462652816</v>
      </c>
      <c r="AF14" s="29">
        <f t="shared" si="3"/>
        <v>30.618471819303153</v>
      </c>
      <c r="AG14" s="29">
        <f t="shared" si="3"/>
        <v>48.286409269216534</v>
      </c>
      <c r="AH14" s="29">
        <f t="shared" si="3"/>
        <v>48.06319528724169</v>
      </c>
      <c r="AI14" s="29">
        <f t="shared" si="3"/>
        <v>47.427235818711722</v>
      </c>
      <c r="AJ14" s="29">
        <f t="shared" si="3"/>
        <v>61.483769422479035</v>
      </c>
      <c r="AK14" s="29">
        <f t="shared" si="3"/>
        <v>64.101600527454764</v>
      </c>
      <c r="AL14" s="29">
        <f t="shared" si="3"/>
        <v>69.406531262583869</v>
      </c>
      <c r="AM14" s="29">
        <f t="shared" si="3"/>
        <v>60.286792231074649</v>
      </c>
      <c r="AN14" s="29">
        <f t="shared" si="3"/>
        <v>51.965383560717825</v>
      </c>
      <c r="AO14" s="29">
        <f t="shared" si="3"/>
        <v>60.125808025585172</v>
      </c>
      <c r="AP14" s="29">
        <f t="shared" si="3"/>
        <v>39.67645661715293</v>
      </c>
      <c r="AQ14" s="29">
        <f t="shared" si="3"/>
        <v>41.230265669740227</v>
      </c>
      <c r="AR14" s="29">
        <f t="shared" si="3"/>
        <v>32.960630415412773</v>
      </c>
      <c r="AS14" s="29">
        <f t="shared" si="3"/>
        <v>29.00228872637517</v>
      </c>
      <c r="AT14" s="29">
        <f t="shared" si="3"/>
        <v>47.371415711652396</v>
      </c>
      <c r="AU14" s="29">
        <f t="shared" si="3"/>
        <v>44.415517532504076</v>
      </c>
      <c r="AV14" s="29">
        <f t="shared" si="3"/>
        <v>43.193820226549967</v>
      </c>
      <c r="AW14" s="29">
        <f t="shared" si="3"/>
        <v>63.144474666993915</v>
      </c>
      <c r="AX14" s="29">
        <f t="shared" si="3"/>
        <v>43.44789538662431</v>
      </c>
      <c r="AY14" s="29">
        <f t="shared" si="3"/>
        <v>85.442326871551899</v>
      </c>
      <c r="AZ14" s="29">
        <f t="shared" si="3"/>
        <v>62.993784683081415</v>
      </c>
      <c r="BA14" s="29">
        <f t="shared" si="3"/>
        <v>33.819736444815625</v>
      </c>
      <c r="BB14" s="29">
        <f t="shared" si="3"/>
        <v>37.263835654442545</v>
      </c>
    </row>
    <row r="15" spans="1:228" x14ac:dyDescent="0.15">
      <c r="E15" s="32"/>
      <c r="F15" s="32"/>
      <c r="G15" s="32"/>
      <c r="H15" s="32"/>
      <c r="I15" s="32"/>
      <c r="J15" s="32"/>
      <c r="K15" s="32"/>
      <c r="L15" s="32"/>
      <c r="M15" s="32"/>
      <c r="N15" s="32"/>
      <c r="O15" s="32"/>
      <c r="P15" s="32"/>
      <c r="Q15" s="32"/>
      <c r="R15" s="32"/>
      <c r="S15" s="32"/>
      <c r="T15" s="32"/>
      <c r="U15" s="32"/>
      <c r="V15" s="32"/>
      <c r="W15" s="32"/>
      <c r="X15" s="32"/>
      <c r="Y15" s="32"/>
      <c r="Z15" s="29"/>
      <c r="AA15" s="28"/>
      <c r="AB15" s="28"/>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row>
    <row r="16" spans="1:228" x14ac:dyDescent="0.15">
      <c r="E16" s="32"/>
      <c r="F16" s="32"/>
      <c r="G16" s="32"/>
      <c r="H16" s="32"/>
      <c r="I16" s="32"/>
      <c r="J16" s="32"/>
      <c r="K16" s="32"/>
      <c r="L16" s="32"/>
      <c r="M16" s="32"/>
      <c r="N16" s="32"/>
      <c r="O16" s="32"/>
      <c r="P16" s="32"/>
      <c r="Q16" s="32"/>
      <c r="R16" s="32"/>
      <c r="S16" s="32"/>
      <c r="T16" s="32"/>
      <c r="U16" s="32"/>
      <c r="V16" s="32"/>
      <c r="W16" s="32"/>
      <c r="X16" s="32"/>
      <c r="Y16" s="32"/>
      <c r="Z16" s="29"/>
      <c r="AA16" s="28"/>
      <c r="AB16" s="28"/>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row>
    <row r="18" spans="1:54" x14ac:dyDescent="0.15">
      <c r="A18" s="5" t="s">
        <v>9</v>
      </c>
      <c r="E18" s="31">
        <v>1999</v>
      </c>
      <c r="F18" s="31">
        <v>2000</v>
      </c>
      <c r="G18" s="31">
        <v>2001</v>
      </c>
      <c r="H18" s="31">
        <v>2002</v>
      </c>
      <c r="I18" s="31">
        <v>2003</v>
      </c>
      <c r="J18" s="31">
        <v>2004</v>
      </c>
      <c r="K18" s="31">
        <v>2005</v>
      </c>
      <c r="L18" s="31">
        <v>2006</v>
      </c>
      <c r="M18" s="31">
        <v>2007</v>
      </c>
      <c r="N18" s="31">
        <v>2008</v>
      </c>
      <c r="O18" s="31">
        <v>2009</v>
      </c>
      <c r="P18" s="31">
        <v>2010</v>
      </c>
      <c r="Q18" s="31">
        <v>2011</v>
      </c>
      <c r="R18" s="31">
        <v>2012</v>
      </c>
      <c r="S18" s="31">
        <v>2013</v>
      </c>
      <c r="T18" s="31">
        <v>2014</v>
      </c>
      <c r="U18" s="31">
        <v>2015</v>
      </c>
      <c r="V18" s="31">
        <v>2016</v>
      </c>
      <c r="W18" s="31">
        <v>2017</v>
      </c>
      <c r="X18" s="31">
        <v>2018</v>
      </c>
      <c r="Y18" s="31">
        <v>2019</v>
      </c>
      <c r="Z18" s="31">
        <v>2020</v>
      </c>
      <c r="AA18" s="31">
        <f t="shared" ref="AA18:BB18" si="4">AA$10</f>
        <v>2021</v>
      </c>
      <c r="AB18" s="31">
        <f t="shared" si="4"/>
        <v>2022</v>
      </c>
      <c r="AC18" s="31">
        <f t="shared" si="4"/>
        <v>2023</v>
      </c>
      <c r="AD18" s="31">
        <f t="shared" si="4"/>
        <v>2024</v>
      </c>
      <c r="AE18" s="31">
        <f t="shared" si="4"/>
        <v>2025</v>
      </c>
      <c r="AF18" s="31">
        <f t="shared" si="4"/>
        <v>2026</v>
      </c>
      <c r="AG18" s="31">
        <f t="shared" si="4"/>
        <v>2027</v>
      </c>
      <c r="AH18" s="31">
        <f t="shared" si="4"/>
        <v>2028</v>
      </c>
      <c r="AI18" s="31">
        <f t="shared" si="4"/>
        <v>2029</v>
      </c>
      <c r="AJ18" s="31">
        <f t="shared" si="4"/>
        <v>2030</v>
      </c>
      <c r="AK18" s="31">
        <f t="shared" si="4"/>
        <v>2031</v>
      </c>
      <c r="AL18" s="31">
        <f t="shared" si="4"/>
        <v>2032</v>
      </c>
      <c r="AM18" s="31">
        <f t="shared" si="4"/>
        <v>2033</v>
      </c>
      <c r="AN18" s="31">
        <f t="shared" si="4"/>
        <v>2034</v>
      </c>
      <c r="AO18" s="31">
        <f t="shared" si="4"/>
        <v>2035</v>
      </c>
      <c r="AP18" s="31">
        <f t="shared" si="4"/>
        <v>2036</v>
      </c>
      <c r="AQ18" s="31">
        <f t="shared" si="4"/>
        <v>2037</v>
      </c>
      <c r="AR18" s="31">
        <f t="shared" si="4"/>
        <v>2038</v>
      </c>
      <c r="AS18" s="31">
        <f t="shared" si="4"/>
        <v>2039</v>
      </c>
      <c r="AT18" s="31">
        <f t="shared" si="4"/>
        <v>2040</v>
      </c>
      <c r="AU18" s="31">
        <f t="shared" si="4"/>
        <v>2041</v>
      </c>
      <c r="AV18" s="31">
        <f t="shared" si="4"/>
        <v>2042</v>
      </c>
      <c r="AW18" s="31">
        <f t="shared" si="4"/>
        <v>2043</v>
      </c>
      <c r="AX18" s="31">
        <f t="shared" si="4"/>
        <v>2044</v>
      </c>
      <c r="AY18" s="31">
        <f t="shared" si="4"/>
        <v>2045</v>
      </c>
      <c r="AZ18" s="31">
        <f t="shared" si="4"/>
        <v>2046</v>
      </c>
      <c r="BA18" s="31">
        <f t="shared" si="4"/>
        <v>2047</v>
      </c>
      <c r="BB18" s="31">
        <f t="shared" si="4"/>
        <v>2048</v>
      </c>
    </row>
    <row r="19" spans="1:54" x14ac:dyDescent="0.15">
      <c r="B19" s="31" t="s">
        <v>0</v>
      </c>
      <c r="C19" s="31" t="s">
        <v>3</v>
      </c>
      <c r="D19" s="31" t="s">
        <v>4</v>
      </c>
      <c r="E19" s="32">
        <v>1439.3643809559662</v>
      </c>
      <c r="F19" s="32">
        <v>158.18607429516373</v>
      </c>
      <c r="G19" s="32">
        <v>693.67213828607646</v>
      </c>
      <c r="H19" s="32">
        <v>546.41418117720593</v>
      </c>
      <c r="I19" s="32">
        <v>696.63860180246263</v>
      </c>
      <c r="J19" s="32">
        <v>894.79568457306664</v>
      </c>
      <c r="K19" s="32">
        <v>456.20030078957274</v>
      </c>
      <c r="L19" s="32">
        <v>1722.8887981375121</v>
      </c>
      <c r="M19" s="32">
        <v>4283.2893141547802</v>
      </c>
      <c r="N19" s="32">
        <v>1105.5574460890487</v>
      </c>
      <c r="O19" s="32">
        <v>3972.1730132430516</v>
      </c>
      <c r="P19" s="32">
        <v>1951.4179248569935</v>
      </c>
      <c r="Q19" s="32">
        <v>3974.4370567331139</v>
      </c>
      <c r="R19" s="32">
        <v>5119.1128737474055</v>
      </c>
      <c r="S19" s="32">
        <v>1908.2987175938747</v>
      </c>
      <c r="T19" s="32">
        <v>3782.2195202552148</v>
      </c>
      <c r="U19" s="32">
        <v>5914.9493338696857</v>
      </c>
      <c r="V19" s="32">
        <v>2774.4476564650322</v>
      </c>
      <c r="W19" s="32">
        <v>2425.6120583554771</v>
      </c>
      <c r="X19" s="32">
        <v>3362.5118390579923</v>
      </c>
      <c r="Y19" s="32">
        <v>3976.4290346423495</v>
      </c>
      <c r="Z19" s="32">
        <v>3911.7412863998416</v>
      </c>
      <c r="AA19" s="32">
        <f t="shared" ref="AA19:BB22" si="5">AA11*AA25</f>
        <v>3167.4088190563734</v>
      </c>
      <c r="AB19" s="32">
        <f t="shared" si="5"/>
        <v>1903.9614361149913</v>
      </c>
      <c r="AC19" s="32">
        <f t="shared" si="5"/>
        <v>2377.3999495835037</v>
      </c>
      <c r="AD19" s="32">
        <f t="shared" si="5"/>
        <v>1384.9773004016367</v>
      </c>
      <c r="AE19" s="32">
        <f t="shared" si="5"/>
        <v>1650.8815643285725</v>
      </c>
      <c r="AF19" s="32">
        <f t="shared" si="5"/>
        <v>2603.4984156171431</v>
      </c>
      <c r="AG19" s="32">
        <f t="shared" si="5"/>
        <v>2591.4632020402742</v>
      </c>
      <c r="AH19" s="32">
        <f t="shared" si="5"/>
        <v>2557.1736474063155</v>
      </c>
      <c r="AI19" s="32">
        <f t="shared" si="5"/>
        <v>3315.0714393592998</v>
      </c>
      <c r="AJ19" s="32">
        <f t="shared" si="5"/>
        <v>3456.2192123518671</v>
      </c>
      <c r="AK19" s="32">
        <f t="shared" si="5"/>
        <v>3742.249566915264</v>
      </c>
      <c r="AL19" s="32">
        <f t="shared" si="5"/>
        <v>3250.5330264080203</v>
      </c>
      <c r="AM19" s="32">
        <f t="shared" si="5"/>
        <v>2801.8607267514699</v>
      </c>
      <c r="AN19" s="32">
        <f t="shared" si="5"/>
        <v>3241.8531073526506</v>
      </c>
      <c r="AO19" s="32">
        <f t="shared" si="5"/>
        <v>2139.2684505516554</v>
      </c>
      <c r="AP19" s="32">
        <f t="shared" si="5"/>
        <v>2223.0464632017197</v>
      </c>
      <c r="AQ19" s="32">
        <f t="shared" si="5"/>
        <v>1777.165673799163</v>
      </c>
      <c r="AR19" s="32">
        <f t="shared" si="5"/>
        <v>1563.7404787629555</v>
      </c>
      <c r="AS19" s="32">
        <f t="shared" si="5"/>
        <v>2554.1639483525237</v>
      </c>
      <c r="AT19" s="32">
        <f t="shared" si="5"/>
        <v>2394.7883322608059</v>
      </c>
      <c r="AU19" s="32">
        <f t="shared" si="5"/>
        <v>2328.9170643708781</v>
      </c>
      <c r="AV19" s="32">
        <f t="shared" si="5"/>
        <v>3404.6130627340149</v>
      </c>
      <c r="AW19" s="32">
        <f t="shared" si="5"/>
        <v>2342.6162457080773</v>
      </c>
      <c r="AX19" s="32">
        <f t="shared" si="5"/>
        <v>4606.8648715725194</v>
      </c>
      <c r="AY19" s="32">
        <f t="shared" si="5"/>
        <v>3396.488185769605</v>
      </c>
      <c r="AZ19" s="32">
        <f t="shared" si="5"/>
        <v>1823.4868068104631</v>
      </c>
      <c r="BA19" s="32">
        <f t="shared" si="5"/>
        <v>2009.1851631636732</v>
      </c>
      <c r="BB19" s="32">
        <f t="shared" si="5"/>
        <v>1851.7912715471014</v>
      </c>
    </row>
    <row r="20" spans="1:54" x14ac:dyDescent="0.15">
      <c r="B20" s="31" t="s">
        <v>0</v>
      </c>
      <c r="C20" s="31" t="s">
        <v>5</v>
      </c>
      <c r="D20" s="31" t="s">
        <v>6</v>
      </c>
      <c r="E20" s="32">
        <v>2753.8913165303538</v>
      </c>
      <c r="F20" s="32">
        <v>2493.5210429226149</v>
      </c>
      <c r="G20" s="32">
        <v>5242.1058463967092</v>
      </c>
      <c r="H20" s="32">
        <v>3579.1317807850328</v>
      </c>
      <c r="I20" s="32">
        <v>4246.794396264826</v>
      </c>
      <c r="J20" s="32">
        <v>4950.5036748251832</v>
      </c>
      <c r="K20" s="32">
        <v>8617.6548516653838</v>
      </c>
      <c r="L20" s="32">
        <v>10441.907654864548</v>
      </c>
      <c r="M20" s="32">
        <v>14967.142481127692</v>
      </c>
      <c r="N20" s="32">
        <v>8220.9260105105714</v>
      </c>
      <c r="O20" s="32">
        <v>12699.493764784855</v>
      </c>
      <c r="P20" s="32">
        <v>9057.2646166759878</v>
      </c>
      <c r="Q20" s="32">
        <v>25343.01385172351</v>
      </c>
      <c r="R20" s="32">
        <v>26125.469468853626</v>
      </c>
      <c r="S20" s="32">
        <v>16747.568785496973</v>
      </c>
      <c r="T20" s="32">
        <v>25297.724419695332</v>
      </c>
      <c r="U20" s="32">
        <v>19483.961650010344</v>
      </c>
      <c r="V20" s="32">
        <v>18182.489288301967</v>
      </c>
      <c r="W20" s="32">
        <v>14183.491449766805</v>
      </c>
      <c r="X20" s="32">
        <v>11018.440362422933</v>
      </c>
      <c r="Y20" s="32">
        <v>8396.1323424653983</v>
      </c>
      <c r="Z20" s="32">
        <f>Z12*Z26</f>
        <v>23792.719450934961</v>
      </c>
      <c r="AA20" s="32">
        <f t="shared" si="5"/>
        <v>14800.498792016766</v>
      </c>
      <c r="AB20" s="32">
        <f t="shared" si="5"/>
        <v>8896.7293283162708</v>
      </c>
      <c r="AC20" s="32">
        <f t="shared" si="5"/>
        <v>11108.987532728443</v>
      </c>
      <c r="AD20" s="32">
        <f t="shared" si="5"/>
        <v>6471.6479723864277</v>
      </c>
      <c r="AE20" s="32">
        <f t="shared" si="5"/>
        <v>7714.1512177411523</v>
      </c>
      <c r="AF20" s="32">
        <f t="shared" si="5"/>
        <v>12165.488371292335</v>
      </c>
      <c r="AG20" s="32">
        <f t="shared" si="5"/>
        <v>12109.250867963296</v>
      </c>
      <c r="AH20" s="32">
        <f t="shared" si="5"/>
        <v>11949.02446811072</v>
      </c>
      <c r="AI20" s="32">
        <f t="shared" si="5"/>
        <v>15490.488799075782</v>
      </c>
      <c r="AJ20" s="32">
        <f t="shared" si="5"/>
        <v>16150.036575511767</v>
      </c>
      <c r="AK20" s="32">
        <f t="shared" si="5"/>
        <v>17486.583942471767</v>
      </c>
      <c r="AL20" s="32">
        <f t="shared" si="5"/>
        <v>15188.917149348335</v>
      </c>
      <c r="AM20" s="32">
        <f t="shared" si="5"/>
        <v>13092.385186336218</v>
      </c>
      <c r="AN20" s="32">
        <f t="shared" si="5"/>
        <v>15148.358087088707</v>
      </c>
      <c r="AO20" s="32">
        <f t="shared" si="5"/>
        <v>9996.2593801270305</v>
      </c>
      <c r="AP20" s="32">
        <f t="shared" si="5"/>
        <v>10387.732803944247</v>
      </c>
      <c r="AQ20" s="32">
        <f t="shared" si="5"/>
        <v>8304.2448609820676</v>
      </c>
      <c r="AR20" s="32">
        <f t="shared" si="5"/>
        <v>7306.9630063901532</v>
      </c>
      <c r="AS20" s="32">
        <f t="shared" si="5"/>
        <v>11934.960907088229</v>
      </c>
      <c r="AT20" s="32">
        <f t="shared" si="5"/>
        <v>11190.239038774069</v>
      </c>
      <c r="AU20" s="32">
        <f t="shared" si="5"/>
        <v>10882.439295662934</v>
      </c>
      <c r="AV20" s="32">
        <f t="shared" si="5"/>
        <v>15908.894115313904</v>
      </c>
      <c r="AW20" s="32">
        <f t="shared" si="5"/>
        <v>10946.4520986876</v>
      </c>
      <c r="AX20" s="32">
        <f t="shared" si="5"/>
        <v>21526.712168152244</v>
      </c>
      <c r="AY20" s="32">
        <f t="shared" si="5"/>
        <v>15870.928624098007</v>
      </c>
      <c r="AZ20" s="32">
        <f t="shared" si="5"/>
        <v>8520.6917777974504</v>
      </c>
      <c r="BA20" s="32">
        <f t="shared" si="5"/>
        <v>9388.413141187475</v>
      </c>
      <c r="BB20" s="32">
        <f t="shared" si="5"/>
        <v>8652.9513691779212</v>
      </c>
    </row>
    <row r="21" spans="1:54" x14ac:dyDescent="0.15">
      <c r="B21" s="31" t="s">
        <v>1</v>
      </c>
      <c r="C21" s="31" t="s">
        <v>7</v>
      </c>
      <c r="D21" s="31" t="s">
        <v>4</v>
      </c>
      <c r="E21" s="32">
        <v>4897.1285506547774</v>
      </c>
      <c r="F21" s="32">
        <v>4318.7469085426019</v>
      </c>
      <c r="G21" s="32">
        <v>3589.160165641219</v>
      </c>
      <c r="H21" s="32">
        <v>2933.3761411336263</v>
      </c>
      <c r="I21" s="32">
        <v>5000.1047691237873</v>
      </c>
      <c r="J21" s="32">
        <v>4731.4083947196314</v>
      </c>
      <c r="K21" s="32">
        <v>4556.4230393579064</v>
      </c>
      <c r="L21" s="32">
        <v>5054.6849505759856</v>
      </c>
      <c r="M21" s="32">
        <v>5493.0273653387703</v>
      </c>
      <c r="N21" s="32">
        <v>8204.2108414934628</v>
      </c>
      <c r="O21" s="32">
        <v>4377.8515752938647</v>
      </c>
      <c r="P21" s="32">
        <v>1232.3645791076694</v>
      </c>
      <c r="Q21" s="32">
        <v>5023.1492198915921</v>
      </c>
      <c r="R21" s="32">
        <v>3205.7859691868152</v>
      </c>
      <c r="S21" s="32">
        <v>6455.0963631142704</v>
      </c>
      <c r="T21" s="32">
        <v>7460.5931718328629</v>
      </c>
      <c r="U21" s="32">
        <v>11736.591665328862</v>
      </c>
      <c r="V21" s="32">
        <v>9085.6193005899804</v>
      </c>
      <c r="W21" s="32">
        <v>7613.3572986580384</v>
      </c>
      <c r="X21" s="32">
        <v>4294.8172458406862</v>
      </c>
      <c r="Y21" s="32">
        <v>4909.0451347643539</v>
      </c>
      <c r="Z21" s="32">
        <v>3263.8801404682067</v>
      </c>
      <c r="AA21" s="32">
        <f t="shared" si="5"/>
        <v>4212.9879116063412</v>
      </c>
      <c r="AB21" s="32">
        <f t="shared" si="5"/>
        <v>5367.3638899822181</v>
      </c>
      <c r="AC21" s="32">
        <f t="shared" si="5"/>
        <v>3226.3766516779433</v>
      </c>
      <c r="AD21" s="32">
        <f t="shared" si="5"/>
        <v>4028.6465595058817</v>
      </c>
      <c r="AE21" s="32">
        <f t="shared" si="5"/>
        <v>2346.9269599481081</v>
      </c>
      <c r="AF21" s="32">
        <f t="shared" si="5"/>
        <v>2797.517655979233</v>
      </c>
      <c r="AG21" s="32">
        <f t="shared" si="5"/>
        <v>4411.783947666233</v>
      </c>
      <c r="AH21" s="32">
        <f t="shared" si="5"/>
        <v>4391.3895576613613</v>
      </c>
      <c r="AI21" s="32">
        <f t="shared" si="5"/>
        <v>4333.2838542742265</v>
      </c>
      <c r="AJ21" s="32">
        <f t="shared" si="5"/>
        <v>5617.5870412678178</v>
      </c>
      <c r="AK21" s="32">
        <f t="shared" si="5"/>
        <v>5856.7703937146953</v>
      </c>
      <c r="AL21" s="32">
        <f t="shared" si="5"/>
        <v>6341.4659553630217</v>
      </c>
      <c r="AM21" s="32">
        <f t="shared" si="5"/>
        <v>5508.2228363355798</v>
      </c>
      <c r="AN21" s="32">
        <f t="shared" si="5"/>
        <v>4747.9207606694226</v>
      </c>
      <c r="AO21" s="32">
        <f t="shared" si="5"/>
        <v>5493.5141937929857</v>
      </c>
      <c r="AP21" s="32">
        <f t="shared" si="5"/>
        <v>3625.1184764617551</v>
      </c>
      <c r="AQ21" s="32">
        <f t="shared" si="5"/>
        <v>3767.0853350393577</v>
      </c>
      <c r="AR21" s="32">
        <f t="shared" si="5"/>
        <v>3011.5136406380552</v>
      </c>
      <c r="AS21" s="32">
        <f t="shared" si="5"/>
        <v>2649.8518689849025</v>
      </c>
      <c r="AT21" s="32">
        <f t="shared" si="5"/>
        <v>4328.1837390242335</v>
      </c>
      <c r="AU21" s="32">
        <f t="shared" si="5"/>
        <v>4058.1122150681927</v>
      </c>
      <c r="AV21" s="32">
        <f t="shared" si="5"/>
        <v>3946.4894076387823</v>
      </c>
      <c r="AW21" s="32">
        <f t="shared" si="5"/>
        <v>5769.3206833099621</v>
      </c>
      <c r="AX21" s="32">
        <f t="shared" si="5"/>
        <v>3969.7034906422859</v>
      </c>
      <c r="AY21" s="32">
        <f t="shared" si="5"/>
        <v>7806.608357260443</v>
      </c>
      <c r="AZ21" s="32">
        <f t="shared" si="5"/>
        <v>5755.5525928232046</v>
      </c>
      <c r="BA21" s="32">
        <f t="shared" si="5"/>
        <v>3090.0075739668096</v>
      </c>
      <c r="BB21" s="32">
        <f t="shared" si="5"/>
        <v>3404.6845573491473</v>
      </c>
    </row>
    <row r="22" spans="1:54" x14ac:dyDescent="0.15">
      <c r="B22" s="31" t="s">
        <v>1</v>
      </c>
      <c r="C22" s="31" t="s">
        <v>8</v>
      </c>
      <c r="D22" s="31" t="s">
        <v>6</v>
      </c>
      <c r="E22" s="32">
        <v>3767.5757518588994</v>
      </c>
      <c r="F22" s="32">
        <v>3865.7299742396235</v>
      </c>
      <c r="G22" s="32">
        <v>3894.6138496759959</v>
      </c>
      <c r="H22" s="32">
        <v>2568.605896904131</v>
      </c>
      <c r="I22" s="32">
        <v>3610.3102328089221</v>
      </c>
      <c r="J22" s="32">
        <v>2541.1482458821174</v>
      </c>
      <c r="K22" s="32">
        <v>3518.9218081871377</v>
      </c>
      <c r="L22" s="32">
        <v>4204.638596421958</v>
      </c>
      <c r="M22" s="32">
        <v>3523.9888393787528</v>
      </c>
      <c r="N22" s="32">
        <v>9582.873701906914</v>
      </c>
      <c r="O22" s="32">
        <v>5781.6336466782259</v>
      </c>
      <c r="P22" s="32">
        <v>3705.3608793593498</v>
      </c>
      <c r="Q22" s="32">
        <v>7259.7781716517839</v>
      </c>
      <c r="R22" s="32">
        <v>5116.7486882121484</v>
      </c>
      <c r="S22" s="32">
        <v>4581.862533794877</v>
      </c>
      <c r="T22" s="32">
        <v>7364.7597882165946</v>
      </c>
      <c r="U22" s="32">
        <v>10123.073450791107</v>
      </c>
      <c r="V22" s="32">
        <v>8203.6754546430184</v>
      </c>
      <c r="W22" s="32">
        <v>5393.2118932196754</v>
      </c>
      <c r="X22" s="32">
        <v>3046.2557526783889</v>
      </c>
      <c r="Y22" s="32">
        <v>5710.8456881279017</v>
      </c>
      <c r="Z22" s="32">
        <f>Z14*Z28</f>
        <v>2840.0229516833501</v>
      </c>
      <c r="AA22" s="32">
        <f t="shared" si="5"/>
        <v>4187.1309267697752</v>
      </c>
      <c r="AB22" s="32">
        <f t="shared" si="5"/>
        <v>5334.4219851803391</v>
      </c>
      <c r="AC22" s="32">
        <f t="shared" si="5"/>
        <v>3206.5749399451229</v>
      </c>
      <c r="AD22" s="32">
        <f t="shared" si="5"/>
        <v>4003.9209597209742</v>
      </c>
      <c r="AE22" s="32">
        <f t="shared" si="5"/>
        <v>2332.5228230056009</v>
      </c>
      <c r="AF22" s="32">
        <f t="shared" si="5"/>
        <v>2780.3480430754307</v>
      </c>
      <c r="AG22" s="32">
        <f t="shared" si="5"/>
        <v>4384.706862939086</v>
      </c>
      <c r="AH22" s="32">
        <f t="shared" si="5"/>
        <v>4364.4376423968779</v>
      </c>
      <c r="AI22" s="32">
        <f t="shared" si="5"/>
        <v>4306.6885596132024</v>
      </c>
      <c r="AJ22" s="32">
        <f t="shared" si="5"/>
        <v>5583.1094054445584</v>
      </c>
      <c r="AK22" s="32">
        <f t="shared" si="5"/>
        <v>5820.8247830367418</v>
      </c>
      <c r="AL22" s="32">
        <f t="shared" si="5"/>
        <v>6302.5455519605575</v>
      </c>
      <c r="AM22" s="32">
        <f t="shared" si="5"/>
        <v>5474.4164173892568</v>
      </c>
      <c r="AN22" s="32">
        <f t="shared" si="5"/>
        <v>4718.7806544812147</v>
      </c>
      <c r="AO22" s="32">
        <f t="shared" si="5"/>
        <v>5459.7980483426172</v>
      </c>
      <c r="AP22" s="32">
        <f t="shared" si="5"/>
        <v>3602.8695084031474</v>
      </c>
      <c r="AQ22" s="32">
        <f t="shared" si="5"/>
        <v>3743.9650530851127</v>
      </c>
      <c r="AR22" s="32">
        <f t="shared" si="5"/>
        <v>2993.0306389834418</v>
      </c>
      <c r="AS22" s="32">
        <f t="shared" si="5"/>
        <v>2633.588546840841</v>
      </c>
      <c r="AT22" s="32">
        <f t="shared" si="5"/>
        <v>4301.6197460439762</v>
      </c>
      <c r="AU22" s="32">
        <f t="shared" si="5"/>
        <v>4033.2057714201987</v>
      </c>
      <c r="AV22" s="32">
        <f t="shared" si="5"/>
        <v>3922.2680429180668</v>
      </c>
      <c r="AW22" s="32">
        <f t="shared" si="5"/>
        <v>5733.9117904872073</v>
      </c>
      <c r="AX22" s="32">
        <f t="shared" si="5"/>
        <v>3945.3396507460388</v>
      </c>
      <c r="AY22" s="32">
        <f t="shared" si="5"/>
        <v>7758.6957218212092</v>
      </c>
      <c r="AZ22" s="32">
        <f t="shared" si="5"/>
        <v>5720.2282009091659</v>
      </c>
      <c r="BA22" s="32">
        <f t="shared" si="5"/>
        <v>3071.0428200531269</v>
      </c>
      <c r="BB22" s="32">
        <f t="shared" si="5"/>
        <v>3383.7884905149317</v>
      </c>
    </row>
    <row r="23" spans="1:54" x14ac:dyDescent="0.15">
      <c r="E23" s="32"/>
      <c r="F23" s="32"/>
      <c r="G23" s="32"/>
      <c r="H23" s="32"/>
      <c r="I23" s="32"/>
      <c r="J23" s="32"/>
      <c r="K23" s="32"/>
      <c r="L23" s="32"/>
      <c r="M23" s="32"/>
      <c r="N23" s="32"/>
      <c r="O23" s="32"/>
      <c r="P23" s="32"/>
      <c r="Q23" s="32"/>
      <c r="R23" s="32"/>
      <c r="S23" s="32"/>
      <c r="T23" s="32"/>
      <c r="U23" s="32"/>
    </row>
    <row r="24" spans="1:54" x14ac:dyDescent="0.15">
      <c r="A24" s="31" t="s">
        <v>10</v>
      </c>
      <c r="Y24" s="6"/>
      <c r="Z24" s="6"/>
      <c r="AA24" s="31">
        <f t="shared" ref="AA24:BB24" si="6">AA$10</f>
        <v>2021</v>
      </c>
      <c r="AB24" s="31">
        <f t="shared" si="6"/>
        <v>2022</v>
      </c>
      <c r="AC24" s="31">
        <f t="shared" si="6"/>
        <v>2023</v>
      </c>
      <c r="AD24" s="31">
        <f t="shared" si="6"/>
        <v>2024</v>
      </c>
      <c r="AE24" s="31">
        <f t="shared" si="6"/>
        <v>2025</v>
      </c>
      <c r="AF24" s="31">
        <f t="shared" si="6"/>
        <v>2026</v>
      </c>
      <c r="AG24" s="31">
        <f t="shared" si="6"/>
        <v>2027</v>
      </c>
      <c r="AH24" s="31">
        <f t="shared" si="6"/>
        <v>2028</v>
      </c>
      <c r="AI24" s="31">
        <f t="shared" si="6"/>
        <v>2029</v>
      </c>
      <c r="AJ24" s="31">
        <f t="shared" si="6"/>
        <v>2030</v>
      </c>
      <c r="AK24" s="31">
        <f t="shared" si="6"/>
        <v>2031</v>
      </c>
      <c r="AL24" s="31">
        <f t="shared" si="6"/>
        <v>2032</v>
      </c>
      <c r="AM24" s="31">
        <f t="shared" si="6"/>
        <v>2033</v>
      </c>
      <c r="AN24" s="31">
        <f t="shared" si="6"/>
        <v>2034</v>
      </c>
      <c r="AO24" s="31">
        <f t="shared" si="6"/>
        <v>2035</v>
      </c>
      <c r="AP24" s="31">
        <f t="shared" si="6"/>
        <v>2036</v>
      </c>
      <c r="AQ24" s="31">
        <f t="shared" si="6"/>
        <v>2037</v>
      </c>
      <c r="AR24" s="31">
        <f t="shared" si="6"/>
        <v>2038</v>
      </c>
      <c r="AS24" s="31">
        <f t="shared" si="6"/>
        <v>2039</v>
      </c>
      <c r="AT24" s="31">
        <f t="shared" si="6"/>
        <v>2040</v>
      </c>
      <c r="AU24" s="31">
        <f t="shared" si="6"/>
        <v>2041</v>
      </c>
      <c r="AV24" s="31">
        <f t="shared" si="6"/>
        <v>2042</v>
      </c>
      <c r="AW24" s="31">
        <f t="shared" si="6"/>
        <v>2043</v>
      </c>
      <c r="AX24" s="31">
        <f t="shared" si="6"/>
        <v>2044</v>
      </c>
      <c r="AY24" s="31">
        <f t="shared" si="6"/>
        <v>2045</v>
      </c>
      <c r="AZ24" s="31">
        <f t="shared" si="6"/>
        <v>2046</v>
      </c>
      <c r="BA24" s="31">
        <f t="shared" si="6"/>
        <v>2047</v>
      </c>
      <c r="BB24" s="31">
        <f t="shared" si="6"/>
        <v>2048</v>
      </c>
    </row>
    <row r="25" spans="1:54" x14ac:dyDescent="0.15">
      <c r="C25" s="31" t="s">
        <v>3</v>
      </c>
      <c r="D25" s="31" t="s">
        <v>4</v>
      </c>
      <c r="E25" s="7">
        <v>18.513684732843885</v>
      </c>
      <c r="F25" s="7">
        <v>11.209808772183397</v>
      </c>
      <c r="G25" s="7">
        <v>10.051358455060209</v>
      </c>
      <c r="H25" s="7">
        <v>16.959127515965857</v>
      </c>
      <c r="I25" s="7">
        <v>9.5341265721524433</v>
      </c>
      <c r="J25" s="7">
        <v>16.152964288031015</v>
      </c>
      <c r="K25" s="7">
        <v>11.78354128867128</v>
      </c>
      <c r="L25" s="7">
        <v>9.6110580406620425</v>
      </c>
      <c r="M25" s="7">
        <v>7.4817830106747589</v>
      </c>
      <c r="N25" s="7">
        <v>11.207246403213633</v>
      </c>
      <c r="O25" s="7">
        <v>6.2636804742721184</v>
      </c>
      <c r="P25" s="7">
        <v>10.187897882316657</v>
      </c>
      <c r="Q25" s="7">
        <v>9.1338651105393129</v>
      </c>
      <c r="R25" s="7">
        <v>6.5609714636512066</v>
      </c>
      <c r="S25" s="7">
        <v>4.7875760707538202</v>
      </c>
      <c r="T25" s="7">
        <v>8.2736915260849564</v>
      </c>
      <c r="U25" s="7">
        <v>6.795489919301076</v>
      </c>
      <c r="V25" s="7">
        <v>7.5069519614932494</v>
      </c>
      <c r="W25" s="7">
        <v>4.4179341709601729</v>
      </c>
      <c r="X25" s="7">
        <v>9.2963983028322392</v>
      </c>
      <c r="Y25" s="7">
        <v>7.1126736983147296</v>
      </c>
      <c r="Z25" s="7">
        <v>4.4602381650225045</v>
      </c>
      <c r="AA25" s="7">
        <f t="shared" ref="AA25:BB28" si="7">$AE4</f>
        <v>6.8345790388953258</v>
      </c>
      <c r="AB25" s="7">
        <f t="shared" si="7"/>
        <v>6.8345790388953258</v>
      </c>
      <c r="AC25" s="7">
        <f t="shared" si="7"/>
        <v>6.8345790388953258</v>
      </c>
      <c r="AD25" s="7">
        <f t="shared" si="7"/>
        <v>6.8345790388953258</v>
      </c>
      <c r="AE25" s="7">
        <f t="shared" si="7"/>
        <v>6.8345790388953258</v>
      </c>
      <c r="AF25" s="7">
        <f t="shared" si="7"/>
        <v>6.8345790388953258</v>
      </c>
      <c r="AG25" s="7">
        <f t="shared" si="7"/>
        <v>6.8345790388953258</v>
      </c>
      <c r="AH25" s="7">
        <f t="shared" si="7"/>
        <v>6.8345790388953258</v>
      </c>
      <c r="AI25" s="7">
        <f t="shared" si="7"/>
        <v>6.8345790388953258</v>
      </c>
      <c r="AJ25" s="7">
        <f t="shared" si="7"/>
        <v>6.8345790388953258</v>
      </c>
      <c r="AK25" s="7">
        <f t="shared" si="7"/>
        <v>6.8345790388953258</v>
      </c>
      <c r="AL25" s="7">
        <f t="shared" si="7"/>
        <v>6.8345790388953258</v>
      </c>
      <c r="AM25" s="7">
        <f t="shared" si="7"/>
        <v>6.8345790388953258</v>
      </c>
      <c r="AN25" s="7">
        <f t="shared" si="7"/>
        <v>6.8345790388953258</v>
      </c>
      <c r="AO25" s="7">
        <f t="shared" si="7"/>
        <v>6.8345790388953258</v>
      </c>
      <c r="AP25" s="7">
        <f t="shared" si="7"/>
        <v>6.8345790388953258</v>
      </c>
      <c r="AQ25" s="7">
        <f t="shared" si="7"/>
        <v>6.8345790388953258</v>
      </c>
      <c r="AR25" s="7">
        <f t="shared" si="7"/>
        <v>6.8345790388953258</v>
      </c>
      <c r="AS25" s="7">
        <f t="shared" si="7"/>
        <v>6.8345790388953258</v>
      </c>
      <c r="AT25" s="7">
        <f t="shared" si="7"/>
        <v>6.8345790388953258</v>
      </c>
      <c r="AU25" s="7">
        <f t="shared" si="7"/>
        <v>6.8345790388953258</v>
      </c>
      <c r="AV25" s="7">
        <f t="shared" si="7"/>
        <v>6.8345790388953258</v>
      </c>
      <c r="AW25" s="7">
        <f t="shared" si="7"/>
        <v>6.8345790388953258</v>
      </c>
      <c r="AX25" s="7">
        <f t="shared" si="7"/>
        <v>6.8345790388953258</v>
      </c>
      <c r="AY25" s="7">
        <f t="shared" si="7"/>
        <v>6.8345790388953258</v>
      </c>
      <c r="AZ25" s="7">
        <f t="shared" si="7"/>
        <v>6.8345790388953258</v>
      </c>
      <c r="BA25" s="7">
        <f t="shared" si="7"/>
        <v>6.8345790388953258</v>
      </c>
      <c r="BB25" s="7">
        <f t="shared" si="7"/>
        <v>6.8345790388953258</v>
      </c>
    </row>
    <row r="26" spans="1:54" x14ac:dyDescent="0.15">
      <c r="C26" s="31" t="s">
        <v>5</v>
      </c>
      <c r="D26" s="31" t="s">
        <v>6</v>
      </c>
      <c r="E26" s="7">
        <v>41.440560111717737</v>
      </c>
      <c r="F26" s="7">
        <v>43.56289369577982</v>
      </c>
      <c r="G26" s="7">
        <v>36.772451611406247</v>
      </c>
      <c r="H26" s="7">
        <v>40.604164261237678</v>
      </c>
      <c r="I26" s="7">
        <v>36.218263439945048</v>
      </c>
      <c r="J26" s="7">
        <v>31.600473687526868</v>
      </c>
      <c r="K26" s="7">
        <v>23.836750106557897</v>
      </c>
      <c r="L26" s="7">
        <v>29.178557457810108</v>
      </c>
      <c r="M26" s="7">
        <v>34.169813677348991</v>
      </c>
      <c r="N26" s="7">
        <v>34.958575052192906</v>
      </c>
      <c r="O26" s="7">
        <v>26.984636845731035</v>
      </c>
      <c r="P26" s="7">
        <v>35.332017091442843</v>
      </c>
      <c r="Q26" s="7">
        <v>32.977597350347608</v>
      </c>
      <c r="R26" s="7">
        <v>25.358950359302881</v>
      </c>
      <c r="S26" s="7">
        <v>27.948560858820269</v>
      </c>
      <c r="T26" s="7">
        <v>23.646071330631713</v>
      </c>
      <c r="U26" s="7">
        <v>27.484307686212681</v>
      </c>
      <c r="V26" s="7">
        <v>31.309120256209752</v>
      </c>
      <c r="W26" s="7">
        <v>20.302464955827801</v>
      </c>
      <c r="X26" s="7">
        <v>23.692855248574286</v>
      </c>
      <c r="Y26" s="7">
        <v>21.992577437251686</v>
      </c>
      <c r="Z26" s="27">
        <f>AVERAGE(P26:Y26)</f>
        <v>27.004452257462152</v>
      </c>
      <c r="AA26" s="7">
        <f t="shared" si="7"/>
        <v>26.171695774064084</v>
      </c>
      <c r="AB26" s="7">
        <f t="shared" si="7"/>
        <v>26.171695774064084</v>
      </c>
      <c r="AC26" s="7">
        <f t="shared" si="7"/>
        <v>26.171695774064084</v>
      </c>
      <c r="AD26" s="7">
        <f t="shared" si="7"/>
        <v>26.171695774064084</v>
      </c>
      <c r="AE26" s="7">
        <f t="shared" si="7"/>
        <v>26.171695774064084</v>
      </c>
      <c r="AF26" s="7">
        <f t="shared" si="7"/>
        <v>26.171695774064084</v>
      </c>
      <c r="AG26" s="7">
        <f t="shared" si="7"/>
        <v>26.171695774064084</v>
      </c>
      <c r="AH26" s="7">
        <f t="shared" si="7"/>
        <v>26.171695774064084</v>
      </c>
      <c r="AI26" s="7">
        <f t="shared" si="7"/>
        <v>26.171695774064084</v>
      </c>
      <c r="AJ26" s="7">
        <f t="shared" si="7"/>
        <v>26.171695774064084</v>
      </c>
      <c r="AK26" s="7">
        <f t="shared" si="7"/>
        <v>26.171695774064084</v>
      </c>
      <c r="AL26" s="7">
        <f t="shared" si="7"/>
        <v>26.171695774064084</v>
      </c>
      <c r="AM26" s="7">
        <f t="shared" si="7"/>
        <v>26.171695774064084</v>
      </c>
      <c r="AN26" s="7">
        <f t="shared" si="7"/>
        <v>26.171695774064084</v>
      </c>
      <c r="AO26" s="7">
        <f t="shared" si="7"/>
        <v>26.171695774064084</v>
      </c>
      <c r="AP26" s="7">
        <f t="shared" si="7"/>
        <v>26.171695774064084</v>
      </c>
      <c r="AQ26" s="7">
        <f t="shared" si="7"/>
        <v>26.171695774064084</v>
      </c>
      <c r="AR26" s="7">
        <f t="shared" si="7"/>
        <v>26.171695774064084</v>
      </c>
      <c r="AS26" s="7">
        <f t="shared" si="7"/>
        <v>26.171695774064084</v>
      </c>
      <c r="AT26" s="7">
        <f t="shared" si="7"/>
        <v>26.171695774064084</v>
      </c>
      <c r="AU26" s="7">
        <f t="shared" si="7"/>
        <v>26.171695774064084</v>
      </c>
      <c r="AV26" s="7">
        <f t="shared" si="7"/>
        <v>26.171695774064084</v>
      </c>
      <c r="AW26" s="7">
        <f t="shared" si="7"/>
        <v>26.171695774064084</v>
      </c>
      <c r="AX26" s="7">
        <f t="shared" si="7"/>
        <v>26.171695774064084</v>
      </c>
      <c r="AY26" s="7">
        <f t="shared" si="7"/>
        <v>26.171695774064084</v>
      </c>
      <c r="AZ26" s="7">
        <f t="shared" si="7"/>
        <v>26.171695774064084</v>
      </c>
      <c r="BA26" s="7">
        <f t="shared" si="7"/>
        <v>26.171695774064084</v>
      </c>
      <c r="BB26" s="7">
        <f t="shared" si="7"/>
        <v>26.171695774064084</v>
      </c>
    </row>
    <row r="27" spans="1:54" x14ac:dyDescent="0.15">
      <c r="C27" s="31" t="s">
        <v>7</v>
      </c>
      <c r="D27" s="31" t="s">
        <v>4</v>
      </c>
      <c r="E27" s="7">
        <v>95.485091413268265</v>
      </c>
      <c r="F27" s="7">
        <v>107.39645114872479</v>
      </c>
      <c r="G27" s="7">
        <v>93.622435586384256</v>
      </c>
      <c r="H27" s="7">
        <v>95.11164580023889</v>
      </c>
      <c r="I27" s="7">
        <v>100.36050094967311</v>
      </c>
      <c r="J27" s="7">
        <v>100.16724258584568</v>
      </c>
      <c r="K27" s="7">
        <v>94.269386126842534</v>
      </c>
      <c r="L27" s="7">
        <v>87.037173674473763</v>
      </c>
      <c r="M27" s="7">
        <v>81.048316233289242</v>
      </c>
      <c r="N27" s="7">
        <v>86.809794254251869</v>
      </c>
      <c r="O27" s="7">
        <v>86.339189892998391</v>
      </c>
      <c r="P27" s="7">
        <v>76.977527971828152</v>
      </c>
      <c r="Q27" s="7">
        <v>84.808605517106429</v>
      </c>
      <c r="R27" s="7">
        <v>72.740149236012854</v>
      </c>
      <c r="S27" s="7">
        <v>85.56247583116081</v>
      </c>
      <c r="T27" s="7">
        <v>88.05382407716148</v>
      </c>
      <c r="U27" s="7">
        <v>90.095271369302409</v>
      </c>
      <c r="V27" s="7">
        <v>91.418585595979593</v>
      </c>
      <c r="W27" s="7">
        <v>94.98794430636184</v>
      </c>
      <c r="X27" s="7">
        <v>93.95836965843975</v>
      </c>
      <c r="Y27" s="7">
        <v>88.295713623154597</v>
      </c>
      <c r="Z27" s="7">
        <v>118.14137672447967</v>
      </c>
      <c r="AA27" s="7">
        <f t="shared" si="7"/>
        <v>90.806231593915939</v>
      </c>
      <c r="AB27" s="7">
        <f t="shared" si="7"/>
        <v>90.806231593915939</v>
      </c>
      <c r="AC27" s="7">
        <f t="shared" si="7"/>
        <v>90.806231593915939</v>
      </c>
      <c r="AD27" s="7">
        <f t="shared" si="7"/>
        <v>90.806231593915939</v>
      </c>
      <c r="AE27" s="7">
        <f t="shared" si="7"/>
        <v>90.806231593915939</v>
      </c>
      <c r="AF27" s="7">
        <f t="shared" si="7"/>
        <v>90.806231593915939</v>
      </c>
      <c r="AG27" s="7">
        <f t="shared" si="7"/>
        <v>90.806231593915939</v>
      </c>
      <c r="AH27" s="7">
        <f t="shared" si="7"/>
        <v>90.806231593915939</v>
      </c>
      <c r="AI27" s="7">
        <f t="shared" si="7"/>
        <v>90.806231593915939</v>
      </c>
      <c r="AJ27" s="7">
        <f t="shared" si="7"/>
        <v>90.806231593915939</v>
      </c>
      <c r="AK27" s="7">
        <f t="shared" si="7"/>
        <v>90.806231593915939</v>
      </c>
      <c r="AL27" s="7">
        <f t="shared" si="7"/>
        <v>90.806231593915939</v>
      </c>
      <c r="AM27" s="7">
        <f t="shared" si="7"/>
        <v>90.806231593915939</v>
      </c>
      <c r="AN27" s="7">
        <f t="shared" si="7"/>
        <v>90.806231593915939</v>
      </c>
      <c r="AO27" s="7">
        <f t="shared" si="7"/>
        <v>90.806231593915939</v>
      </c>
      <c r="AP27" s="7">
        <f t="shared" si="7"/>
        <v>90.806231593915939</v>
      </c>
      <c r="AQ27" s="7">
        <f t="shared" si="7"/>
        <v>90.806231593915939</v>
      </c>
      <c r="AR27" s="7">
        <f t="shared" si="7"/>
        <v>90.806231593915939</v>
      </c>
      <c r="AS27" s="7">
        <f t="shared" si="7"/>
        <v>90.806231593915939</v>
      </c>
      <c r="AT27" s="7">
        <f t="shared" si="7"/>
        <v>90.806231593915939</v>
      </c>
      <c r="AU27" s="7">
        <f t="shared" si="7"/>
        <v>90.806231593915939</v>
      </c>
      <c r="AV27" s="7">
        <f t="shared" si="7"/>
        <v>90.806231593915939</v>
      </c>
      <c r="AW27" s="7">
        <f t="shared" si="7"/>
        <v>90.806231593915939</v>
      </c>
      <c r="AX27" s="7">
        <f t="shared" si="7"/>
        <v>90.806231593915939</v>
      </c>
      <c r="AY27" s="7">
        <f t="shared" si="7"/>
        <v>90.806231593915939</v>
      </c>
      <c r="AZ27" s="7">
        <f t="shared" si="7"/>
        <v>90.806231593915939</v>
      </c>
      <c r="BA27" s="7">
        <f t="shared" si="7"/>
        <v>90.806231593915939</v>
      </c>
      <c r="BB27" s="7">
        <f t="shared" si="7"/>
        <v>90.806231593915939</v>
      </c>
    </row>
    <row r="28" spans="1:54" x14ac:dyDescent="0.15">
      <c r="C28" s="31" t="s">
        <v>8</v>
      </c>
      <c r="D28" s="31" t="s">
        <v>6</v>
      </c>
      <c r="E28" s="7">
        <v>95.485091413268265</v>
      </c>
      <c r="F28" s="7">
        <v>107.39645114872479</v>
      </c>
      <c r="G28" s="7">
        <v>93.622435586384256</v>
      </c>
      <c r="H28" s="7">
        <v>95.11164580023889</v>
      </c>
      <c r="I28" s="7">
        <v>100.36050094967311</v>
      </c>
      <c r="J28" s="7">
        <v>100.16724258584568</v>
      </c>
      <c r="K28" s="7">
        <v>94.269386126842534</v>
      </c>
      <c r="L28" s="7">
        <v>87.037173674473763</v>
      </c>
      <c r="M28" s="7">
        <v>81.048316233289242</v>
      </c>
      <c r="N28" s="7">
        <v>86.809794254251869</v>
      </c>
      <c r="O28" s="7">
        <v>86.339189892998391</v>
      </c>
      <c r="P28" s="7">
        <v>76.977527971828152</v>
      </c>
      <c r="Q28" s="7">
        <v>84.808605517106429</v>
      </c>
      <c r="R28" s="7">
        <v>72.740149236012854</v>
      </c>
      <c r="S28" s="7">
        <v>85.56247583116081</v>
      </c>
      <c r="T28" s="7">
        <v>88.05382407716148</v>
      </c>
      <c r="U28" s="7">
        <v>90.095271369302409</v>
      </c>
      <c r="V28" s="7">
        <v>91.418585595979593</v>
      </c>
      <c r="W28" s="7">
        <v>94.98794430636184</v>
      </c>
      <c r="X28" s="7">
        <v>93.95836965843975</v>
      </c>
      <c r="Y28" s="7">
        <v>88.295713623154597</v>
      </c>
      <c r="Z28" s="7">
        <v>118.14137672447967</v>
      </c>
      <c r="AA28" s="7">
        <f t="shared" si="7"/>
        <v>90.806231593915939</v>
      </c>
      <c r="AB28" s="7">
        <f t="shared" si="7"/>
        <v>90.806231593915939</v>
      </c>
      <c r="AC28" s="7">
        <f t="shared" si="7"/>
        <v>90.806231593915939</v>
      </c>
      <c r="AD28" s="7">
        <f t="shared" si="7"/>
        <v>90.806231593915939</v>
      </c>
      <c r="AE28" s="7">
        <f t="shared" si="7"/>
        <v>90.806231593915939</v>
      </c>
      <c r="AF28" s="7">
        <f t="shared" si="7"/>
        <v>90.806231593915939</v>
      </c>
      <c r="AG28" s="7">
        <f t="shared" si="7"/>
        <v>90.806231593915939</v>
      </c>
      <c r="AH28" s="7">
        <f t="shared" si="7"/>
        <v>90.806231593915939</v>
      </c>
      <c r="AI28" s="7">
        <f t="shared" si="7"/>
        <v>90.806231593915939</v>
      </c>
      <c r="AJ28" s="7">
        <f t="shared" si="7"/>
        <v>90.806231593915939</v>
      </c>
      <c r="AK28" s="7">
        <f t="shared" si="7"/>
        <v>90.806231593915939</v>
      </c>
      <c r="AL28" s="7">
        <f t="shared" si="7"/>
        <v>90.806231593915939</v>
      </c>
      <c r="AM28" s="7">
        <f t="shared" si="7"/>
        <v>90.806231593915939</v>
      </c>
      <c r="AN28" s="7">
        <f t="shared" si="7"/>
        <v>90.806231593915939</v>
      </c>
      <c r="AO28" s="7">
        <f t="shared" si="7"/>
        <v>90.806231593915939</v>
      </c>
      <c r="AP28" s="7">
        <f t="shared" si="7"/>
        <v>90.806231593915939</v>
      </c>
      <c r="AQ28" s="7">
        <f t="shared" si="7"/>
        <v>90.806231593915939</v>
      </c>
      <c r="AR28" s="7">
        <f t="shared" si="7"/>
        <v>90.806231593915939</v>
      </c>
      <c r="AS28" s="7">
        <f t="shared" si="7"/>
        <v>90.806231593915939</v>
      </c>
      <c r="AT28" s="7">
        <f t="shared" si="7"/>
        <v>90.806231593915939</v>
      </c>
      <c r="AU28" s="7">
        <f t="shared" si="7"/>
        <v>90.806231593915939</v>
      </c>
      <c r="AV28" s="7">
        <f t="shared" si="7"/>
        <v>90.806231593915939</v>
      </c>
      <c r="AW28" s="7">
        <f t="shared" si="7"/>
        <v>90.806231593915939</v>
      </c>
      <c r="AX28" s="7">
        <f t="shared" si="7"/>
        <v>90.806231593915939</v>
      </c>
      <c r="AY28" s="7">
        <f t="shared" si="7"/>
        <v>90.806231593915939</v>
      </c>
      <c r="AZ28" s="7">
        <f t="shared" si="7"/>
        <v>90.806231593915939</v>
      </c>
      <c r="BA28" s="7">
        <f t="shared" si="7"/>
        <v>90.806231593915939</v>
      </c>
      <c r="BB28" s="7">
        <f t="shared" si="7"/>
        <v>90.806231593915939</v>
      </c>
    </row>
    <row r="29" spans="1:54" x14ac:dyDescent="0.15">
      <c r="E29" s="7"/>
      <c r="V29" s="9"/>
      <c r="Y29" s="10"/>
      <c r="Z29" s="40" t="s">
        <v>92</v>
      </c>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row>
    <row r="30" spans="1:54" x14ac:dyDescent="0.15">
      <c r="D30" s="55" t="s">
        <v>31</v>
      </c>
      <c r="E30" s="31">
        <f t="shared" ref="E30:Z30" si="8">(E25*E11+E26*E12)/SUM(E11:E12)</f>
        <v>29.079447503314</v>
      </c>
      <c r="F30" s="31">
        <f t="shared" si="8"/>
        <v>37.164279749925498</v>
      </c>
      <c r="G30" s="31">
        <f t="shared" si="8"/>
        <v>28.056121099253282</v>
      </c>
      <c r="H30" s="31">
        <f t="shared" si="8"/>
        <v>34.274900155058511</v>
      </c>
      <c r="I30" s="31">
        <f t="shared" si="8"/>
        <v>25.973843897253662</v>
      </c>
      <c r="J30" s="31">
        <f t="shared" si="8"/>
        <v>27.56510670526664</v>
      </c>
      <c r="K30" s="31">
        <f t="shared" si="8"/>
        <v>22.670857559601071</v>
      </c>
      <c r="L30" s="31">
        <f t="shared" si="8"/>
        <v>22.648045146757749</v>
      </c>
      <c r="M30" s="31">
        <f t="shared" si="8"/>
        <v>19.050060275100979</v>
      </c>
      <c r="N30" s="31">
        <f t="shared" si="8"/>
        <v>27.939614676426299</v>
      </c>
      <c r="O30" s="31">
        <f t="shared" si="8"/>
        <v>15.090499462444937</v>
      </c>
      <c r="P30" s="31">
        <f t="shared" si="8"/>
        <v>24.578988647335152</v>
      </c>
      <c r="Q30" s="31">
        <f t="shared" si="8"/>
        <v>24.357652465040974</v>
      </c>
      <c r="R30" s="31">
        <f t="shared" si="8"/>
        <v>17.257778043542618</v>
      </c>
      <c r="S30" s="31">
        <f t="shared" si="8"/>
        <v>18.69658441727638</v>
      </c>
      <c r="T30" s="31">
        <f t="shared" si="8"/>
        <v>19.044001920085275</v>
      </c>
      <c r="U30" s="31">
        <f t="shared" si="8"/>
        <v>16.082028631220872</v>
      </c>
      <c r="V30" s="31">
        <f t="shared" si="8"/>
        <v>22.052394956517379</v>
      </c>
      <c r="W30" s="31">
        <f t="shared" si="8"/>
        <v>13.312342497547494</v>
      </c>
      <c r="X30" s="31">
        <f t="shared" si="8"/>
        <v>17.394480022769898</v>
      </c>
      <c r="Y30" s="31">
        <f t="shared" si="8"/>
        <v>13.15063626263945</v>
      </c>
      <c r="Z30" s="31">
        <f t="shared" si="8"/>
        <v>15.758256503506011</v>
      </c>
      <c r="AA30" s="31">
        <f>AVERAGE(P30:Y30)</f>
        <v>18.592688786397549</v>
      </c>
      <c r="AB30" s="7">
        <f>AA30</f>
        <v>18.592688786397549</v>
      </c>
      <c r="AC30" s="7">
        <f t="shared" ref="AC30:AQ30" si="9">AB30</f>
        <v>18.592688786397549</v>
      </c>
      <c r="AD30" s="7">
        <f t="shared" si="9"/>
        <v>18.592688786397549</v>
      </c>
      <c r="AE30" s="7">
        <f t="shared" si="9"/>
        <v>18.592688786397549</v>
      </c>
      <c r="AF30" s="7">
        <f t="shared" si="9"/>
        <v>18.592688786397549</v>
      </c>
      <c r="AG30" s="7">
        <f t="shared" si="9"/>
        <v>18.592688786397549</v>
      </c>
      <c r="AH30" s="7">
        <f t="shared" si="9"/>
        <v>18.592688786397549</v>
      </c>
      <c r="AI30" s="7">
        <f t="shared" si="9"/>
        <v>18.592688786397549</v>
      </c>
      <c r="AJ30" s="7">
        <f t="shared" si="9"/>
        <v>18.592688786397549</v>
      </c>
      <c r="AK30" s="7">
        <f t="shared" si="9"/>
        <v>18.592688786397549</v>
      </c>
      <c r="AL30" s="7">
        <f t="shared" si="9"/>
        <v>18.592688786397549</v>
      </c>
      <c r="AM30" s="7">
        <f t="shared" si="9"/>
        <v>18.592688786397549</v>
      </c>
      <c r="AN30" s="7">
        <f t="shared" si="9"/>
        <v>18.592688786397549</v>
      </c>
      <c r="AO30" s="7">
        <f t="shared" si="9"/>
        <v>18.592688786397549</v>
      </c>
      <c r="AP30" s="7">
        <f t="shared" si="9"/>
        <v>18.592688786397549</v>
      </c>
      <c r="AQ30" s="7">
        <f t="shared" si="9"/>
        <v>18.592688786397549</v>
      </c>
      <c r="AR30" s="7">
        <f>AQ30</f>
        <v>18.592688786397549</v>
      </c>
      <c r="AS30" s="7">
        <f t="shared" ref="AS30:BB30" si="10">AR30</f>
        <v>18.592688786397549</v>
      </c>
      <c r="AT30" s="7">
        <f t="shared" si="10"/>
        <v>18.592688786397549</v>
      </c>
      <c r="AU30" s="7">
        <f t="shared" si="10"/>
        <v>18.592688786397549</v>
      </c>
      <c r="AV30" s="7">
        <f t="shared" si="10"/>
        <v>18.592688786397549</v>
      </c>
      <c r="AW30" s="7">
        <f t="shared" si="10"/>
        <v>18.592688786397549</v>
      </c>
      <c r="AX30" s="7">
        <f t="shared" si="10"/>
        <v>18.592688786397549</v>
      </c>
      <c r="AY30" s="7">
        <f t="shared" si="10"/>
        <v>18.592688786397549</v>
      </c>
      <c r="AZ30" s="7">
        <f t="shared" si="10"/>
        <v>18.592688786397549</v>
      </c>
      <c r="BA30" s="7">
        <f t="shared" si="10"/>
        <v>18.592688786397549</v>
      </c>
      <c r="BB30" s="7">
        <f t="shared" si="10"/>
        <v>18.592688786397549</v>
      </c>
    </row>
    <row r="31" spans="1:54" x14ac:dyDescent="0.15">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row>
    <row r="32" spans="1:54" x14ac:dyDescent="0.15">
      <c r="X32" s="47" t="s">
        <v>78</v>
      </c>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row>
    <row r="33" spans="1:54" x14ac:dyDescent="0.15">
      <c r="E33" s="1">
        <f t="shared" ref="E33:BB33" si="11">IF(E91&gt;$AL$4,$AL$4*$AL$3,E91*$AL$3)</f>
        <v>2517.7864976125411</v>
      </c>
      <c r="F33" s="1">
        <f t="shared" si="11"/>
        <v>2517.7864976125411</v>
      </c>
      <c r="G33" s="1">
        <f t="shared" si="11"/>
        <v>2517.7864976125411</v>
      </c>
      <c r="H33" s="1">
        <f t="shared" si="11"/>
        <v>2517.7859649475131</v>
      </c>
      <c r="I33" s="1">
        <f t="shared" si="11"/>
        <v>2517.7864976125411</v>
      </c>
      <c r="J33" s="1">
        <f t="shared" si="11"/>
        <v>2517.7864976125411</v>
      </c>
      <c r="K33" s="1">
        <f t="shared" si="11"/>
        <v>2517.7864976125411</v>
      </c>
      <c r="L33" s="1">
        <f t="shared" si="11"/>
        <v>2517.7864976125411</v>
      </c>
      <c r="M33" s="1">
        <f t="shared" si="11"/>
        <v>2517.7864976125411</v>
      </c>
      <c r="N33" s="1">
        <f t="shared" si="11"/>
        <v>2517.7864976125411</v>
      </c>
      <c r="O33" s="1">
        <f t="shared" si="11"/>
        <v>2517.7864976125411</v>
      </c>
      <c r="P33" s="1">
        <f t="shared" si="11"/>
        <v>2517.7864976125411</v>
      </c>
      <c r="Q33" s="1">
        <f t="shared" si="11"/>
        <v>2517.7864976125411</v>
      </c>
      <c r="R33" s="1">
        <f t="shared" si="11"/>
        <v>2517.7864976125411</v>
      </c>
      <c r="S33" s="1">
        <f t="shared" si="11"/>
        <v>2517.7864976125411</v>
      </c>
      <c r="T33" s="1">
        <f t="shared" si="11"/>
        <v>2517.7864976125411</v>
      </c>
      <c r="U33" s="1">
        <f t="shared" si="11"/>
        <v>2517.7864976125411</v>
      </c>
      <c r="V33" s="1">
        <f t="shared" si="11"/>
        <v>2517.7864976125411</v>
      </c>
      <c r="W33" s="1">
        <f t="shared" si="11"/>
        <v>2517.7864976125411</v>
      </c>
      <c r="X33" s="1">
        <f t="shared" si="11"/>
        <v>2517.7864976125411</v>
      </c>
      <c r="Y33" s="1">
        <f t="shared" si="11"/>
        <v>2517.7864976125411</v>
      </c>
      <c r="Z33" s="1">
        <f t="shared" si="11"/>
        <v>2517.7864976125411</v>
      </c>
      <c r="AA33" s="1">
        <f t="shared" si="11"/>
        <v>2517.7864976125411</v>
      </c>
      <c r="AB33" s="1">
        <f t="shared" si="11"/>
        <v>2517.7864976125411</v>
      </c>
      <c r="AC33" s="1">
        <f t="shared" si="11"/>
        <v>2517.7864976125411</v>
      </c>
      <c r="AD33" s="1">
        <f t="shared" si="11"/>
        <v>2517.7864976125411</v>
      </c>
      <c r="AE33" s="1">
        <f t="shared" si="11"/>
        <v>2517.7864976125411</v>
      </c>
      <c r="AF33" s="1">
        <f t="shared" si="11"/>
        <v>2517.7864976125411</v>
      </c>
      <c r="AG33" s="1">
        <f t="shared" si="11"/>
        <v>2517.7864976125411</v>
      </c>
      <c r="AH33" s="1">
        <f t="shared" si="11"/>
        <v>2517.7864976125411</v>
      </c>
      <c r="AI33" s="1">
        <f t="shared" si="11"/>
        <v>2517.7864976125411</v>
      </c>
      <c r="AJ33" s="1">
        <f t="shared" si="11"/>
        <v>2517.7864976125411</v>
      </c>
      <c r="AK33" s="1">
        <f t="shared" si="11"/>
        <v>2517.7864976125411</v>
      </c>
      <c r="AL33" s="1">
        <f t="shared" si="11"/>
        <v>2517.7864976125411</v>
      </c>
      <c r="AM33" s="1">
        <f t="shared" si="11"/>
        <v>2517.7864976125411</v>
      </c>
      <c r="AN33" s="1">
        <f t="shared" si="11"/>
        <v>2517.7864976125411</v>
      </c>
      <c r="AO33" s="1">
        <f t="shared" si="11"/>
        <v>2517.7864976125411</v>
      </c>
      <c r="AP33" s="1">
        <f t="shared" si="11"/>
        <v>2517.7864976125411</v>
      </c>
      <c r="AQ33" s="1">
        <f t="shared" si="11"/>
        <v>2517.7864976125411</v>
      </c>
      <c r="AR33" s="1">
        <f t="shared" si="11"/>
        <v>2517.7864976125411</v>
      </c>
      <c r="AS33" s="1">
        <f t="shared" si="11"/>
        <v>2517.7864976125411</v>
      </c>
      <c r="AT33" s="1">
        <f t="shared" si="11"/>
        <v>2517.7864976125411</v>
      </c>
      <c r="AU33" s="1">
        <f t="shared" si="11"/>
        <v>2517.7864976125411</v>
      </c>
      <c r="AV33" s="1">
        <f t="shared" si="11"/>
        <v>2517.7864976125411</v>
      </c>
      <c r="AW33" s="1">
        <f t="shared" si="11"/>
        <v>2517.7864976125411</v>
      </c>
      <c r="AX33" s="1">
        <f t="shared" si="11"/>
        <v>2517.7864976125411</v>
      </c>
      <c r="AY33" s="1">
        <f t="shared" si="11"/>
        <v>2517.7864976125411</v>
      </c>
      <c r="AZ33" s="1">
        <f t="shared" si="11"/>
        <v>2517.7864976125411</v>
      </c>
      <c r="BA33" s="1">
        <f t="shared" si="11"/>
        <v>2517.7864976125411</v>
      </c>
      <c r="BB33" s="1">
        <f t="shared" si="11"/>
        <v>2517.7864976125411</v>
      </c>
    </row>
    <row r="34" spans="1:54" x14ac:dyDescent="0.15">
      <c r="E34" s="32"/>
      <c r="F34" s="32"/>
      <c r="G34" s="32"/>
      <c r="H34" s="32"/>
      <c r="I34" s="32"/>
      <c r="J34" s="32"/>
      <c r="K34" s="32"/>
      <c r="L34" s="32"/>
      <c r="M34" s="32"/>
      <c r="N34" s="32"/>
      <c r="O34" s="32"/>
      <c r="P34" s="32"/>
      <c r="Q34" s="32"/>
      <c r="R34" s="32"/>
      <c r="S34" s="32"/>
      <c r="T34" s="32"/>
      <c r="U34" s="32"/>
      <c r="V34" s="32"/>
      <c r="W34" s="85"/>
      <c r="X34" s="86"/>
      <c r="Y34" s="87"/>
      <c r="Z34" s="87"/>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row>
    <row r="35" spans="1:54" x14ac:dyDescent="0.15">
      <c r="X35" s="76" t="s">
        <v>79</v>
      </c>
      <c r="Y35" s="11"/>
      <c r="Z35" s="69">
        <f>LN($Z$44/$Z$33)</f>
        <v>0.74720804469169855</v>
      </c>
      <c r="AA35" s="51">
        <f>AA36+Z35*$AL$6-$AL$8</f>
        <v>0.57079777846733237</v>
      </c>
      <c r="AB35" s="53">
        <f>AB36+(AA35+$AL$8)*$AL$6-$AL$8</f>
        <v>6.1820614098109294E-2</v>
      </c>
      <c r="AC35" s="53">
        <f t="shared" ref="AC35:BB35" si="12">AC36+(AB35+$AL$8)*$AL$6-$AL$8</f>
        <v>0.28389136443315782</v>
      </c>
      <c r="AD35" s="53">
        <f t="shared" si="12"/>
        <v>-0.25643231802137584</v>
      </c>
      <c r="AE35" s="53">
        <f t="shared" si="12"/>
        <v>-8.0806641278410557E-2</v>
      </c>
      <c r="AF35" s="53">
        <f t="shared" si="12"/>
        <v>0.37474001713716282</v>
      </c>
      <c r="AG35" s="53">
        <f t="shared" si="12"/>
        <v>0.37010659113933103</v>
      </c>
      <c r="AH35" s="53">
        <f t="shared" si="12"/>
        <v>0.35678653667939614</v>
      </c>
      <c r="AI35" s="53">
        <f t="shared" si="12"/>
        <v>0.61636310581559051</v>
      </c>
      <c r="AJ35" s="53">
        <f t="shared" si="12"/>
        <v>0.65805921050554472</v>
      </c>
      <c r="AK35" s="53">
        <f t="shared" si="12"/>
        <v>0.73757085116010623</v>
      </c>
      <c r="AL35" s="53">
        <f t="shared" si="12"/>
        <v>0.5967029230946681</v>
      </c>
      <c r="AM35" s="53">
        <f t="shared" si="12"/>
        <v>0.44816767381244998</v>
      </c>
      <c r="AN35" s="53">
        <f t="shared" si="12"/>
        <v>0.59402904509417587</v>
      </c>
      <c r="AO35" s="53">
        <f t="shared" si="12"/>
        <v>0.1783478571299853</v>
      </c>
      <c r="AP35" s="53">
        <f t="shared" si="12"/>
        <v>0.21676246796435344</v>
      </c>
      <c r="AQ35" s="53">
        <f t="shared" si="12"/>
        <v>-7.0962907968461497E-3</v>
      </c>
      <c r="AR35" s="53">
        <f t="shared" si="12"/>
        <v>-0.13503537386494474</v>
      </c>
      <c r="AS35" s="53">
        <f t="shared" si="12"/>
        <v>0.35560888040244482</v>
      </c>
      <c r="AT35" s="53">
        <f t="shared" si="12"/>
        <v>0.29117878001828557</v>
      </c>
      <c r="AU35" s="53">
        <f t="shared" si="12"/>
        <v>0.26328731236963254</v>
      </c>
      <c r="AV35" s="53">
        <f t="shared" si="12"/>
        <v>0.64301522725595395</v>
      </c>
      <c r="AW35" s="53">
        <f t="shared" si="12"/>
        <v>0.26915229060977003</v>
      </c>
      <c r="AX35" s="53">
        <f t="shared" si="12"/>
        <v>0.94543148648814879</v>
      </c>
      <c r="AY35" s="53">
        <f t="shared" si="12"/>
        <v>0.6406259433642052</v>
      </c>
      <c r="AZ35" s="53">
        <f t="shared" si="12"/>
        <v>1.863442822416167E-2</v>
      </c>
      <c r="BA35" s="53">
        <f t="shared" si="12"/>
        <v>0.11561318049213232</v>
      </c>
      <c r="BB35" s="53">
        <f t="shared" si="12"/>
        <v>3.4037357599497442E-2</v>
      </c>
    </row>
    <row r="36" spans="1:54" x14ac:dyDescent="0.15">
      <c r="E36" s="7"/>
      <c r="F36" s="7"/>
      <c r="G36" s="7"/>
      <c r="H36" s="7"/>
      <c r="I36" s="7"/>
      <c r="J36" s="7"/>
      <c r="K36" s="7"/>
      <c r="L36" s="7"/>
      <c r="M36" s="7"/>
      <c r="N36" s="7"/>
      <c r="O36" s="7"/>
      <c r="P36" s="7"/>
      <c r="Q36" s="7"/>
      <c r="R36" s="7"/>
      <c r="S36" s="7"/>
      <c r="T36" s="7"/>
      <c r="U36" s="7"/>
      <c r="V36" s="7"/>
      <c r="W36" s="7"/>
      <c r="X36" s="76" t="s">
        <v>80</v>
      </c>
      <c r="Y36" s="11"/>
      <c r="Z36" s="64">
        <v>0.31877683876192037</v>
      </c>
      <c r="AA36" s="64">
        <v>7.6398707666018389E-2</v>
      </c>
      <c r="AB36" s="64">
        <v>-0.40992155034171029</v>
      </c>
      <c r="AC36" s="64">
        <v>0.25119421287446747</v>
      </c>
      <c r="AD36" s="64">
        <v>-0.4806882707734445</v>
      </c>
      <c r="AE36" s="64">
        <v>0.16102200608556996</v>
      </c>
      <c r="AF36" s="64">
        <v>0.46507350340991466</v>
      </c>
      <c r="AG36" s="64">
        <v>6.7484356579522078E-2</v>
      </c>
      <c r="AH36" s="64">
        <v>5.8161107318938102E-2</v>
      </c>
      <c r="AI36" s="64">
        <v>0.32922758973874128</v>
      </c>
      <c r="AJ36" s="64">
        <v>0.14701227733932976</v>
      </c>
      <c r="AK36" s="64">
        <v>0.19055675069792591</v>
      </c>
      <c r="AL36" s="64">
        <v>-1.8898123382359133E-2</v>
      </c>
      <c r="AM36" s="64">
        <v>-4.5920335102909826E-2</v>
      </c>
      <c r="AN36" s="64">
        <v>0.22806792476964829</v>
      </c>
      <c r="AO36" s="64">
        <v>-0.31343365773544296</v>
      </c>
      <c r="AP36" s="64">
        <v>8.3548616444602736E-2</v>
      </c>
      <c r="AQ36" s="64">
        <v>-0.17344668456108142</v>
      </c>
      <c r="AR36" s="64">
        <v>-0.1082846257622983</v>
      </c>
      <c r="AS36" s="64">
        <v>0.4927202110731641</v>
      </c>
      <c r="AT36" s="64">
        <v>5.0591132790473196E-3</v>
      </c>
      <c r="AU36" s="64">
        <v>3.274521616472803E-2</v>
      </c>
      <c r="AV36" s="64">
        <v>0.43653238288065255</v>
      </c>
      <c r="AW36" s="64">
        <v>-0.26488483115477923</v>
      </c>
      <c r="AX36" s="64">
        <v>0.73388949677735893</v>
      </c>
      <c r="AY36" s="64">
        <v>-0.15427622250229231</v>
      </c>
      <c r="AZ36" s="64">
        <v>-0.51334169110164451</v>
      </c>
      <c r="BA36" s="64">
        <v>0.12016854409649887</v>
      </c>
      <c r="BB36" s="64">
        <v>-4.5061400276132278E-2</v>
      </c>
    </row>
    <row r="37" spans="1:54" x14ac:dyDescent="0.15">
      <c r="E37" s="36"/>
      <c r="F37" s="36"/>
      <c r="G37" s="36"/>
      <c r="H37" s="36"/>
      <c r="I37" s="36"/>
      <c r="J37" s="36"/>
      <c r="K37" s="36"/>
      <c r="L37" s="36"/>
      <c r="M37" s="36"/>
      <c r="N37" s="36"/>
      <c r="O37" s="36"/>
      <c r="P37" s="36"/>
      <c r="Q37" s="36"/>
      <c r="R37" s="36"/>
      <c r="S37" s="36"/>
      <c r="T37" s="36"/>
      <c r="U37" s="36"/>
      <c r="V37" s="36"/>
      <c r="W37" s="36"/>
      <c r="X37" s="76" t="s">
        <v>81</v>
      </c>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row>
    <row r="38" spans="1:54" x14ac:dyDescent="0.15">
      <c r="X38" s="76" t="s">
        <v>86</v>
      </c>
      <c r="Y38" s="32"/>
      <c r="Z38" s="22">
        <f>Z33*EXP(Z35)</f>
        <v>5315.2932603524168</v>
      </c>
      <c r="AA38" s="22">
        <f>AA33*EXP(AA35)</f>
        <v>4455.6721280238744</v>
      </c>
      <c r="AB38" s="22">
        <f>AB33*EXP(AB35)</f>
        <v>2678.349524283145</v>
      </c>
      <c r="AC38" s="22">
        <f t="shared" ref="AC38:BB38" si="13">AC33*EXP(AC35)</f>
        <v>3344.34716124848</v>
      </c>
      <c r="AD38" s="22">
        <f t="shared" si="13"/>
        <v>1948.2817368626802</v>
      </c>
      <c r="AE38" s="22">
        <f t="shared" si="13"/>
        <v>2322.3358249784415</v>
      </c>
      <c r="AF38" s="22">
        <f t="shared" si="13"/>
        <v>3662.4054514300315</v>
      </c>
      <c r="AG38" s="22">
        <f t="shared" si="13"/>
        <v>3645.4752195740621</v>
      </c>
      <c r="AH38" s="22">
        <f t="shared" si="13"/>
        <v>3597.2392571224582</v>
      </c>
      <c r="AI38" s="22">
        <f t="shared" si="13"/>
        <v>4663.3927789472154</v>
      </c>
      <c r="AJ38" s="22">
        <f t="shared" si="13"/>
        <v>4861.948833433099</v>
      </c>
      <c r="AK38" s="22">
        <f t="shared" si="13"/>
        <v>5264.3147897723247</v>
      </c>
      <c r="AL38" s="22">
        <f t="shared" si="13"/>
        <v>4572.6050012395117</v>
      </c>
      <c r="AM38" s="22">
        <f t="shared" si="13"/>
        <v>3941.4466082437998</v>
      </c>
      <c r="AN38" s="22">
        <f t="shared" si="13"/>
        <v>4560.3947449644675</v>
      </c>
      <c r="AO38" s="22">
        <f t="shared" si="13"/>
        <v>3009.3617066847546</v>
      </c>
      <c r="AP38" s="22">
        <f t="shared" si="13"/>
        <v>3127.2143039435232</v>
      </c>
      <c r="AQ38" s="22">
        <f t="shared" si="13"/>
        <v>2499.9827972906728</v>
      </c>
      <c r="AR38" s="22">
        <f t="shared" si="13"/>
        <v>2199.7523100799331</v>
      </c>
      <c r="AS38" s="22">
        <f t="shared" si="13"/>
        <v>3593.0054392120455</v>
      </c>
      <c r="AT38" s="22">
        <f t="shared" si="13"/>
        <v>3368.8078281445673</v>
      </c>
      <c r="AU38" s="22">
        <f t="shared" si="13"/>
        <v>3276.1450905121751</v>
      </c>
      <c r="AV38" s="22">
        <f t="shared" si="13"/>
        <v>4789.3531896047789</v>
      </c>
      <c r="AW38" s="22">
        <f t="shared" si="13"/>
        <v>3295.4160668678855</v>
      </c>
      <c r="AX38" s="22">
        <f t="shared" si="13"/>
        <v>6480.5904695160953</v>
      </c>
      <c r="AY38" s="22">
        <f t="shared" si="13"/>
        <v>4777.9237247323763</v>
      </c>
      <c r="AZ38" s="22">
        <f t="shared" si="13"/>
        <v>2565.1438778733886</v>
      </c>
      <c r="BA38" s="22">
        <f t="shared" si="13"/>
        <v>2826.3703370676722</v>
      </c>
      <c r="BB38" s="22">
        <f t="shared" si="13"/>
        <v>2604.9604667099525</v>
      </c>
    </row>
    <row r="39" spans="1:54" x14ac:dyDescent="0.15">
      <c r="X39" s="76"/>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row>
    <row r="40" spans="1:54" x14ac:dyDescent="0.15">
      <c r="W40" s="55" t="s">
        <v>96</v>
      </c>
      <c r="X40" s="31" t="s">
        <v>84</v>
      </c>
      <c r="Z40" s="31">
        <f>Z91*$AI$4</f>
        <v>2115.4588372749813</v>
      </c>
      <c r="AA40" s="31">
        <f>AA91*$AI$4</f>
        <v>4368.6772026578192</v>
      </c>
      <c r="AB40" s="31">
        <f t="shared" ref="AB40:BB40" si="14">AB91*$AI$4</f>
        <v>5565.7126857488829</v>
      </c>
      <c r="AC40" s="31">
        <f t="shared" si="14"/>
        <v>3345.6061163960749</v>
      </c>
      <c r="AD40" s="31">
        <f t="shared" si="14"/>
        <v>4177.5235892781557</v>
      </c>
      <c r="AE40" s="31">
        <f t="shared" si="14"/>
        <v>2433.6567114238496</v>
      </c>
      <c r="AF40" s="31">
        <f t="shared" si="14"/>
        <v>2900.8988072432858</v>
      </c>
      <c r="AG40" s="31">
        <f t="shared" si="14"/>
        <v>4574.8196670881198</v>
      </c>
      <c r="AH40" s="31">
        <f t="shared" si="14"/>
        <v>4553.6716105197756</v>
      </c>
      <c r="AI40" s="31">
        <f t="shared" si="14"/>
        <v>4493.4186339962835</v>
      </c>
      <c r="AJ40" s="31">
        <f t="shared" si="14"/>
        <v>5825.1827339745378</v>
      </c>
      <c r="AK40" s="31">
        <f t="shared" si="14"/>
        <v>6073.2050119904134</v>
      </c>
      <c r="AL40" s="31">
        <f t="shared" si="14"/>
        <v>6575.8123051585317</v>
      </c>
      <c r="AM40" s="31">
        <f t="shared" si="14"/>
        <v>5711.7770183877346</v>
      </c>
      <c r="AN40" s="31">
        <f t="shared" si="14"/>
        <v>4923.3782821972673</v>
      </c>
      <c r="AO40" s="31">
        <f t="shared" si="14"/>
        <v>5696.5248238156</v>
      </c>
      <c r="AP40" s="31">
        <f t="shared" si="14"/>
        <v>3759.0832865726752</v>
      </c>
      <c r="AQ40" s="31">
        <f t="shared" si="14"/>
        <v>3906.2964738909473</v>
      </c>
      <c r="AR40" s="31">
        <f t="shared" si="14"/>
        <v>3122.8029283217761</v>
      </c>
      <c r="AS40" s="31">
        <f t="shared" si="14"/>
        <v>2747.7760898774313</v>
      </c>
      <c r="AT40" s="31">
        <f t="shared" si="14"/>
        <v>4488.1300460176208</v>
      </c>
      <c r="AU40" s="31">
        <f t="shared" si="14"/>
        <v>4208.0781364112745</v>
      </c>
      <c r="AV40" s="31">
        <f t="shared" si="14"/>
        <v>4092.3303525711835</v>
      </c>
      <c r="AW40" s="31">
        <f t="shared" si="14"/>
        <v>5982.5236323520558</v>
      </c>
      <c r="AX40" s="31">
        <f t="shared" si="14"/>
        <v>4116.4023027703815</v>
      </c>
      <c r="AY40" s="31">
        <f t="shared" si="14"/>
        <v>8095.0984612339453</v>
      </c>
      <c r="AZ40" s="31">
        <f t="shared" si="14"/>
        <v>5968.2467475625372</v>
      </c>
      <c r="BA40" s="31">
        <f t="shared" si="14"/>
        <v>3204.1975737076732</v>
      </c>
      <c r="BB40" s="31">
        <f t="shared" si="14"/>
        <v>3530.5033197356488</v>
      </c>
    </row>
    <row r="42" spans="1:54" x14ac:dyDescent="0.15">
      <c r="E42" s="48"/>
      <c r="F42" s="48"/>
      <c r="G42" s="48"/>
      <c r="H42" s="48"/>
      <c r="I42" s="48"/>
      <c r="J42" s="48"/>
      <c r="K42" s="48"/>
      <c r="L42" s="48"/>
      <c r="M42" s="48"/>
      <c r="N42" s="48"/>
      <c r="O42" s="48"/>
      <c r="P42" s="48"/>
      <c r="Q42" s="48"/>
      <c r="R42" s="48"/>
      <c r="S42" s="48"/>
      <c r="T42" s="48"/>
      <c r="U42" s="48"/>
      <c r="V42" s="48"/>
      <c r="W42" s="48"/>
      <c r="X42" s="48"/>
      <c r="Y42" s="48" t="s">
        <v>53</v>
      </c>
      <c r="AA42" s="51" t="s">
        <v>54</v>
      </c>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row>
    <row r="43" spans="1:54" x14ac:dyDescent="0.15">
      <c r="A43" s="31" t="s">
        <v>13</v>
      </c>
      <c r="E43" s="31">
        <v>1999</v>
      </c>
      <c r="F43" s="31">
        <v>2000</v>
      </c>
      <c r="G43" s="31">
        <v>2001</v>
      </c>
      <c r="H43" s="31">
        <v>2002</v>
      </c>
      <c r="I43" s="31">
        <v>2003</v>
      </c>
      <c r="J43" s="31">
        <v>2004</v>
      </c>
      <c r="K43" s="31">
        <v>2005</v>
      </c>
      <c r="L43" s="31">
        <v>2006</v>
      </c>
      <c r="M43" s="31">
        <v>2007</v>
      </c>
      <c r="N43" s="31">
        <v>2008</v>
      </c>
      <c r="O43" s="31">
        <v>2009</v>
      </c>
      <c r="P43" s="31">
        <v>2010</v>
      </c>
      <c r="Q43" s="31">
        <v>2011</v>
      </c>
      <c r="R43" s="31">
        <v>2012</v>
      </c>
      <c r="S43" s="31">
        <v>2013</v>
      </c>
      <c r="T43" s="31">
        <v>2014</v>
      </c>
      <c r="U43" s="31">
        <v>2015</v>
      </c>
      <c r="V43" s="31">
        <v>2016</v>
      </c>
      <c r="W43" s="31">
        <v>2017</v>
      </c>
      <c r="X43" s="31">
        <v>2018</v>
      </c>
      <c r="Y43" s="31">
        <v>2019</v>
      </c>
      <c r="Z43" s="31">
        <v>2020</v>
      </c>
      <c r="AA43" s="31">
        <f t="shared" ref="AA43:BB43" si="15">AA$10</f>
        <v>2021</v>
      </c>
      <c r="AB43" s="31">
        <f t="shared" si="15"/>
        <v>2022</v>
      </c>
      <c r="AC43" s="31">
        <f t="shared" si="15"/>
        <v>2023</v>
      </c>
      <c r="AD43" s="31">
        <f t="shared" si="15"/>
        <v>2024</v>
      </c>
      <c r="AE43" s="31">
        <f t="shared" si="15"/>
        <v>2025</v>
      </c>
      <c r="AF43" s="31">
        <f t="shared" si="15"/>
        <v>2026</v>
      </c>
      <c r="AG43" s="31">
        <f t="shared" si="15"/>
        <v>2027</v>
      </c>
      <c r="AH43" s="31">
        <f t="shared" si="15"/>
        <v>2028</v>
      </c>
      <c r="AI43" s="31">
        <f t="shared" si="15"/>
        <v>2029</v>
      </c>
      <c r="AJ43" s="31">
        <f t="shared" si="15"/>
        <v>2030</v>
      </c>
      <c r="AK43" s="31">
        <f t="shared" si="15"/>
        <v>2031</v>
      </c>
      <c r="AL43" s="31">
        <f t="shared" si="15"/>
        <v>2032</v>
      </c>
      <c r="AM43" s="31">
        <f t="shared" si="15"/>
        <v>2033</v>
      </c>
      <c r="AN43" s="31">
        <f t="shared" si="15"/>
        <v>2034</v>
      </c>
      <c r="AO43" s="31">
        <f t="shared" si="15"/>
        <v>2035</v>
      </c>
      <c r="AP43" s="31">
        <f t="shared" si="15"/>
        <v>2036</v>
      </c>
      <c r="AQ43" s="31">
        <f t="shared" si="15"/>
        <v>2037</v>
      </c>
      <c r="AR43" s="31">
        <f t="shared" si="15"/>
        <v>2038</v>
      </c>
      <c r="AS43" s="31">
        <f t="shared" si="15"/>
        <v>2039</v>
      </c>
      <c r="AT43" s="31">
        <f t="shared" si="15"/>
        <v>2040</v>
      </c>
      <c r="AU43" s="31">
        <f t="shared" si="15"/>
        <v>2041</v>
      </c>
      <c r="AV43" s="31">
        <f t="shared" si="15"/>
        <v>2042</v>
      </c>
      <c r="AW43" s="31">
        <f t="shared" si="15"/>
        <v>2043</v>
      </c>
      <c r="AX43" s="31">
        <f t="shared" si="15"/>
        <v>2044</v>
      </c>
      <c r="AY43" s="31">
        <f t="shared" si="15"/>
        <v>2045</v>
      </c>
      <c r="AZ43" s="31">
        <f t="shared" si="15"/>
        <v>2046</v>
      </c>
      <c r="BA43" s="31">
        <f t="shared" si="15"/>
        <v>2047</v>
      </c>
      <c r="BB43" s="31">
        <f t="shared" si="15"/>
        <v>2048</v>
      </c>
    </row>
    <row r="44" spans="1:54" x14ac:dyDescent="0.15">
      <c r="B44" s="31" t="s">
        <v>27</v>
      </c>
      <c r="C44" s="31" t="s">
        <v>3</v>
      </c>
      <c r="D44" s="31" t="s">
        <v>4</v>
      </c>
      <c r="E44" s="32">
        <f t="shared" ref="E44:Y44" si="16">E45*EXP($Z$4)+E11*EXP($Z$4/2)</f>
        <v>1284.7186291541479</v>
      </c>
      <c r="F44" s="32">
        <f t="shared" si="16"/>
        <v>1361.5653752428082</v>
      </c>
      <c r="G44" s="32">
        <f t="shared" si="16"/>
        <v>1273.1369957687064</v>
      </c>
      <c r="H44" s="32">
        <f t="shared" si="16"/>
        <v>1356.4482144766823</v>
      </c>
      <c r="I44" s="32">
        <f t="shared" si="16"/>
        <v>1274.4813588934549</v>
      </c>
      <c r="J44" s="32">
        <f t="shared" si="16"/>
        <v>1638.3717262432567</v>
      </c>
      <c r="K44" s="32">
        <f t="shared" si="16"/>
        <v>2494.2430244823677</v>
      </c>
      <c r="L44" s="32">
        <f t="shared" si="16"/>
        <v>2687.7632917545388</v>
      </c>
      <c r="M44" s="32">
        <f t="shared" si="16"/>
        <v>4865.9431113882929</v>
      </c>
      <c r="N44" s="32">
        <f t="shared" si="16"/>
        <v>2552.0376425128311</v>
      </c>
      <c r="O44" s="32">
        <f t="shared" si="16"/>
        <v>3324.0720933813254</v>
      </c>
      <c r="P44" s="32">
        <f t="shared" si="16"/>
        <v>3438.9186985761316</v>
      </c>
      <c r="Q44" s="32">
        <f t="shared" si="16"/>
        <v>4588.1955669187118</v>
      </c>
      <c r="R44" s="32">
        <f t="shared" si="16"/>
        <v>5544.8331715999129</v>
      </c>
      <c r="S44" s="32">
        <f t="shared" si="16"/>
        <v>4612.3388620188534</v>
      </c>
      <c r="T44" s="32">
        <f t="shared" si="16"/>
        <v>6478.8503365275483</v>
      </c>
      <c r="U44" s="32">
        <f t="shared" si="16"/>
        <v>5610.322383893702</v>
      </c>
      <c r="V44" s="32">
        <f t="shared" si="16"/>
        <v>3686.1855873730856</v>
      </c>
      <c r="W44" s="32">
        <f t="shared" si="16"/>
        <v>3636.9163836890552</v>
      </c>
      <c r="X44" s="32">
        <f t="shared" si="16"/>
        <v>3367.3333314375086</v>
      </c>
      <c r="Y44" s="41">
        <f t="shared" si="16"/>
        <v>2433.7924369989078</v>
      </c>
      <c r="Z44" s="41">
        <f>Z11*EXP($Z$4/2)/(1-EXP(-Z51))</f>
        <v>5315.2932603524168</v>
      </c>
      <c r="AA44" s="68">
        <f>AA38</f>
        <v>4455.6721280238744</v>
      </c>
      <c r="AB44" s="68">
        <f t="shared" ref="AB44:BB44" si="17">AB38</f>
        <v>2678.349524283145</v>
      </c>
      <c r="AC44" s="68">
        <f t="shared" si="17"/>
        <v>3344.34716124848</v>
      </c>
      <c r="AD44" s="68">
        <f t="shared" si="17"/>
        <v>1948.2817368626802</v>
      </c>
      <c r="AE44" s="68">
        <f t="shared" si="17"/>
        <v>2322.3358249784415</v>
      </c>
      <c r="AF44" s="68">
        <f t="shared" si="17"/>
        <v>3662.4054514300315</v>
      </c>
      <c r="AG44" s="68">
        <f t="shared" si="17"/>
        <v>3645.4752195740621</v>
      </c>
      <c r="AH44" s="68">
        <f t="shared" si="17"/>
        <v>3597.2392571224582</v>
      </c>
      <c r="AI44" s="68">
        <f t="shared" si="17"/>
        <v>4663.3927789472154</v>
      </c>
      <c r="AJ44" s="68">
        <f t="shared" si="17"/>
        <v>4861.948833433099</v>
      </c>
      <c r="AK44" s="68">
        <f t="shared" si="17"/>
        <v>5264.3147897723247</v>
      </c>
      <c r="AL44" s="68">
        <f t="shared" si="17"/>
        <v>4572.6050012395117</v>
      </c>
      <c r="AM44" s="68">
        <f t="shared" si="17"/>
        <v>3941.4466082437998</v>
      </c>
      <c r="AN44" s="68">
        <f t="shared" si="17"/>
        <v>4560.3947449644675</v>
      </c>
      <c r="AO44" s="68">
        <f t="shared" si="17"/>
        <v>3009.3617066847546</v>
      </c>
      <c r="AP44" s="68">
        <f t="shared" si="17"/>
        <v>3127.2143039435232</v>
      </c>
      <c r="AQ44" s="68">
        <f t="shared" si="17"/>
        <v>2499.9827972906728</v>
      </c>
      <c r="AR44" s="68">
        <f t="shared" si="17"/>
        <v>2199.7523100799331</v>
      </c>
      <c r="AS44" s="68">
        <f t="shared" si="17"/>
        <v>3593.0054392120455</v>
      </c>
      <c r="AT44" s="68">
        <f t="shared" si="17"/>
        <v>3368.8078281445673</v>
      </c>
      <c r="AU44" s="68">
        <f t="shared" si="17"/>
        <v>3276.1450905121751</v>
      </c>
      <c r="AV44" s="68">
        <f t="shared" si="17"/>
        <v>4789.3531896047789</v>
      </c>
      <c r="AW44" s="68">
        <f t="shared" si="17"/>
        <v>3295.4160668678855</v>
      </c>
      <c r="AX44" s="68">
        <f t="shared" si="17"/>
        <v>6480.5904695160953</v>
      </c>
      <c r="AY44" s="68">
        <f t="shared" si="17"/>
        <v>4777.9237247323763</v>
      </c>
      <c r="AZ44" s="68">
        <f t="shared" si="17"/>
        <v>2565.1438778733886</v>
      </c>
      <c r="BA44" s="68">
        <f t="shared" si="17"/>
        <v>2826.3703370676722</v>
      </c>
      <c r="BB44" s="68">
        <f t="shared" si="17"/>
        <v>2604.9604667099525</v>
      </c>
    </row>
    <row r="45" spans="1:54" x14ac:dyDescent="0.15">
      <c r="B45" s="31" t="s">
        <v>28</v>
      </c>
      <c r="C45" s="31" t="s">
        <v>5</v>
      </c>
      <c r="D45" s="31" t="s">
        <v>6</v>
      </c>
      <c r="E45" s="56">
        <f t="shared" ref="E45:Y45" si="18">F46*EXP($Z$4)+E12*EXP($Z$4/2)</f>
        <v>630.78016182282681</v>
      </c>
      <c r="F45" s="56">
        <f t="shared" si="18"/>
        <v>718.46930837259902</v>
      </c>
      <c r="G45" s="56">
        <f t="shared" si="18"/>
        <v>630.97030235716284</v>
      </c>
      <c r="H45" s="56">
        <f t="shared" si="18"/>
        <v>702.48213769225163</v>
      </c>
      <c r="I45" s="56">
        <f t="shared" si="18"/>
        <v>628.72309556370135</v>
      </c>
      <c r="J45" s="56">
        <f t="shared" si="18"/>
        <v>836.42924196322281</v>
      </c>
      <c r="K45" s="56">
        <f t="shared" si="18"/>
        <v>1306.7475542518278</v>
      </c>
      <c r="L45" s="56">
        <f t="shared" si="18"/>
        <v>1307.5057995660172</v>
      </c>
      <c r="M45" s="56">
        <f t="shared" si="18"/>
        <v>2185.7047896246913</v>
      </c>
      <c r="N45" s="56">
        <f t="shared" si="18"/>
        <v>1293.8358746205085</v>
      </c>
      <c r="O45" s="56">
        <f t="shared" si="18"/>
        <v>1315.2865132082879</v>
      </c>
      <c r="P45" s="56">
        <f t="shared" si="18"/>
        <v>1700.5848694006586</v>
      </c>
      <c r="Q45" s="56">
        <f t="shared" si="18"/>
        <v>2137.5347365359876</v>
      </c>
      <c r="R45" s="56">
        <f t="shared" si="18"/>
        <v>2397.1017205680687</v>
      </c>
      <c r="S45" s="56">
        <f t="shared" si="18"/>
        <v>2177.1895459726948</v>
      </c>
      <c r="T45" s="56">
        <f t="shared" si="18"/>
        <v>3133.429316936822</v>
      </c>
      <c r="U45" s="56">
        <f t="shared" si="18"/>
        <v>2366.1742525121826</v>
      </c>
      <c r="V45" s="56">
        <f t="shared" si="18"/>
        <v>1702.6796961390337</v>
      </c>
      <c r="W45" s="56">
        <f t="shared" si="18"/>
        <v>1545.0165559589259</v>
      </c>
      <c r="X45" s="56">
        <f t="shared" si="18"/>
        <v>1537.7779164111362</v>
      </c>
      <c r="Y45" s="56">
        <f t="shared" si="18"/>
        <v>893.69636477081974</v>
      </c>
      <c r="Z45" s="57">
        <f>Z44*EXP(-$Z$4)-Z11*EXP(-$Z$4/2)</f>
        <v>2203.4261173345712</v>
      </c>
      <c r="AA45" s="24">
        <f t="shared" ref="AA45:BB45" si="19">AA44*EXP(-$Z$4)*EXP(-AA51)</f>
        <v>2045.8903900794742</v>
      </c>
      <c r="AB45" s="24">
        <f t="shared" si="19"/>
        <v>1229.8053796510087</v>
      </c>
      <c r="AC45" s="24">
        <f t="shared" si="19"/>
        <v>1535.6084383440464</v>
      </c>
      <c r="AD45" s="24">
        <f t="shared" si="19"/>
        <v>894.58352591632774</v>
      </c>
      <c r="AE45" s="24">
        <f t="shared" si="19"/>
        <v>1066.3362137841807</v>
      </c>
      <c r="AF45" s="24">
        <f t="shared" si="19"/>
        <v>1681.6497943214983</v>
      </c>
      <c r="AG45" s="24">
        <f t="shared" si="19"/>
        <v>1673.8760179616772</v>
      </c>
      <c r="AH45" s="24">
        <f t="shared" si="19"/>
        <v>1651.7277338868032</v>
      </c>
      <c r="AI45" s="24">
        <f t="shared" si="19"/>
        <v>2141.2685218931356</v>
      </c>
      <c r="AJ45" s="24">
        <f t="shared" si="19"/>
        <v>2232.4385882922825</v>
      </c>
      <c r="AK45" s="24">
        <f t="shared" si="19"/>
        <v>2417.1911059185409</v>
      </c>
      <c r="AL45" s="24">
        <f t="shared" si="19"/>
        <v>2099.5819173558216</v>
      </c>
      <c r="AM45" s="24">
        <f t="shared" si="19"/>
        <v>1809.7758333923177</v>
      </c>
      <c r="AN45" s="24">
        <f t="shared" si="19"/>
        <v>2093.9753903817195</v>
      </c>
      <c r="AO45" s="24">
        <f t="shared" si="19"/>
        <v>1381.7947144845475</v>
      </c>
      <c r="AP45" s="24">
        <f t="shared" si="19"/>
        <v>1435.9085472015336</v>
      </c>
      <c r="AQ45" s="24">
        <f t="shared" si="19"/>
        <v>1147.9055535016207</v>
      </c>
      <c r="AR45" s="24">
        <f t="shared" si="19"/>
        <v>1010.0501074668717</v>
      </c>
      <c r="AS45" s="24">
        <f t="shared" si="19"/>
        <v>1649.7837112730701</v>
      </c>
      <c r="AT45" s="24">
        <f t="shared" si="19"/>
        <v>1546.839929777828</v>
      </c>
      <c r="AU45" s="24">
        <f t="shared" si="19"/>
        <v>1504.2924085524173</v>
      </c>
      <c r="AV45" s="24">
        <f t="shared" si="19"/>
        <v>2199.1051818381002</v>
      </c>
      <c r="AW45" s="24">
        <f t="shared" si="19"/>
        <v>1513.1409737521828</v>
      </c>
      <c r="AX45" s="24">
        <f t="shared" si="19"/>
        <v>2975.6627917557057</v>
      </c>
      <c r="AY45" s="24">
        <f t="shared" si="19"/>
        <v>2193.8571672458388</v>
      </c>
      <c r="AZ45" s="24">
        <f t="shared" si="19"/>
        <v>1177.8252658908934</v>
      </c>
      <c r="BA45" s="24">
        <f t="shared" si="19"/>
        <v>1297.7714125426448</v>
      </c>
      <c r="BB45" s="24">
        <f t="shared" si="19"/>
        <v>1196.1076650724058</v>
      </c>
    </row>
    <row r="46" spans="1:54" x14ac:dyDescent="0.15">
      <c r="B46" s="31" t="s">
        <v>29</v>
      </c>
      <c r="C46" s="31" t="s">
        <v>7</v>
      </c>
      <c r="D46" s="31" t="s">
        <v>4</v>
      </c>
      <c r="E46" s="32">
        <f t="shared" ref="E46:Y46" si="20">E47*EXP($Z$4)+E13*EXP($Z$4/2)</f>
        <v>327.34103579890007</v>
      </c>
      <c r="F46" s="32">
        <f t="shared" si="20"/>
        <v>289.01349958078316</v>
      </c>
      <c r="G46" s="32">
        <f t="shared" si="20"/>
        <v>342.69154870995982</v>
      </c>
      <c r="H46" s="32">
        <f t="shared" si="20"/>
        <v>233.43842020855405</v>
      </c>
      <c r="I46" s="32">
        <f t="shared" si="20"/>
        <v>311.52193250336967</v>
      </c>
      <c r="J46" s="32">
        <f t="shared" si="20"/>
        <v>250.74518898250685</v>
      </c>
      <c r="K46" s="32">
        <f t="shared" si="20"/>
        <v>333.09402077220699</v>
      </c>
      <c r="L46" s="32">
        <f t="shared" si="20"/>
        <v>434.95195816141603</v>
      </c>
      <c r="M46" s="32">
        <f t="shared" si="20"/>
        <v>438.03972092807328</v>
      </c>
      <c r="N46" s="32">
        <f t="shared" si="20"/>
        <v>849.45946246754136</v>
      </c>
      <c r="O46" s="32">
        <f t="shared" si="20"/>
        <v>520.49229454454985</v>
      </c>
      <c r="P46" s="32">
        <f t="shared" si="20"/>
        <v>359.70962522062416</v>
      </c>
      <c r="Q46" s="32">
        <f t="shared" si="20"/>
        <v>722.70984857573126</v>
      </c>
      <c r="R46" s="32">
        <f t="shared" si="20"/>
        <v>581.8992693652724</v>
      </c>
      <c r="S46" s="32">
        <f t="shared" si="20"/>
        <v>529.34608641947432</v>
      </c>
      <c r="T46" s="32">
        <f t="shared" si="20"/>
        <v>726.96079237577476</v>
      </c>
      <c r="U46" s="32">
        <f t="shared" si="20"/>
        <v>894.48564502006502</v>
      </c>
      <c r="V46" s="32">
        <f t="shared" si="20"/>
        <v>747.87054887766965</v>
      </c>
      <c r="W46" s="32">
        <f t="shared" si="20"/>
        <v>486.49958660948874</v>
      </c>
      <c r="X46" s="32">
        <f t="shared" si="20"/>
        <v>315.8742641251896</v>
      </c>
      <c r="Y46" s="32">
        <f t="shared" si="20"/>
        <v>482.87294656877157</v>
      </c>
      <c r="Z46" s="32">
        <f>Z13*EXP($Z$4/2)/(1-EXP(-Z53))</f>
        <v>199.05142747346068</v>
      </c>
      <c r="AA46" s="28">
        <f t="shared" ref="AA46:BB46" si="21">Z45*EXP(-$Z$4-Z$52)</f>
        <v>534.8069567139039</v>
      </c>
      <c r="AB46" s="28">
        <f t="shared" si="21"/>
        <v>681.34625776389089</v>
      </c>
      <c r="AC46" s="28">
        <f t="shared" si="21"/>
        <v>409.56411803203497</v>
      </c>
      <c r="AD46" s="28">
        <f t="shared" si="21"/>
        <v>511.40621605623994</v>
      </c>
      <c r="AE46" s="28">
        <f t="shared" si="21"/>
        <v>297.92463007592471</v>
      </c>
      <c r="AF46" s="28">
        <f t="shared" si="21"/>
        <v>355.12371156489212</v>
      </c>
      <c r="AG46" s="28">
        <f t="shared" si="21"/>
        <v>560.04261019372632</v>
      </c>
      <c r="AH46" s="28">
        <f t="shared" si="21"/>
        <v>557.4536966052267</v>
      </c>
      <c r="AI46" s="28">
        <f t="shared" si="21"/>
        <v>550.07761695624765</v>
      </c>
      <c r="AJ46" s="28">
        <f t="shared" si="21"/>
        <v>713.11019462916204</v>
      </c>
      <c r="AK46" s="28">
        <f t="shared" si="21"/>
        <v>743.47271251494726</v>
      </c>
      <c r="AL46" s="28">
        <f t="shared" si="21"/>
        <v>805.00114879262026</v>
      </c>
      <c r="AM46" s="28">
        <f t="shared" si="21"/>
        <v>699.22723582642834</v>
      </c>
      <c r="AN46" s="28">
        <f t="shared" si="21"/>
        <v>602.71263673391729</v>
      </c>
      <c r="AO46" s="28">
        <f t="shared" si="21"/>
        <v>697.36008488257528</v>
      </c>
      <c r="AP46" s="28">
        <f t="shared" si="21"/>
        <v>460.1813773979348</v>
      </c>
      <c r="AQ46" s="28">
        <f t="shared" si="21"/>
        <v>478.20299653929425</v>
      </c>
      <c r="AR46" s="28">
        <f t="shared" si="21"/>
        <v>382.28888357715732</v>
      </c>
      <c r="AS46" s="28">
        <f t="shared" si="21"/>
        <v>336.37865655639325</v>
      </c>
      <c r="AT46" s="28">
        <f t="shared" si="21"/>
        <v>549.43019589239293</v>
      </c>
      <c r="AU46" s="28">
        <f t="shared" si="21"/>
        <v>515.1466582102388</v>
      </c>
      <c r="AV46" s="28">
        <f t="shared" si="21"/>
        <v>500.97698690006791</v>
      </c>
      <c r="AW46" s="28">
        <f t="shared" si="21"/>
        <v>732.37163307481285</v>
      </c>
      <c r="AX46" s="28">
        <f t="shared" si="21"/>
        <v>503.92383919219185</v>
      </c>
      <c r="AY46" s="28">
        <f t="shared" si="21"/>
        <v>990.98989728928939</v>
      </c>
      <c r="AZ46" s="28">
        <f t="shared" si="21"/>
        <v>730.62387810198231</v>
      </c>
      <c r="BA46" s="28">
        <f t="shared" si="21"/>
        <v>392.25309484118844</v>
      </c>
      <c r="BB46" s="28">
        <f t="shared" si="21"/>
        <v>432.19895829049818</v>
      </c>
    </row>
    <row r="47" spans="1:54" x14ac:dyDescent="0.15">
      <c r="B47" s="31" t="s">
        <v>30</v>
      </c>
      <c r="C47" s="31" t="s">
        <v>8</v>
      </c>
      <c r="D47" s="31" t="s">
        <v>6</v>
      </c>
      <c r="E47" s="32">
        <f t="shared" ref="E47:Y47" si="22">E14*EXP($Z$4/2)/(1-EXP(-E54))</f>
        <v>136.66423993627095</v>
      </c>
      <c r="F47" s="32">
        <f t="shared" si="22"/>
        <v>124.25594247394336</v>
      </c>
      <c r="G47" s="32">
        <f t="shared" si="22"/>
        <v>156.91348223927847</v>
      </c>
      <c r="H47" s="32">
        <f t="shared" si="22"/>
        <v>103.76772414687402</v>
      </c>
      <c r="I47" s="32">
        <f t="shared" si="22"/>
        <v>130.57789404675668</v>
      </c>
      <c r="J47" s="32">
        <f t="shared" si="22"/>
        <v>101.84320694911359</v>
      </c>
      <c r="K47" s="32">
        <f t="shared" si="22"/>
        <v>145.20034412256928</v>
      </c>
      <c r="L47" s="32">
        <f t="shared" si="22"/>
        <v>194.63099203277122</v>
      </c>
      <c r="M47" s="32">
        <f t="shared" si="22"/>
        <v>192.23091232806883</v>
      </c>
      <c r="N47" s="32">
        <f t="shared" si="22"/>
        <v>382.74997915899991</v>
      </c>
      <c r="O47" s="32">
        <f t="shared" si="22"/>
        <v>241.76191331463502</v>
      </c>
      <c r="P47" s="32">
        <f t="shared" si="22"/>
        <v>182.86134962422943</v>
      </c>
      <c r="Q47" s="32">
        <f t="shared" si="22"/>
        <v>352.73685500379105</v>
      </c>
      <c r="R47" s="32">
        <f t="shared" si="22"/>
        <v>286.03026840876015</v>
      </c>
      <c r="S47" s="32">
        <f t="shared" si="22"/>
        <v>237.30949815908141</v>
      </c>
      <c r="T47" s="32">
        <f t="shared" si="22"/>
        <v>333.96989595205559</v>
      </c>
      <c r="U47" s="32">
        <f t="shared" si="22"/>
        <v>378.34965543343986</v>
      </c>
      <c r="V47" s="32">
        <f t="shared" si="22"/>
        <v>328.95562666383989</v>
      </c>
      <c r="W47" s="32">
        <f t="shared" si="22"/>
        <v>201.21684892385082</v>
      </c>
      <c r="X47" s="32">
        <f t="shared" si="22"/>
        <v>140.54489629523002</v>
      </c>
      <c r="Y47" s="32">
        <f t="shared" si="22"/>
        <v>214.07891424462667</v>
      </c>
      <c r="Z47" s="31">
        <f t="shared" ref="Z47:BB47" si="23">Z46*EXP(-$Z$4)*EXP(-Z53)</f>
        <v>86.33227873286198</v>
      </c>
      <c r="AA47" s="24">
        <f t="shared" si="23"/>
        <v>252.31796428740407</v>
      </c>
      <c r="AB47" s="24">
        <f t="shared" si="23"/>
        <v>321.45412204462519</v>
      </c>
      <c r="AC47" s="24">
        <f t="shared" si="23"/>
        <v>193.22931986894721</v>
      </c>
      <c r="AD47" s="24">
        <f t="shared" si="23"/>
        <v>241.27766802454551</v>
      </c>
      <c r="AE47" s="24">
        <f t="shared" si="23"/>
        <v>140.55863565000058</v>
      </c>
      <c r="AF47" s="24">
        <f t="shared" si="23"/>
        <v>167.54473898920267</v>
      </c>
      <c r="AG47" s="24">
        <f t="shared" si="23"/>
        <v>264.22395884030851</v>
      </c>
      <c r="AH47" s="24">
        <f t="shared" si="23"/>
        <v>263.0025285687579</v>
      </c>
      <c r="AI47" s="24">
        <f t="shared" si="23"/>
        <v>259.52254877775499</v>
      </c>
      <c r="AJ47" s="24">
        <f t="shared" si="23"/>
        <v>336.44011238559648</v>
      </c>
      <c r="AK47" s="24">
        <f t="shared" si="23"/>
        <v>350.76492362338206</v>
      </c>
      <c r="AL47" s="24">
        <f t="shared" si="23"/>
        <v>379.79358451208981</v>
      </c>
      <c r="AM47" s="24">
        <f t="shared" si="23"/>
        <v>329.8902351646359</v>
      </c>
      <c r="AN47" s="24">
        <f t="shared" si="23"/>
        <v>284.3553615783436</v>
      </c>
      <c r="AO47" s="24">
        <f t="shared" si="23"/>
        <v>329.00932716735582</v>
      </c>
      <c r="AP47" s="24">
        <f t="shared" si="23"/>
        <v>217.1101682398924</v>
      </c>
      <c r="AQ47" s="24">
        <f t="shared" si="23"/>
        <v>225.61263478006356</v>
      </c>
      <c r="AR47" s="24">
        <f t="shared" si="23"/>
        <v>180.36106610612651</v>
      </c>
      <c r="AS47" s="24">
        <f t="shared" si="23"/>
        <v>158.70096076077169</v>
      </c>
      <c r="AT47" s="24">
        <f t="shared" si="23"/>
        <v>259.21710031113008</v>
      </c>
      <c r="AU47" s="24">
        <f t="shared" si="23"/>
        <v>243.042380951301</v>
      </c>
      <c r="AV47" s="24">
        <f t="shared" si="23"/>
        <v>236.35723489117498</v>
      </c>
      <c r="AW47" s="24">
        <f t="shared" si="23"/>
        <v>345.52751649813058</v>
      </c>
      <c r="AX47" s="24">
        <f t="shared" si="23"/>
        <v>237.74753799413583</v>
      </c>
      <c r="AY47" s="24">
        <f t="shared" si="23"/>
        <v>467.54169962523321</v>
      </c>
      <c r="AZ47" s="24">
        <f t="shared" si="23"/>
        <v>344.70293863637755</v>
      </c>
      <c r="BA47" s="24">
        <f t="shared" si="23"/>
        <v>185.06210723939452</v>
      </c>
      <c r="BB47" s="24">
        <f t="shared" si="23"/>
        <v>203.90826999158227</v>
      </c>
    </row>
    <row r="48" spans="1:54" x14ac:dyDescent="0.15">
      <c r="E48" s="32"/>
      <c r="F48" s="32"/>
      <c r="G48" s="32"/>
      <c r="H48" s="32"/>
      <c r="I48" s="32"/>
      <c r="J48" s="32"/>
      <c r="K48" s="32"/>
      <c r="L48" s="32"/>
      <c r="M48" s="32"/>
      <c r="N48" s="32"/>
      <c r="O48" s="32"/>
      <c r="P48" s="32"/>
      <c r="Q48" s="32"/>
      <c r="R48" s="32"/>
      <c r="S48" s="32"/>
      <c r="T48" s="32"/>
      <c r="U48" s="32"/>
      <c r="V48" s="32"/>
      <c r="W48" s="38"/>
    </row>
    <row r="49" spans="1:54" x14ac:dyDescent="0.15">
      <c r="E49" s="7">
        <f>E54/SUM(E51:E53)</f>
        <v>0.97695212178448754</v>
      </c>
      <c r="F49" s="7">
        <f t="shared" ref="F49:W49" si="24">F54/SUM(F51:F53)</f>
        <v>1.3737057828379684</v>
      </c>
      <c r="G49" s="7">
        <f t="shared" si="24"/>
        <v>0.79507197927513684</v>
      </c>
      <c r="H49" s="7">
        <f t="shared" si="24"/>
        <v>1.1771317405807522</v>
      </c>
      <c r="I49" s="7">
        <f t="shared" si="24"/>
        <v>0.77213058256035605</v>
      </c>
      <c r="J49" s="7">
        <f t="shared" si="24"/>
        <v>0.7737782617952198</v>
      </c>
      <c r="K49" s="7">
        <f t="shared" si="24"/>
        <v>0.6825111056417611</v>
      </c>
      <c r="L49" s="7">
        <f t="shared" si="24"/>
        <v>0.6444319519815731</v>
      </c>
      <c r="M49" s="7">
        <f t="shared" si="24"/>
        <v>0.69016929682311767</v>
      </c>
      <c r="N49" s="7">
        <f t="shared" si="24"/>
        <v>0.93537507715493562</v>
      </c>
      <c r="O49" s="7">
        <f t="shared" si="24"/>
        <v>0.42941232327360951</v>
      </c>
      <c r="P49" s="7">
        <f t="shared" si="24"/>
        <v>1.3251229176847583</v>
      </c>
      <c r="Q49" s="7">
        <f t="shared" si="24"/>
        <v>0.52797703823035724</v>
      </c>
      <c r="R49" s="7">
        <f t="shared" si="24"/>
        <v>0.40449687465753209</v>
      </c>
      <c r="S49" s="7">
        <f t="shared" si="24"/>
        <v>0.61814400539938696</v>
      </c>
      <c r="T49" s="7">
        <f t="shared" si="24"/>
        <v>0.54254430798633246</v>
      </c>
      <c r="U49" s="7">
        <f t="shared" si="24"/>
        <v>0.47872691149353525</v>
      </c>
      <c r="V49" s="7">
        <f t="shared" si="24"/>
        <v>0.49309000761463351</v>
      </c>
      <c r="W49" s="7">
        <f t="shared" si="24"/>
        <v>0.33002391349151766</v>
      </c>
      <c r="X49" s="7">
        <f>X54/SUM(X51:X53)</f>
        <v>0.54621374982995841</v>
      </c>
      <c r="Y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row>
    <row r="50" spans="1:54" x14ac:dyDescent="0.15">
      <c r="A50" s="31" t="s">
        <v>14</v>
      </c>
      <c r="V50" s="12"/>
      <c r="W50" s="13"/>
      <c r="X50" s="12"/>
      <c r="Y50" s="6"/>
      <c r="Z50" s="6"/>
      <c r="AA50" s="31">
        <f t="shared" ref="AA50:BB50" si="25">AA$10</f>
        <v>2021</v>
      </c>
      <c r="AB50" s="31">
        <f t="shared" si="25"/>
        <v>2022</v>
      </c>
      <c r="AC50" s="31">
        <f t="shared" si="25"/>
        <v>2023</v>
      </c>
      <c r="AD50" s="31">
        <f t="shared" si="25"/>
        <v>2024</v>
      </c>
      <c r="AE50" s="31">
        <f t="shared" si="25"/>
        <v>2025</v>
      </c>
      <c r="AF50" s="31">
        <f t="shared" si="25"/>
        <v>2026</v>
      </c>
      <c r="AG50" s="31">
        <f t="shared" si="25"/>
        <v>2027</v>
      </c>
      <c r="AH50" s="31">
        <f t="shared" si="25"/>
        <v>2028</v>
      </c>
      <c r="AI50" s="31">
        <f t="shared" si="25"/>
        <v>2029</v>
      </c>
      <c r="AJ50" s="31">
        <f t="shared" si="25"/>
        <v>2030</v>
      </c>
      <c r="AK50" s="31">
        <f t="shared" si="25"/>
        <v>2031</v>
      </c>
      <c r="AL50" s="31">
        <f t="shared" si="25"/>
        <v>2032</v>
      </c>
      <c r="AM50" s="31">
        <f t="shared" si="25"/>
        <v>2033</v>
      </c>
      <c r="AN50" s="31">
        <f t="shared" si="25"/>
        <v>2034</v>
      </c>
      <c r="AO50" s="31">
        <f t="shared" si="25"/>
        <v>2035</v>
      </c>
      <c r="AP50" s="31">
        <f t="shared" si="25"/>
        <v>2036</v>
      </c>
      <c r="AQ50" s="31">
        <f t="shared" si="25"/>
        <v>2037</v>
      </c>
      <c r="AR50" s="31">
        <f t="shared" si="25"/>
        <v>2038</v>
      </c>
      <c r="AS50" s="31">
        <f t="shared" si="25"/>
        <v>2039</v>
      </c>
      <c r="AT50" s="31">
        <f t="shared" si="25"/>
        <v>2040</v>
      </c>
      <c r="AU50" s="31">
        <f t="shared" si="25"/>
        <v>2041</v>
      </c>
      <c r="AV50" s="31">
        <f t="shared" si="25"/>
        <v>2042</v>
      </c>
      <c r="AW50" s="31">
        <f t="shared" si="25"/>
        <v>2043</v>
      </c>
      <c r="AX50" s="31">
        <f t="shared" si="25"/>
        <v>2044</v>
      </c>
      <c r="AY50" s="31">
        <f t="shared" si="25"/>
        <v>2045</v>
      </c>
      <c r="AZ50" s="31">
        <f t="shared" si="25"/>
        <v>2046</v>
      </c>
      <c r="BA50" s="31">
        <f t="shared" si="25"/>
        <v>2047</v>
      </c>
      <c r="BB50" s="31">
        <f t="shared" si="25"/>
        <v>2048</v>
      </c>
    </row>
    <row r="51" spans="1:54" x14ac:dyDescent="0.15">
      <c r="B51" s="31" t="s">
        <v>0</v>
      </c>
      <c r="C51" s="31" t="s">
        <v>3</v>
      </c>
      <c r="D51" s="31" t="s">
        <v>4</v>
      </c>
      <c r="E51" s="11">
        <f t="shared" ref="E51:Y53" si="26">-LN(1-(E11*EXP($Z$4/2))/E44)</f>
        <v>8.6337602354283699E-2</v>
      </c>
      <c r="F51" s="11">
        <f t="shared" si="26"/>
        <v>1.4267339678260256E-2</v>
      </c>
      <c r="G51" s="11">
        <f t="shared" si="26"/>
        <v>7.698041221560438E-2</v>
      </c>
      <c r="H51" s="11">
        <f t="shared" si="26"/>
        <v>3.3004981420916207E-2</v>
      </c>
      <c r="I51" s="11">
        <f t="shared" si="26"/>
        <v>8.1603667355241757E-2</v>
      </c>
      <c r="J51" s="11">
        <f t="shared" si="26"/>
        <v>4.7316249124524368E-2</v>
      </c>
      <c r="K51" s="11">
        <f t="shared" si="26"/>
        <v>2.1444019185789177E-2</v>
      </c>
      <c r="L51" s="11">
        <f t="shared" si="26"/>
        <v>9.5588005118425981E-2</v>
      </c>
      <c r="M51" s="11">
        <f t="shared" si="26"/>
        <v>0.1753222185332316</v>
      </c>
      <c r="N51" s="11">
        <f t="shared" si="26"/>
        <v>5.4280763227726909E-2</v>
      </c>
      <c r="O51" s="11">
        <f t="shared" si="26"/>
        <v>0.30213604283696249</v>
      </c>
      <c r="P51" s="11">
        <f t="shared" si="26"/>
        <v>7.9184857445831452E-2</v>
      </c>
      <c r="Q51" s="11">
        <f t="shared" si="26"/>
        <v>0.13883365139609496</v>
      </c>
      <c r="R51" s="11">
        <f t="shared" si="26"/>
        <v>0.21360614290615146</v>
      </c>
      <c r="S51" s="11">
        <f t="shared" si="26"/>
        <v>0.12570022771891118</v>
      </c>
      <c r="T51" s="11">
        <f t="shared" si="26"/>
        <v>0.10141504421774178</v>
      </c>
      <c r="U51" s="11">
        <f t="shared" si="26"/>
        <v>0.23833377240581058</v>
      </c>
      <c r="V51" s="11">
        <f t="shared" si="26"/>
        <v>0.14738890537568491</v>
      </c>
      <c r="W51" s="11">
        <f t="shared" si="26"/>
        <v>0.23110154915507355</v>
      </c>
      <c r="X51" s="11">
        <f t="shared" si="26"/>
        <v>0.15878267180969588</v>
      </c>
      <c r="Y51" s="11">
        <f t="shared" si="26"/>
        <v>0.37683991264896533</v>
      </c>
      <c r="Z51" s="14">
        <f>AVERAGE(W51:Y51)</f>
        <v>0.25557471120457825</v>
      </c>
      <c r="AA51" s="11">
        <f>IF($AO$8=1, $AG4*AA$56*AA$57, $AG4*AA$57)</f>
        <v>0.15334482672274694</v>
      </c>
      <c r="AB51" s="11">
        <f t="shared" ref="AB51:BB54" si="27">IF($AO$8=1, $AG4*AB$56*AB$57, $AG4*AB$57)</f>
        <v>0.15334482672274694</v>
      </c>
      <c r="AC51" s="11">
        <f t="shared" si="27"/>
        <v>0.15334482672274694</v>
      </c>
      <c r="AD51" s="11">
        <f t="shared" si="27"/>
        <v>0.15334482672274694</v>
      </c>
      <c r="AE51" s="11">
        <f t="shared" si="27"/>
        <v>0.15334482672274694</v>
      </c>
      <c r="AF51" s="11">
        <f t="shared" si="27"/>
        <v>0.15334482672274694</v>
      </c>
      <c r="AG51" s="11">
        <f t="shared" si="27"/>
        <v>0.15334482672274694</v>
      </c>
      <c r="AH51" s="11">
        <f t="shared" si="27"/>
        <v>0.15334482672274694</v>
      </c>
      <c r="AI51" s="11">
        <f t="shared" si="27"/>
        <v>0.15334482672274694</v>
      </c>
      <c r="AJ51" s="11">
        <f t="shared" si="27"/>
        <v>0.15334482672274694</v>
      </c>
      <c r="AK51" s="11">
        <f t="shared" si="27"/>
        <v>0.15334482672274694</v>
      </c>
      <c r="AL51" s="11">
        <f t="shared" si="27"/>
        <v>0.15334482672274694</v>
      </c>
      <c r="AM51" s="11">
        <f t="shared" si="27"/>
        <v>0.15334482672274694</v>
      </c>
      <c r="AN51" s="11">
        <f t="shared" si="27"/>
        <v>0.15334482672274694</v>
      </c>
      <c r="AO51" s="11">
        <f t="shared" si="27"/>
        <v>0.15334482672274694</v>
      </c>
      <c r="AP51" s="11">
        <f t="shared" si="27"/>
        <v>0.15334482672274694</v>
      </c>
      <c r="AQ51" s="11">
        <f t="shared" si="27"/>
        <v>0.15334482672274694</v>
      </c>
      <c r="AR51" s="11">
        <f t="shared" si="27"/>
        <v>0.15334482672274694</v>
      </c>
      <c r="AS51" s="11">
        <f t="shared" si="27"/>
        <v>0.15334482672274694</v>
      </c>
      <c r="AT51" s="11">
        <f t="shared" si="27"/>
        <v>0.15334482672274694</v>
      </c>
      <c r="AU51" s="11">
        <f t="shared" si="27"/>
        <v>0.15334482672274694</v>
      </c>
      <c r="AV51" s="11">
        <f t="shared" si="27"/>
        <v>0.15334482672274694</v>
      </c>
      <c r="AW51" s="11">
        <f t="shared" si="27"/>
        <v>0.15334482672274694</v>
      </c>
      <c r="AX51" s="11">
        <f t="shared" si="27"/>
        <v>0.15334482672274694</v>
      </c>
      <c r="AY51" s="11">
        <f t="shared" si="27"/>
        <v>0.15334482672274694</v>
      </c>
      <c r="AZ51" s="11">
        <f t="shared" si="27"/>
        <v>0.15334482672274694</v>
      </c>
      <c r="BA51" s="11">
        <f t="shared" si="27"/>
        <v>0.15334482672274694</v>
      </c>
      <c r="BB51" s="11">
        <f t="shared" si="27"/>
        <v>0.15334482672274694</v>
      </c>
    </row>
    <row r="52" spans="1:54" x14ac:dyDescent="0.15">
      <c r="B52" s="31" t="s">
        <v>0</v>
      </c>
      <c r="C52" s="31" t="s">
        <v>5</v>
      </c>
      <c r="D52" s="31" t="s">
        <v>6</v>
      </c>
      <c r="E52" s="11">
        <f t="shared" si="26"/>
        <v>0.15548400698608367</v>
      </c>
      <c r="F52" s="11">
        <f t="shared" si="26"/>
        <v>0.1152922206766271</v>
      </c>
      <c r="G52" s="11">
        <f t="shared" si="26"/>
        <v>0.36934047971295253</v>
      </c>
      <c r="H52" s="11">
        <f t="shared" si="26"/>
        <v>0.18815022904254269</v>
      </c>
      <c r="I52" s="11">
        <f t="shared" si="26"/>
        <v>0.29425368999493318</v>
      </c>
      <c r="J52" s="11">
        <f t="shared" si="26"/>
        <v>0.2957171338501825</v>
      </c>
      <c r="K52" s="11">
        <f t="shared" si="26"/>
        <v>0.47506096198320574</v>
      </c>
      <c r="L52" s="11">
        <f t="shared" si="26"/>
        <v>0.46856703822876561</v>
      </c>
      <c r="M52" s="11">
        <f t="shared" si="26"/>
        <v>0.32009339301106082</v>
      </c>
      <c r="N52" s="11">
        <f t="shared" si="26"/>
        <v>0.28559154733267073</v>
      </c>
      <c r="O52" s="11">
        <f t="shared" si="26"/>
        <v>0.67151269227935284</v>
      </c>
      <c r="P52" s="11">
        <f t="shared" si="26"/>
        <v>0.23071968602929271</v>
      </c>
      <c r="Q52" s="11">
        <f t="shared" si="26"/>
        <v>0.67611109562989036</v>
      </c>
      <c r="R52" s="11">
        <f t="shared" si="26"/>
        <v>0.88537322456902456</v>
      </c>
      <c r="S52" s="11">
        <f t="shared" si="26"/>
        <v>0.47191757958408342</v>
      </c>
      <c r="T52" s="11">
        <f t="shared" si="26"/>
        <v>0.62863445741486024</v>
      </c>
      <c r="U52" s="11">
        <f t="shared" si="26"/>
        <v>0.52679979039495317</v>
      </c>
      <c r="V52" s="11">
        <f t="shared" si="26"/>
        <v>0.62772252894465896</v>
      </c>
      <c r="W52" s="11">
        <f t="shared" si="26"/>
        <v>0.96244566903909567</v>
      </c>
      <c r="X52" s="11">
        <f t="shared" si="26"/>
        <v>0.53334017352074148</v>
      </c>
      <c r="Y52" s="11">
        <f t="shared" si="26"/>
        <v>0.87680285991000695</v>
      </c>
      <c r="Z52" s="14">
        <f t="shared" ref="Z52:Z54" si="28">AVERAGE(W52:Y52)</f>
        <v>0.79086290082328137</v>
      </c>
      <c r="AA52" s="11">
        <f>IF($AO$8=1, $AG5*AA$56*AA$57, $AG5*AA$57)</f>
        <v>0.47451774049396878</v>
      </c>
      <c r="AB52" s="11">
        <f t="shared" si="27"/>
        <v>0.47451774049396878</v>
      </c>
      <c r="AC52" s="11">
        <f t="shared" si="27"/>
        <v>0.47451774049396878</v>
      </c>
      <c r="AD52" s="11">
        <f t="shared" si="27"/>
        <v>0.47451774049396878</v>
      </c>
      <c r="AE52" s="11">
        <f t="shared" si="27"/>
        <v>0.47451774049396878</v>
      </c>
      <c r="AF52" s="11">
        <f t="shared" si="27"/>
        <v>0.47451774049396878</v>
      </c>
      <c r="AG52" s="11">
        <f t="shared" si="27"/>
        <v>0.47451774049396878</v>
      </c>
      <c r="AH52" s="11">
        <f t="shared" si="27"/>
        <v>0.47451774049396878</v>
      </c>
      <c r="AI52" s="11">
        <f t="shared" si="27"/>
        <v>0.47451774049396878</v>
      </c>
      <c r="AJ52" s="11">
        <f t="shared" si="27"/>
        <v>0.47451774049396878</v>
      </c>
      <c r="AK52" s="11">
        <f t="shared" si="27"/>
        <v>0.47451774049396878</v>
      </c>
      <c r="AL52" s="11">
        <f t="shared" si="27"/>
        <v>0.47451774049396878</v>
      </c>
      <c r="AM52" s="11">
        <f t="shared" si="27"/>
        <v>0.47451774049396878</v>
      </c>
      <c r="AN52" s="11">
        <f t="shared" si="27"/>
        <v>0.47451774049396878</v>
      </c>
      <c r="AO52" s="11">
        <f t="shared" si="27"/>
        <v>0.47451774049396878</v>
      </c>
      <c r="AP52" s="11">
        <f t="shared" si="27"/>
        <v>0.47451774049396878</v>
      </c>
      <c r="AQ52" s="11">
        <f t="shared" si="27"/>
        <v>0.47451774049396878</v>
      </c>
      <c r="AR52" s="11">
        <f t="shared" si="27"/>
        <v>0.47451774049396878</v>
      </c>
      <c r="AS52" s="11">
        <f t="shared" si="27"/>
        <v>0.47451774049396878</v>
      </c>
      <c r="AT52" s="11">
        <f t="shared" si="27"/>
        <v>0.47451774049396878</v>
      </c>
      <c r="AU52" s="11">
        <f t="shared" si="27"/>
        <v>0.47451774049396878</v>
      </c>
      <c r="AV52" s="11">
        <f t="shared" si="27"/>
        <v>0.47451774049396878</v>
      </c>
      <c r="AW52" s="11">
        <f t="shared" si="27"/>
        <v>0.47451774049396878</v>
      </c>
      <c r="AX52" s="11">
        <f t="shared" si="27"/>
        <v>0.47451774049396878</v>
      </c>
      <c r="AY52" s="11">
        <f t="shared" si="27"/>
        <v>0.47451774049396878</v>
      </c>
      <c r="AZ52" s="11">
        <f t="shared" si="27"/>
        <v>0.47451774049396878</v>
      </c>
      <c r="BA52" s="11">
        <f t="shared" si="27"/>
        <v>0.47451774049396878</v>
      </c>
      <c r="BB52" s="11">
        <f t="shared" si="27"/>
        <v>0.47451774049396878</v>
      </c>
    </row>
    <row r="53" spans="1:54" ht="14.25" thickBot="1" x14ac:dyDescent="0.2">
      <c r="B53" s="31" t="s">
        <v>1</v>
      </c>
      <c r="C53" s="31" t="s">
        <v>7</v>
      </c>
      <c r="D53" s="31" t="s">
        <v>4</v>
      </c>
      <c r="E53" s="11">
        <f t="shared" si="26"/>
        <v>0.24847543605465439</v>
      </c>
      <c r="F53" s="11">
        <f t="shared" si="26"/>
        <v>0.21912990778854724</v>
      </c>
      <c r="G53" s="11">
        <f t="shared" si="26"/>
        <v>0.15613618276300831</v>
      </c>
      <c r="H53" s="11">
        <f t="shared" si="26"/>
        <v>0.18576333763975744</v>
      </c>
      <c r="I53" s="11">
        <f t="shared" si="26"/>
        <v>0.24449980712710362</v>
      </c>
      <c r="J53" s="11">
        <f t="shared" si="26"/>
        <v>0.27600279632041269</v>
      </c>
      <c r="K53" s="11">
        <f t="shared" si="26"/>
        <v>0.20531032241193936</v>
      </c>
      <c r="L53" s="11">
        <f t="shared" si="26"/>
        <v>0.17913016672108278</v>
      </c>
      <c r="M53" s="11">
        <f t="shared" si="26"/>
        <v>0.19861227553816185</v>
      </c>
      <c r="N53" s="11">
        <f t="shared" si="26"/>
        <v>0.17221824060145521</v>
      </c>
      <c r="O53" s="11">
        <f t="shared" si="26"/>
        <v>0.14182167139581528</v>
      </c>
      <c r="P53" s="11">
        <f t="shared" si="26"/>
        <v>5.1568896015477962E-2</v>
      </c>
      <c r="Q53" s="11">
        <f t="shared" si="26"/>
        <v>9.2285499972643931E-2</v>
      </c>
      <c r="R53" s="11">
        <f t="shared" si="26"/>
        <v>8.519971724303102E-2</v>
      </c>
      <c r="S53" s="11">
        <f t="shared" si="26"/>
        <v>0.17727725698521873</v>
      </c>
      <c r="T53" s="11">
        <f t="shared" si="26"/>
        <v>0.15282168833737614</v>
      </c>
      <c r="U53" s="11">
        <f t="shared" si="26"/>
        <v>0.23543007233926758</v>
      </c>
      <c r="V53" s="11">
        <f t="shared" si="26"/>
        <v>0.19630703169262742</v>
      </c>
      <c r="W53" s="11">
        <f t="shared" si="26"/>
        <v>0.25785287501647897</v>
      </c>
      <c r="X53" s="11">
        <f t="shared" si="26"/>
        <v>0.18481725175142469</v>
      </c>
      <c r="Y53" s="11">
        <f t="shared" si="26"/>
        <v>0.188408863266711</v>
      </c>
      <c r="Z53" s="14">
        <f t="shared" si="28"/>
        <v>0.21035966334487155</v>
      </c>
      <c r="AA53" s="11">
        <f>IF($AO$8=1, $AG6*AA$56*AA$57, $AG6*AA$57)</f>
        <v>0.12621579800692292</v>
      </c>
      <c r="AB53" s="11">
        <f t="shared" si="27"/>
        <v>0.12621579800692292</v>
      </c>
      <c r="AC53" s="11">
        <f t="shared" si="27"/>
        <v>0.12621579800692292</v>
      </c>
      <c r="AD53" s="11">
        <f t="shared" si="27"/>
        <v>0.12621579800692292</v>
      </c>
      <c r="AE53" s="11">
        <f t="shared" si="27"/>
        <v>0.12621579800692292</v>
      </c>
      <c r="AF53" s="11">
        <f t="shared" si="27"/>
        <v>0.12621579800692292</v>
      </c>
      <c r="AG53" s="11">
        <f t="shared" si="27"/>
        <v>0.12621579800692292</v>
      </c>
      <c r="AH53" s="11">
        <f t="shared" si="27"/>
        <v>0.12621579800692292</v>
      </c>
      <c r="AI53" s="11">
        <f t="shared" si="27"/>
        <v>0.12621579800692292</v>
      </c>
      <c r="AJ53" s="11">
        <f t="shared" si="27"/>
        <v>0.12621579800692292</v>
      </c>
      <c r="AK53" s="11">
        <f t="shared" si="27"/>
        <v>0.12621579800692292</v>
      </c>
      <c r="AL53" s="11">
        <f t="shared" si="27"/>
        <v>0.12621579800692292</v>
      </c>
      <c r="AM53" s="11">
        <f t="shared" si="27"/>
        <v>0.12621579800692292</v>
      </c>
      <c r="AN53" s="11">
        <f t="shared" si="27"/>
        <v>0.12621579800692292</v>
      </c>
      <c r="AO53" s="11">
        <f t="shared" si="27"/>
        <v>0.12621579800692292</v>
      </c>
      <c r="AP53" s="11">
        <f t="shared" si="27"/>
        <v>0.12621579800692292</v>
      </c>
      <c r="AQ53" s="11">
        <f t="shared" si="27"/>
        <v>0.12621579800692292</v>
      </c>
      <c r="AR53" s="11">
        <f t="shared" si="27"/>
        <v>0.12621579800692292</v>
      </c>
      <c r="AS53" s="11">
        <f t="shared" si="27"/>
        <v>0.12621579800692292</v>
      </c>
      <c r="AT53" s="11">
        <f t="shared" si="27"/>
        <v>0.12621579800692292</v>
      </c>
      <c r="AU53" s="11">
        <f t="shared" si="27"/>
        <v>0.12621579800692292</v>
      </c>
      <c r="AV53" s="11">
        <f t="shared" si="27"/>
        <v>0.12621579800692292</v>
      </c>
      <c r="AW53" s="11">
        <f t="shared" si="27"/>
        <v>0.12621579800692292</v>
      </c>
      <c r="AX53" s="11">
        <f t="shared" si="27"/>
        <v>0.12621579800692292</v>
      </c>
      <c r="AY53" s="11">
        <f t="shared" si="27"/>
        <v>0.12621579800692292</v>
      </c>
      <c r="AZ53" s="11">
        <f t="shared" si="27"/>
        <v>0.12621579800692292</v>
      </c>
      <c r="BA53" s="11">
        <f t="shared" si="27"/>
        <v>0.12621579800692292</v>
      </c>
      <c r="BB53" s="11">
        <f t="shared" si="27"/>
        <v>0.12621579800692292</v>
      </c>
    </row>
    <row r="54" spans="1:54" ht="14.25" thickBot="1" x14ac:dyDescent="0.2">
      <c r="B54" s="31" t="s">
        <v>1</v>
      </c>
      <c r="C54" s="31" t="s">
        <v>8</v>
      </c>
      <c r="D54" s="31" t="s">
        <v>6</v>
      </c>
      <c r="E54" s="11">
        <f t="shared" ref="E54:W54" si="29">$Y$54</f>
        <v>0.47899673880333166</v>
      </c>
      <c r="F54" s="11">
        <f t="shared" si="29"/>
        <v>0.47899673880333166</v>
      </c>
      <c r="G54" s="11">
        <f t="shared" si="29"/>
        <v>0.47899673880333166</v>
      </c>
      <c r="H54" s="11">
        <f t="shared" si="29"/>
        <v>0.47899673880333166</v>
      </c>
      <c r="I54" s="11">
        <f t="shared" si="29"/>
        <v>0.47899673880333166</v>
      </c>
      <c r="J54" s="11">
        <f t="shared" si="29"/>
        <v>0.47899673880333166</v>
      </c>
      <c r="K54" s="11">
        <f t="shared" si="29"/>
        <v>0.47899673880333166</v>
      </c>
      <c r="L54" s="11">
        <f t="shared" si="29"/>
        <v>0.47899673880333166</v>
      </c>
      <c r="M54" s="11">
        <f t="shared" si="29"/>
        <v>0.47899673880333166</v>
      </c>
      <c r="N54" s="11">
        <f t="shared" si="29"/>
        <v>0.47899673880333166</v>
      </c>
      <c r="O54" s="11">
        <f t="shared" si="29"/>
        <v>0.47899673880333166</v>
      </c>
      <c r="P54" s="11">
        <f t="shared" si="29"/>
        <v>0.47899673880333166</v>
      </c>
      <c r="Q54" s="11">
        <f t="shared" si="29"/>
        <v>0.47899673880333166</v>
      </c>
      <c r="R54" s="11">
        <f t="shared" si="29"/>
        <v>0.47899673880333166</v>
      </c>
      <c r="S54" s="11">
        <f t="shared" si="29"/>
        <v>0.47899673880333166</v>
      </c>
      <c r="T54" s="11">
        <f t="shared" si="29"/>
        <v>0.47899673880333166</v>
      </c>
      <c r="U54" s="11">
        <f t="shared" si="29"/>
        <v>0.47899673880333166</v>
      </c>
      <c r="V54" s="11">
        <f t="shared" si="29"/>
        <v>0.47899673880333166</v>
      </c>
      <c r="W54" s="11">
        <f t="shared" si="29"/>
        <v>0.47899673880333166</v>
      </c>
      <c r="X54" s="11">
        <f>$Y$54</f>
        <v>0.47899673880333166</v>
      </c>
      <c r="Y54" s="58">
        <f>V5</f>
        <v>0.47899673880333166</v>
      </c>
      <c r="Z54" s="14">
        <f t="shared" si="28"/>
        <v>0.47899673880333166</v>
      </c>
      <c r="AA54" s="11">
        <f>IF($AO$8=1, $AG7*AA$56*AA$57, $AG7*AA$57)</f>
        <v>0.28739804328199897</v>
      </c>
      <c r="AB54" s="11">
        <f t="shared" si="27"/>
        <v>0.28739804328199897</v>
      </c>
      <c r="AC54" s="11">
        <f t="shared" si="27"/>
        <v>0.28739804328199897</v>
      </c>
      <c r="AD54" s="11">
        <f t="shared" si="27"/>
        <v>0.28739804328199897</v>
      </c>
      <c r="AE54" s="11">
        <f t="shared" si="27"/>
        <v>0.28739804328199897</v>
      </c>
      <c r="AF54" s="11">
        <f t="shared" si="27"/>
        <v>0.28739804328199897</v>
      </c>
      <c r="AG54" s="11">
        <f t="shared" si="27"/>
        <v>0.28739804328199897</v>
      </c>
      <c r="AH54" s="11">
        <f t="shared" si="27"/>
        <v>0.28739804328199897</v>
      </c>
      <c r="AI54" s="11">
        <f t="shared" si="27"/>
        <v>0.28739804328199897</v>
      </c>
      <c r="AJ54" s="11">
        <f t="shared" si="27"/>
        <v>0.28739804328199897</v>
      </c>
      <c r="AK54" s="11">
        <f t="shared" si="27"/>
        <v>0.28739804328199897</v>
      </c>
      <c r="AL54" s="11">
        <f t="shared" si="27"/>
        <v>0.28739804328199897</v>
      </c>
      <c r="AM54" s="11">
        <f t="shared" si="27"/>
        <v>0.28739804328199897</v>
      </c>
      <c r="AN54" s="11">
        <f t="shared" si="27"/>
        <v>0.28739804328199897</v>
      </c>
      <c r="AO54" s="11">
        <f t="shared" si="27"/>
        <v>0.28739804328199897</v>
      </c>
      <c r="AP54" s="11">
        <f t="shared" si="27"/>
        <v>0.28739804328199897</v>
      </c>
      <c r="AQ54" s="11">
        <f t="shared" si="27"/>
        <v>0.28739804328199897</v>
      </c>
      <c r="AR54" s="11">
        <f t="shared" si="27"/>
        <v>0.28739804328199897</v>
      </c>
      <c r="AS54" s="11">
        <f t="shared" si="27"/>
        <v>0.28739804328199897</v>
      </c>
      <c r="AT54" s="11">
        <f t="shared" si="27"/>
        <v>0.28739804328199897</v>
      </c>
      <c r="AU54" s="11">
        <f t="shared" si="27"/>
        <v>0.28739804328199897</v>
      </c>
      <c r="AV54" s="11">
        <f t="shared" si="27"/>
        <v>0.28739804328199897</v>
      </c>
      <c r="AW54" s="11">
        <f t="shared" si="27"/>
        <v>0.28739804328199897</v>
      </c>
      <c r="AX54" s="11">
        <f t="shared" si="27"/>
        <v>0.28739804328199897</v>
      </c>
      <c r="AY54" s="11">
        <f t="shared" si="27"/>
        <v>0.28739804328199897</v>
      </c>
      <c r="AZ54" s="11">
        <f t="shared" si="27"/>
        <v>0.28739804328199897</v>
      </c>
      <c r="BA54" s="11">
        <f t="shared" si="27"/>
        <v>0.28739804328199897</v>
      </c>
      <c r="BB54" s="11">
        <f t="shared" si="27"/>
        <v>0.28739804328199897</v>
      </c>
    </row>
    <row r="55" spans="1:54" x14ac:dyDescent="0.15">
      <c r="E55" s="11">
        <f t="shared" ref="E55:Y55" si="30">AVERAGE(E51:E54)</f>
        <v>0.24232344604958833</v>
      </c>
      <c r="F55" s="11">
        <f t="shared" si="30"/>
        <v>0.20692155173669158</v>
      </c>
      <c r="G55" s="11">
        <f t="shared" si="30"/>
        <v>0.27036345337372419</v>
      </c>
      <c r="H55" s="11">
        <f t="shared" si="30"/>
        <v>0.22147882172663702</v>
      </c>
      <c r="I55" s="11">
        <f t="shared" si="30"/>
        <v>0.27483847582015253</v>
      </c>
      <c r="J55" s="11">
        <f t="shared" si="30"/>
        <v>0.27450822952461279</v>
      </c>
      <c r="K55" s="11">
        <f t="shared" si="30"/>
        <v>0.29520301059606646</v>
      </c>
      <c r="L55" s="11">
        <f t="shared" si="30"/>
        <v>0.30557048721790148</v>
      </c>
      <c r="M55" s="11">
        <f t="shared" si="30"/>
        <v>0.29325615647144648</v>
      </c>
      <c r="N55" s="11">
        <f t="shared" si="30"/>
        <v>0.24777182249129615</v>
      </c>
      <c r="O55" s="11">
        <f t="shared" si="30"/>
        <v>0.39861678632886555</v>
      </c>
      <c r="P55" s="11">
        <f t="shared" si="30"/>
        <v>0.21011754457348347</v>
      </c>
      <c r="Q55" s="11">
        <f t="shared" si="30"/>
        <v>0.34655674645049023</v>
      </c>
      <c r="R55" s="11">
        <f t="shared" si="30"/>
        <v>0.41579395588038465</v>
      </c>
      <c r="S55" s="11">
        <f t="shared" si="30"/>
        <v>0.31347295077288623</v>
      </c>
      <c r="T55" s="11">
        <f t="shared" si="30"/>
        <v>0.34046698219332744</v>
      </c>
      <c r="U55" s="11">
        <f t="shared" si="30"/>
        <v>0.36989009348584073</v>
      </c>
      <c r="V55" s="11">
        <f t="shared" si="30"/>
        <v>0.36260380120407576</v>
      </c>
      <c r="W55" s="11">
        <f t="shared" si="30"/>
        <v>0.48259920800349498</v>
      </c>
      <c r="X55" s="11">
        <f t="shared" si="30"/>
        <v>0.33898420897129844</v>
      </c>
      <c r="Y55" s="11">
        <f t="shared" si="30"/>
        <v>0.4802620936572537</v>
      </c>
      <c r="Z55" s="16" t="s">
        <v>94</v>
      </c>
      <c r="AA55" s="11">
        <f t="shared" ref="AA55:BB55" si="31">AVERAGE(AA51:AA54)</f>
        <v>0.2603691021264094</v>
      </c>
      <c r="AB55" s="11">
        <f t="shared" si="31"/>
        <v>0.2603691021264094</v>
      </c>
      <c r="AC55" s="11">
        <f t="shared" si="31"/>
        <v>0.2603691021264094</v>
      </c>
      <c r="AD55" s="11">
        <f t="shared" si="31"/>
        <v>0.2603691021264094</v>
      </c>
      <c r="AE55" s="11">
        <f t="shared" si="31"/>
        <v>0.2603691021264094</v>
      </c>
      <c r="AF55" s="11">
        <f t="shared" si="31"/>
        <v>0.2603691021264094</v>
      </c>
      <c r="AG55" s="11">
        <f t="shared" si="31"/>
        <v>0.2603691021264094</v>
      </c>
      <c r="AH55" s="11">
        <f t="shared" si="31"/>
        <v>0.2603691021264094</v>
      </c>
      <c r="AI55" s="11">
        <f t="shared" si="31"/>
        <v>0.2603691021264094</v>
      </c>
      <c r="AJ55" s="11">
        <f t="shared" si="31"/>
        <v>0.2603691021264094</v>
      </c>
      <c r="AK55" s="11">
        <f t="shared" si="31"/>
        <v>0.2603691021264094</v>
      </c>
      <c r="AL55" s="11">
        <f t="shared" si="31"/>
        <v>0.2603691021264094</v>
      </c>
      <c r="AM55" s="11">
        <f t="shared" si="31"/>
        <v>0.2603691021264094</v>
      </c>
      <c r="AN55" s="11">
        <f t="shared" si="31"/>
        <v>0.2603691021264094</v>
      </c>
      <c r="AO55" s="11">
        <f t="shared" si="31"/>
        <v>0.2603691021264094</v>
      </c>
      <c r="AP55" s="11">
        <f t="shared" si="31"/>
        <v>0.2603691021264094</v>
      </c>
      <c r="AQ55" s="11">
        <f t="shared" si="31"/>
        <v>0.2603691021264094</v>
      </c>
      <c r="AR55" s="11">
        <f t="shared" si="31"/>
        <v>0.2603691021264094</v>
      </c>
      <c r="AS55" s="11">
        <f t="shared" si="31"/>
        <v>0.2603691021264094</v>
      </c>
      <c r="AT55" s="11">
        <f t="shared" si="31"/>
        <v>0.2603691021264094</v>
      </c>
      <c r="AU55" s="11">
        <f t="shared" si="31"/>
        <v>0.2603691021264094</v>
      </c>
      <c r="AV55" s="11">
        <f t="shared" si="31"/>
        <v>0.2603691021264094</v>
      </c>
      <c r="AW55" s="11">
        <f t="shared" si="31"/>
        <v>0.2603691021264094</v>
      </c>
      <c r="AX55" s="11">
        <f t="shared" si="31"/>
        <v>0.2603691021264094</v>
      </c>
      <c r="AY55" s="11">
        <f t="shared" si="31"/>
        <v>0.2603691021264094</v>
      </c>
      <c r="AZ55" s="11">
        <f t="shared" si="31"/>
        <v>0.2603691021264094</v>
      </c>
      <c r="BA55" s="11">
        <f t="shared" si="31"/>
        <v>0.2603691021264094</v>
      </c>
      <c r="BB55" s="11">
        <f t="shared" si="31"/>
        <v>0.2603691021264094</v>
      </c>
    </row>
    <row r="56" spans="1:54" x14ac:dyDescent="0.15">
      <c r="Z56" s="47" t="s">
        <v>51</v>
      </c>
      <c r="AA56" s="48">
        <f>IF(AA91&gt;$AO$4,1,IF(AA91&gt;$AO$5,(AA91-$AO$5)/($AO$4-$AO$5),0))</f>
        <v>1</v>
      </c>
      <c r="AB56" s="48">
        <f t="shared" ref="AB56:BB56" si="32">IF(AB91&gt;$AO$4,1,IF(AB91&gt;$AO$5,(AB91-$AO$5)/($AO$4-$AO$5),0))</f>
        <v>1</v>
      </c>
      <c r="AC56" s="48">
        <f t="shared" si="32"/>
        <v>1</v>
      </c>
      <c r="AD56" s="48">
        <f t="shared" si="32"/>
        <v>1</v>
      </c>
      <c r="AE56" s="48">
        <f t="shared" si="32"/>
        <v>1</v>
      </c>
      <c r="AF56" s="48">
        <f t="shared" si="32"/>
        <v>1</v>
      </c>
      <c r="AG56" s="48">
        <f t="shared" si="32"/>
        <v>1</v>
      </c>
      <c r="AH56" s="48">
        <f t="shared" si="32"/>
        <v>1</v>
      </c>
      <c r="AI56" s="48">
        <f t="shared" si="32"/>
        <v>1</v>
      </c>
      <c r="AJ56" s="48">
        <f t="shared" si="32"/>
        <v>1</v>
      </c>
      <c r="AK56" s="48">
        <f t="shared" si="32"/>
        <v>1</v>
      </c>
      <c r="AL56" s="48">
        <f t="shared" si="32"/>
        <v>1</v>
      </c>
      <c r="AM56" s="48">
        <f t="shared" si="32"/>
        <v>1</v>
      </c>
      <c r="AN56" s="48">
        <f t="shared" si="32"/>
        <v>1</v>
      </c>
      <c r="AO56" s="48">
        <f t="shared" si="32"/>
        <v>1</v>
      </c>
      <c r="AP56" s="48">
        <f t="shared" si="32"/>
        <v>1</v>
      </c>
      <c r="AQ56" s="48">
        <f t="shared" si="32"/>
        <v>1</v>
      </c>
      <c r="AR56" s="48">
        <f t="shared" si="32"/>
        <v>1</v>
      </c>
      <c r="AS56" s="48">
        <f t="shared" si="32"/>
        <v>1</v>
      </c>
      <c r="AT56" s="48">
        <f t="shared" si="32"/>
        <v>1</v>
      </c>
      <c r="AU56" s="48">
        <f t="shared" si="32"/>
        <v>1</v>
      </c>
      <c r="AV56" s="48">
        <f t="shared" si="32"/>
        <v>1</v>
      </c>
      <c r="AW56" s="48">
        <f t="shared" si="32"/>
        <v>1</v>
      </c>
      <c r="AX56" s="48">
        <f t="shared" si="32"/>
        <v>1</v>
      </c>
      <c r="AY56" s="48">
        <f t="shared" si="32"/>
        <v>1</v>
      </c>
      <c r="AZ56" s="48">
        <f t="shared" si="32"/>
        <v>1</v>
      </c>
      <c r="BA56" s="48">
        <f t="shared" si="32"/>
        <v>1</v>
      </c>
      <c r="BB56" s="48">
        <f t="shared" si="32"/>
        <v>1</v>
      </c>
    </row>
    <row r="57" spans="1:54" x14ac:dyDescent="0.15">
      <c r="Z57" s="47" t="s">
        <v>52</v>
      </c>
      <c r="AA57" s="31">
        <f t="shared" ref="AA57:BB57" si="33">$AO$6</f>
        <v>0.6</v>
      </c>
      <c r="AB57" s="31">
        <f t="shared" si="33"/>
        <v>0.6</v>
      </c>
      <c r="AC57" s="31">
        <f t="shared" si="33"/>
        <v>0.6</v>
      </c>
      <c r="AD57" s="31">
        <f t="shared" si="33"/>
        <v>0.6</v>
      </c>
      <c r="AE57" s="31">
        <f t="shared" si="33"/>
        <v>0.6</v>
      </c>
      <c r="AF57" s="31">
        <f t="shared" si="33"/>
        <v>0.6</v>
      </c>
      <c r="AG57" s="31">
        <f t="shared" si="33"/>
        <v>0.6</v>
      </c>
      <c r="AH57" s="31">
        <f t="shared" si="33"/>
        <v>0.6</v>
      </c>
      <c r="AI57" s="31">
        <f t="shared" si="33"/>
        <v>0.6</v>
      </c>
      <c r="AJ57" s="31">
        <f t="shared" si="33"/>
        <v>0.6</v>
      </c>
      <c r="AK57" s="31">
        <f t="shared" si="33"/>
        <v>0.6</v>
      </c>
      <c r="AL57" s="31">
        <f t="shared" si="33"/>
        <v>0.6</v>
      </c>
      <c r="AM57" s="31">
        <f t="shared" si="33"/>
        <v>0.6</v>
      </c>
      <c r="AN57" s="31">
        <f t="shared" si="33"/>
        <v>0.6</v>
      </c>
      <c r="AO57" s="31">
        <f t="shared" si="33"/>
        <v>0.6</v>
      </c>
      <c r="AP57" s="31">
        <f t="shared" si="33"/>
        <v>0.6</v>
      </c>
      <c r="AQ57" s="31">
        <f t="shared" si="33"/>
        <v>0.6</v>
      </c>
      <c r="AR57" s="31">
        <f t="shared" si="33"/>
        <v>0.6</v>
      </c>
      <c r="AS57" s="31">
        <f t="shared" si="33"/>
        <v>0.6</v>
      </c>
      <c r="AT57" s="31">
        <f t="shared" si="33"/>
        <v>0.6</v>
      </c>
      <c r="AU57" s="31">
        <f t="shared" si="33"/>
        <v>0.6</v>
      </c>
      <c r="AV57" s="31">
        <f t="shared" si="33"/>
        <v>0.6</v>
      </c>
      <c r="AW57" s="31">
        <f t="shared" si="33"/>
        <v>0.6</v>
      </c>
      <c r="AX57" s="31">
        <f t="shared" si="33"/>
        <v>0.6</v>
      </c>
      <c r="AY57" s="31">
        <f t="shared" si="33"/>
        <v>0.6</v>
      </c>
      <c r="AZ57" s="31">
        <f t="shared" si="33"/>
        <v>0.6</v>
      </c>
      <c r="BA57" s="31">
        <f t="shared" si="33"/>
        <v>0.6</v>
      </c>
      <c r="BB57" s="31">
        <f t="shared" si="33"/>
        <v>0.6</v>
      </c>
    </row>
    <row r="58" spans="1:54" x14ac:dyDescent="0.15">
      <c r="Z58" s="47"/>
    </row>
    <row r="59" spans="1:54" x14ac:dyDescent="0.15">
      <c r="E59" s="17"/>
      <c r="F59" s="17"/>
      <c r="G59" s="17"/>
      <c r="H59" s="17"/>
      <c r="I59" s="17"/>
      <c r="J59" s="17"/>
      <c r="K59" s="17"/>
      <c r="L59" s="17"/>
      <c r="M59" s="17"/>
      <c r="N59" s="17"/>
      <c r="O59" s="17"/>
      <c r="P59" s="17"/>
      <c r="Q59" s="17"/>
      <c r="R59" s="17"/>
      <c r="S59" s="17"/>
      <c r="T59" s="17"/>
      <c r="U59" s="17"/>
      <c r="V59" s="17"/>
      <c r="W59" s="38"/>
      <c r="Y59" s="38"/>
    </row>
    <row r="60" spans="1:54" x14ac:dyDescent="0.15">
      <c r="A60" s="31" t="s">
        <v>17</v>
      </c>
      <c r="E60" s="17">
        <v>1999</v>
      </c>
      <c r="F60" s="18">
        <v>2000</v>
      </c>
      <c r="G60" s="18">
        <v>2001</v>
      </c>
      <c r="H60" s="18">
        <v>2002</v>
      </c>
      <c r="I60" s="18">
        <v>2003</v>
      </c>
      <c r="J60" s="18">
        <v>2004</v>
      </c>
      <c r="K60" s="18">
        <v>2005</v>
      </c>
      <c r="L60" s="18">
        <v>2006</v>
      </c>
      <c r="M60" s="18">
        <v>2007</v>
      </c>
      <c r="N60" s="18">
        <v>2008</v>
      </c>
      <c r="O60" s="18">
        <v>2009</v>
      </c>
      <c r="P60" s="18">
        <v>2010</v>
      </c>
      <c r="Q60" s="18">
        <v>2011</v>
      </c>
      <c r="R60" s="18">
        <v>2012</v>
      </c>
      <c r="S60" s="18">
        <v>2013</v>
      </c>
      <c r="T60" s="18">
        <v>2014</v>
      </c>
      <c r="U60" s="18">
        <v>2015</v>
      </c>
      <c r="V60" s="17">
        <v>2016</v>
      </c>
      <c r="W60" s="38">
        <v>2017</v>
      </c>
      <c r="X60" s="31">
        <v>2018</v>
      </c>
      <c r="Y60" s="38">
        <v>2019</v>
      </c>
      <c r="Z60" s="31">
        <v>2020</v>
      </c>
      <c r="AA60" s="31">
        <f t="shared" ref="AA60:BB60" si="34">AA$10</f>
        <v>2021</v>
      </c>
      <c r="AB60" s="31">
        <f t="shared" si="34"/>
        <v>2022</v>
      </c>
      <c r="AC60" s="31">
        <f t="shared" si="34"/>
        <v>2023</v>
      </c>
      <c r="AD60" s="31">
        <f t="shared" si="34"/>
        <v>2024</v>
      </c>
      <c r="AE60" s="31">
        <f t="shared" si="34"/>
        <v>2025</v>
      </c>
      <c r="AF60" s="31">
        <f t="shared" si="34"/>
        <v>2026</v>
      </c>
      <c r="AG60" s="31">
        <f t="shared" si="34"/>
        <v>2027</v>
      </c>
      <c r="AH60" s="31">
        <f t="shared" si="34"/>
        <v>2028</v>
      </c>
      <c r="AI60" s="31">
        <f t="shared" si="34"/>
        <v>2029</v>
      </c>
      <c r="AJ60" s="31">
        <f t="shared" si="34"/>
        <v>2030</v>
      </c>
      <c r="AK60" s="31">
        <f t="shared" si="34"/>
        <v>2031</v>
      </c>
      <c r="AL60" s="31">
        <f t="shared" si="34"/>
        <v>2032</v>
      </c>
      <c r="AM60" s="31">
        <f t="shared" si="34"/>
        <v>2033</v>
      </c>
      <c r="AN60" s="31">
        <f t="shared" si="34"/>
        <v>2034</v>
      </c>
      <c r="AO60" s="31">
        <f t="shared" si="34"/>
        <v>2035</v>
      </c>
      <c r="AP60" s="31">
        <f t="shared" si="34"/>
        <v>2036</v>
      </c>
      <c r="AQ60" s="31">
        <f t="shared" si="34"/>
        <v>2037</v>
      </c>
      <c r="AR60" s="31">
        <f t="shared" si="34"/>
        <v>2038</v>
      </c>
      <c r="AS60" s="31">
        <f t="shared" si="34"/>
        <v>2039</v>
      </c>
      <c r="AT60" s="31">
        <f t="shared" si="34"/>
        <v>2040</v>
      </c>
      <c r="AU60" s="31">
        <f t="shared" si="34"/>
        <v>2041</v>
      </c>
      <c r="AV60" s="31">
        <f t="shared" si="34"/>
        <v>2042</v>
      </c>
      <c r="AW60" s="31">
        <f t="shared" si="34"/>
        <v>2043</v>
      </c>
      <c r="AX60" s="31">
        <f t="shared" si="34"/>
        <v>2044</v>
      </c>
      <c r="AY60" s="31">
        <f t="shared" si="34"/>
        <v>2045</v>
      </c>
      <c r="AZ60" s="31">
        <f t="shared" si="34"/>
        <v>2046</v>
      </c>
      <c r="BA60" s="31">
        <f t="shared" si="34"/>
        <v>2047</v>
      </c>
      <c r="BB60" s="31">
        <f t="shared" si="34"/>
        <v>2048</v>
      </c>
    </row>
    <row r="61" spans="1:54" x14ac:dyDescent="0.15">
      <c r="C61" s="31" t="s">
        <v>3</v>
      </c>
      <c r="D61" s="31" t="s">
        <v>4</v>
      </c>
      <c r="E61" s="32">
        <f t="shared" ref="E61:Z64" si="35">E44*E25</f>
        <v>23784.875670571273</v>
      </c>
      <c r="F61" s="32">
        <f t="shared" si="35"/>
        <v>15262.887487298009</v>
      </c>
      <c r="G61" s="32">
        <f t="shared" si="35"/>
        <v>12796.75630686974</v>
      </c>
      <c r="H61" s="32">
        <f t="shared" si="35"/>
        <v>23004.178238114258</v>
      </c>
      <c r="I61" s="32">
        <f t="shared" si="35"/>
        <v>12151.066589539043</v>
      </c>
      <c r="J61" s="32">
        <f t="shared" si="35"/>
        <v>26464.559984527052</v>
      </c>
      <c r="K61" s="32">
        <f t="shared" si="35"/>
        <v>29391.015662968312</v>
      </c>
      <c r="L61" s="32">
        <f t="shared" si="35"/>
        <v>25832.24899661374</v>
      </c>
      <c r="M61" s="32">
        <f t="shared" si="35"/>
        <v>36405.930501694806</v>
      </c>
      <c r="N61" s="32">
        <f t="shared" si="35"/>
        <v>28601.314689917726</v>
      </c>
      <c r="O61" s="32">
        <f t="shared" si="35"/>
        <v>20820.925466385455</v>
      </c>
      <c r="P61" s="32">
        <f t="shared" si="35"/>
        <v>35035.352526682924</v>
      </c>
      <c r="Q61" s="32">
        <f t="shared" si="35"/>
        <v>41907.959409009964</v>
      </c>
      <c r="R61" s="32">
        <f t="shared" si="35"/>
        <v>36379.49220957364</v>
      </c>
      <c r="S61" s="32">
        <f t="shared" si="35"/>
        <v>22081.923166009368</v>
      </c>
      <c r="T61" s="32">
        <f t="shared" si="35"/>
        <v>53604.009128100646</v>
      </c>
      <c r="U61" s="32">
        <f t="shared" si="35"/>
        <v>38124.889203778832</v>
      </c>
      <c r="V61" s="32">
        <f t="shared" si="35"/>
        <v>27672.01812555853</v>
      </c>
      <c r="W61" s="32">
        <f t="shared" si="35"/>
        <v>16067.657168424776</v>
      </c>
      <c r="X61" s="32">
        <f t="shared" si="35"/>
        <v>31304.071867446084</v>
      </c>
      <c r="Y61" s="41">
        <f t="shared" si="35"/>
        <v>17310.77145379944</v>
      </c>
      <c r="Z61" s="32">
        <f t="shared" si="35"/>
        <v>23707.473858110749</v>
      </c>
      <c r="AA61" s="32">
        <f t="shared" ref="AA61:BB64" si="36">AA44*$AE4</f>
        <v>30452.643330382103</v>
      </c>
      <c r="AB61" s="32">
        <f t="shared" si="36"/>
        <v>18305.391517500851</v>
      </c>
      <c r="AC61" s="32">
        <f t="shared" si="36"/>
        <v>22857.205007057946</v>
      </c>
      <c r="AD61" s="32">
        <f t="shared" si="36"/>
        <v>13315.685520624253</v>
      </c>
      <c r="AE61" s="32">
        <f t="shared" si="36"/>
        <v>15872.18775067334</v>
      </c>
      <c r="AF61" s="32">
        <f t="shared" si="36"/>
        <v>25030.999530279667</v>
      </c>
      <c r="AG61" s="32">
        <f t="shared" si="36"/>
        <v>24915.28852251322</v>
      </c>
      <c r="AH61" s="32">
        <f t="shared" si="36"/>
        <v>24585.616024620547</v>
      </c>
      <c r="AI61" s="32">
        <f t="shared" si="36"/>
        <v>31872.326537128461</v>
      </c>
      <c r="AJ61" s="32">
        <f t="shared" si="36"/>
        <v>33229.373585163441</v>
      </c>
      <c r="AK61" s="32">
        <f t="shared" si="36"/>
        <v>35979.375516324588</v>
      </c>
      <c r="AL61" s="32">
        <f t="shared" si="36"/>
        <v>31251.830294619504</v>
      </c>
      <c r="AM61" s="32">
        <f t="shared" si="36"/>
        <v>26938.12837162815</v>
      </c>
      <c r="AN61" s="32">
        <f t="shared" si="36"/>
        <v>31168.378333022545</v>
      </c>
      <c r="AO61" s="32">
        <f t="shared" si="36"/>
        <v>20567.720440961886</v>
      </c>
      <c r="AP61" s="32">
        <f t="shared" si="36"/>
        <v>21373.193331866041</v>
      </c>
      <c r="AQ61" s="32">
        <f t="shared" si="36"/>
        <v>17086.330023961735</v>
      </c>
      <c r="AR61" s="32">
        <f t="shared" si="36"/>
        <v>15034.381029233882</v>
      </c>
      <c r="AS61" s="32">
        <f t="shared" si="36"/>
        <v>24556.67966147554</v>
      </c>
      <c r="AT61" s="32">
        <f t="shared" si="36"/>
        <v>23024.383368303348</v>
      </c>
      <c r="AU61" s="32">
        <f t="shared" si="36"/>
        <v>22391.072563994341</v>
      </c>
      <c r="AV61" s="32">
        <f t="shared" si="36"/>
        <v>32733.212919539292</v>
      </c>
      <c r="AW61" s="32">
        <f t="shared" si="36"/>
        <v>22522.781575054127</v>
      </c>
      <c r="AX61" s="32">
        <f t="shared" si="36"/>
        <v>44292.107782619525</v>
      </c>
      <c r="AY61" s="32">
        <f t="shared" si="36"/>
        <v>32655.09733849658</v>
      </c>
      <c r="AZ61" s="32">
        <f t="shared" si="36"/>
        <v>17531.678579464133</v>
      </c>
      <c r="BA61" s="32">
        <f t="shared" si="36"/>
        <v>19317.051461878229</v>
      </c>
      <c r="BB61" s="32">
        <f t="shared" si="36"/>
        <v>17803.808202926826</v>
      </c>
    </row>
    <row r="62" spans="1:54" x14ac:dyDescent="0.15">
      <c r="C62" s="31" t="s">
        <v>5</v>
      </c>
      <c r="D62" s="31" t="s">
        <v>6</v>
      </c>
      <c r="E62" s="32">
        <f t="shared" si="35"/>
        <v>26139.883213297897</v>
      </c>
      <c r="F62" s="32">
        <f t="shared" si="35"/>
        <v>31298.602104315982</v>
      </c>
      <c r="G62" s="32">
        <f t="shared" si="35"/>
        <v>23202.324911663138</v>
      </c>
      <c r="H62" s="32">
        <f t="shared" si="35"/>
        <v>28523.700109441568</v>
      </c>
      <c r="I62" s="32">
        <f t="shared" si="35"/>
        <v>22771.258705903881</v>
      </c>
      <c r="J62" s="32">
        <f t="shared" si="35"/>
        <v>26431.560252136867</v>
      </c>
      <c r="K62" s="32">
        <f t="shared" si="35"/>
        <v>31148.614903056525</v>
      </c>
      <c r="L62" s="32">
        <f t="shared" si="35"/>
        <v>38151.133099056977</v>
      </c>
      <c r="M62" s="32">
        <f t="shared" si="35"/>
        <v>74685.125415164977</v>
      </c>
      <c r="N62" s="32">
        <f t="shared" si="35"/>
        <v>45230.658528140695</v>
      </c>
      <c r="O62" s="32">
        <f t="shared" si="35"/>
        <v>35492.528907013468</v>
      </c>
      <c r="P62" s="32">
        <f t="shared" si="35"/>
        <v>60085.093671113165</v>
      </c>
      <c r="Q62" s="32">
        <f t="shared" si="35"/>
        <v>70490.759863865154</v>
      </c>
      <c r="R62" s="32">
        <f t="shared" si="35"/>
        <v>60787.98353808518</v>
      </c>
      <c r="S62" s="32">
        <f t="shared" si="35"/>
        <v>60849.31452680513</v>
      </c>
      <c r="T62" s="32">
        <f t="shared" si="35"/>
        <v>74093.293137780696</v>
      </c>
      <c r="U62" s="32">
        <f t="shared" si="35"/>
        <v>65032.661195239125</v>
      </c>
      <c r="V62" s="32">
        <f t="shared" si="35"/>
        <v>53309.403364223683</v>
      </c>
      <c r="W62" s="32">
        <f t="shared" si="35"/>
        <v>31367.644483529857</v>
      </c>
      <c r="X62" s="32">
        <f t="shared" si="35"/>
        <v>36434.349577983216</v>
      </c>
      <c r="Y62" s="41">
        <f t="shared" si="35"/>
        <v>19654.686507612583</v>
      </c>
      <c r="Z62" s="32">
        <f>Z45*$AE5</f>
        <v>57667.398003507631</v>
      </c>
      <c r="AA62" s="32">
        <f t="shared" si="36"/>
        <v>53544.420876241296</v>
      </c>
      <c r="AB62" s="32">
        <f t="shared" si="36"/>
        <v>32186.092257533579</v>
      </c>
      <c r="AC62" s="32">
        <f t="shared" si="36"/>
        <v>40189.476876426022</v>
      </c>
      <c r="AD62" s="32">
        <f t="shared" si="36"/>
        <v>23412.767884771703</v>
      </c>
      <c r="AE62" s="32">
        <f t="shared" si="36"/>
        <v>27907.826980026937</v>
      </c>
      <c r="AF62" s="32">
        <f t="shared" si="36"/>
        <v>44011.626815499694</v>
      </c>
      <c r="AG62" s="32">
        <f t="shared" si="36"/>
        <v>43808.173905594842</v>
      </c>
      <c r="AH62" s="32">
        <f t="shared" si="36"/>
        <v>43228.515752869695</v>
      </c>
      <c r="AI62" s="32">
        <f t="shared" si="36"/>
        <v>56040.628325567021</v>
      </c>
      <c r="AJ62" s="32">
        <f t="shared" si="36"/>
        <v>58426.703567066717</v>
      </c>
      <c r="AK62" s="32">
        <f t="shared" si="36"/>
        <v>63261.990251873562</v>
      </c>
      <c r="AL62" s="32">
        <f t="shared" si="36"/>
        <v>54949.619193762723</v>
      </c>
      <c r="AM62" s="32">
        <f t="shared" si="36"/>
        <v>47364.90253079703</v>
      </c>
      <c r="AN62" s="32">
        <f t="shared" si="36"/>
        <v>54802.886875447439</v>
      </c>
      <c r="AO62" s="32">
        <f t="shared" si="36"/>
        <v>36163.91088969932</v>
      </c>
      <c r="AP62" s="32">
        <f t="shared" si="36"/>
        <v>37580.161656736876</v>
      </c>
      <c r="AQ62" s="32">
        <f t="shared" si="36"/>
        <v>30042.634923603058</v>
      </c>
      <c r="AR62" s="32">
        <f t="shared" si="36"/>
        <v>26434.724129183702</v>
      </c>
      <c r="AS62" s="32">
        <f t="shared" si="36"/>
        <v>43177.637384445174</v>
      </c>
      <c r="AT62" s="32">
        <f t="shared" si="36"/>
        <v>40483.424053319963</v>
      </c>
      <c r="AU62" s="32">
        <f t="shared" si="36"/>
        <v>39369.883271867984</v>
      </c>
      <c r="AV62" s="32">
        <f t="shared" si="36"/>
        <v>57554.311794234636</v>
      </c>
      <c r="AW62" s="32">
        <f t="shared" si="36"/>
        <v>39601.465228313216</v>
      </c>
      <c r="AX62" s="32">
        <f t="shared" si="36"/>
        <v>77878.141312032531</v>
      </c>
      <c r="AY62" s="32">
        <f t="shared" si="36"/>
        <v>57416.962352908122</v>
      </c>
      <c r="AZ62" s="32">
        <f t="shared" si="36"/>
        <v>30825.6845339026</v>
      </c>
      <c r="BA62" s="32">
        <f t="shared" si="36"/>
        <v>33964.878593343514</v>
      </c>
      <c r="BB62" s="32">
        <f t="shared" si="36"/>
        <v>31304.165923301141</v>
      </c>
    </row>
    <row r="63" spans="1:54" x14ac:dyDescent="0.15">
      <c r="B63" s="31" t="s">
        <v>18</v>
      </c>
      <c r="C63" s="31" t="s">
        <v>7</v>
      </c>
      <c r="D63" s="31" t="s">
        <v>4</v>
      </c>
      <c r="E63" s="32">
        <f t="shared" si="35"/>
        <v>31256.188726571891</v>
      </c>
      <c r="F63" s="32">
        <f t="shared" si="35"/>
        <v>31039.024189049571</v>
      </c>
      <c r="G63" s="32">
        <f t="shared" si="35"/>
        <v>32083.617445096475</v>
      </c>
      <c r="H63" s="32">
        <f t="shared" si="35"/>
        <v>22202.712339043323</v>
      </c>
      <c r="I63" s="32">
        <f t="shared" si="35"/>
        <v>31264.497202848434</v>
      </c>
      <c r="J63" s="32">
        <f t="shared" si="35"/>
        <v>25116.454172044483</v>
      </c>
      <c r="K63" s="32">
        <f t="shared" si="35"/>
        <v>31400.568860717689</v>
      </c>
      <c r="L63" s="32">
        <f t="shared" si="35"/>
        <v>37856.989122547609</v>
      </c>
      <c r="M63" s="32">
        <f t="shared" si="35"/>
        <v>35502.381824520249</v>
      </c>
      <c r="N63" s="32">
        <f t="shared" si="35"/>
        <v>73741.401164134659</v>
      </c>
      <c r="O63" s="32">
        <f t="shared" si="35"/>
        <v>44938.883056524341</v>
      </c>
      <c r="P63" s="32">
        <f t="shared" si="35"/>
        <v>27689.557737156418</v>
      </c>
      <c r="Q63" s="32">
        <f t="shared" si="35"/>
        <v>61292.014451186915</v>
      </c>
      <c r="R63" s="32">
        <f t="shared" si="35"/>
        <v>42327.43969395676</v>
      </c>
      <c r="S63" s="32">
        <f t="shared" si="35"/>
        <v>45292.161725585836</v>
      </c>
      <c r="T63" s="32">
        <f t="shared" si="35"/>
        <v>64011.677722850385</v>
      </c>
      <c r="U63" s="32">
        <f t="shared" si="35"/>
        <v>80588.926924028259</v>
      </c>
      <c r="V63" s="32">
        <f t="shared" si="35"/>
        <v>68369.267787285484</v>
      </c>
      <c r="W63" s="32">
        <f t="shared" si="35"/>
        <v>46211.595637930172</v>
      </c>
      <c r="X63" s="32">
        <f t="shared" si="35"/>
        <v>29679.030874262196</v>
      </c>
      <c r="Y63" s="41">
        <f t="shared" si="35"/>
        <v>42635.611406605087</v>
      </c>
      <c r="Z63" s="32">
        <f>Z46*Z27</f>
        <v>23516.20968068756</v>
      </c>
      <c r="AA63" s="32">
        <f t="shared" si="36"/>
        <v>48563.804369400132</v>
      </c>
      <c r="AB63" s="32">
        <f t="shared" si="36"/>
        <v>61870.486078155824</v>
      </c>
      <c r="AC63" s="32">
        <f t="shared" si="36"/>
        <v>37190.974154574891</v>
      </c>
      <c r="AD63" s="32">
        <f t="shared" si="36"/>
        <v>46438.871293771139</v>
      </c>
      <c r="AE63" s="32">
        <f t="shared" si="36"/>
        <v>27053.412956206153</v>
      </c>
      <c r="AF63" s="32">
        <f t="shared" si="36"/>
        <v>32247.445996852599</v>
      </c>
      <c r="AG63" s="32">
        <f t="shared" si="36"/>
        <v>50855.358963712701</v>
      </c>
      <c r="AH63" s="32">
        <f t="shared" si="36"/>
        <v>50620.269476818765</v>
      </c>
      <c r="AI63" s="32">
        <f t="shared" si="36"/>
        <v>49950.475479958404</v>
      </c>
      <c r="AJ63" s="32">
        <f t="shared" si="36"/>
        <v>64754.84948547816</v>
      </c>
      <c r="AK63" s="32">
        <f t="shared" si="36"/>
        <v>67511.955316389183</v>
      </c>
      <c r="AL63" s="32">
        <f t="shared" si="36"/>
        <v>73099.12075063106</v>
      </c>
      <c r="AM63" s="32">
        <f t="shared" si="36"/>
        <v>63494.190313228326</v>
      </c>
      <c r="AN63" s="32">
        <f t="shared" si="36"/>
        <v>54730.063275839821</v>
      </c>
      <c r="AO63" s="32">
        <f t="shared" si="36"/>
        <v>63324.641372200007</v>
      </c>
      <c r="AP63" s="32">
        <f t="shared" si="36"/>
        <v>41787.336731204101</v>
      </c>
      <c r="AQ63" s="32">
        <f t="shared" si="36"/>
        <v>43423.812052651738</v>
      </c>
      <c r="AR63" s="32">
        <f t="shared" si="36"/>
        <v>34714.212897886915</v>
      </c>
      <c r="AS63" s="32">
        <f t="shared" si="36"/>
        <v>30545.278190510155</v>
      </c>
      <c r="AT63" s="32">
        <f t="shared" si="36"/>
        <v>49891.685612895235</v>
      </c>
      <c r="AU63" s="32">
        <f t="shared" si="36"/>
        <v>46778.526750270801</v>
      </c>
      <c r="AV63" s="32">
        <f t="shared" si="36"/>
        <v>45491.832295669759</v>
      </c>
      <c r="AW63" s="32">
        <f t="shared" si="36"/>
        <v>66503.908125805887</v>
      </c>
      <c r="AX63" s="32">
        <f t="shared" si="36"/>
        <v>45759.42484738143</v>
      </c>
      <c r="AY63" s="32">
        <f t="shared" si="36"/>
        <v>89988.058120482179</v>
      </c>
      <c r="AZ63" s="32">
        <f t="shared" si="36"/>
        <v>66345.20108297361</v>
      </c>
      <c r="BA63" s="32">
        <f t="shared" si="36"/>
        <v>35619.025373579228</v>
      </c>
      <c r="BB63" s="32">
        <f t="shared" si="36"/>
        <v>39246.358701176192</v>
      </c>
    </row>
    <row r="64" spans="1:54" x14ac:dyDescent="0.15">
      <c r="C64" s="31" t="s">
        <v>8</v>
      </c>
      <c r="D64" s="31" t="s">
        <v>6</v>
      </c>
      <c r="E64" s="32">
        <f t="shared" si="35"/>
        <v>13049.397443239659</v>
      </c>
      <c r="F64" s="32">
        <f t="shared" si="35"/>
        <v>13344.647255841617</v>
      </c>
      <c r="G64" s="32">
        <f t="shared" si="35"/>
        <v>14690.622383582098</v>
      </c>
      <c r="H64" s="32">
        <f t="shared" si="35"/>
        <v>9869.5190245543781</v>
      </c>
      <c r="I64" s="32">
        <f t="shared" si="35"/>
        <v>13104.862859485838</v>
      </c>
      <c r="J64" s="32">
        <f t="shared" si="35"/>
        <v>10201.353216192347</v>
      </c>
      <c r="K64" s="32">
        <f t="shared" si="35"/>
        <v>13687.947305840895</v>
      </c>
      <c r="L64" s="32">
        <f t="shared" si="35"/>
        <v>16940.131455991428</v>
      </c>
      <c r="M64" s="32">
        <f t="shared" si="35"/>
        <v>15579.991772179023</v>
      </c>
      <c r="N64" s="32">
        <f t="shared" si="35"/>
        <v>33226.446941611975</v>
      </c>
      <c r="O64" s="32">
        <f t="shared" si="35"/>
        <v>20873.52774256689</v>
      </c>
      <c r="P64" s="32">
        <f t="shared" si="35"/>
        <v>14076.214655665368</v>
      </c>
      <c r="Q64" s="32">
        <f t="shared" si="35"/>
        <v>29915.120787361284</v>
      </c>
      <c r="R64" s="32">
        <f t="shared" si="35"/>
        <v>20805.884410070026</v>
      </c>
      <c r="S64" s="32">
        <f t="shared" si="35"/>
        <v>20304.788200741303</v>
      </c>
      <c r="T64" s="32">
        <f t="shared" si="35"/>
        <v>29407.326465230228</v>
      </c>
      <c r="U64" s="32">
        <f t="shared" si="35"/>
        <v>34087.514878757829</v>
      </c>
      <c r="V64" s="32">
        <f t="shared" si="35"/>
        <v>30072.658113447353</v>
      </c>
      <c r="W64" s="32">
        <f t="shared" si="35"/>
        <v>19113.174839080366</v>
      </c>
      <c r="X64" s="32">
        <f t="shared" si="35"/>
        <v>13205.369319714302</v>
      </c>
      <c r="Y64" s="41">
        <f t="shared" si="35"/>
        <v>18902.250504899428</v>
      </c>
      <c r="Z64" s="32">
        <f>Z47*$AE7</f>
        <v>7839.5088966467683</v>
      </c>
      <c r="AA64" s="32">
        <f t="shared" si="36"/>
        <v>22912.043500387426</v>
      </c>
      <c r="AB64" s="32">
        <f t="shared" si="36"/>
        <v>29190.037453203153</v>
      </c>
      <c r="AC64" s="32">
        <f t="shared" si="36"/>
        <v>17546.426370754485</v>
      </c>
      <c r="AD64" s="32">
        <f t="shared" si="36"/>
        <v>21909.515801076846</v>
      </c>
      <c r="AE64" s="32">
        <f t="shared" si="36"/>
        <v>12763.600021358801</v>
      </c>
      <c r="AF64" s="32">
        <f t="shared" si="36"/>
        <v>15214.106370995734</v>
      </c>
      <c r="AG64" s="32">
        <f t="shared" si="36"/>
        <v>23993.181999114367</v>
      </c>
      <c r="AH64" s="32">
        <f t="shared" si="36"/>
        <v>23882.268519000121</v>
      </c>
      <c r="AI64" s="32">
        <f t="shared" si="36"/>
        <v>23566.264668156167</v>
      </c>
      <c r="AJ64" s="32">
        <f t="shared" si="36"/>
        <v>30550.858762769582</v>
      </c>
      <c r="AK64" s="32">
        <f t="shared" si="36"/>
        <v>31851.640889567068</v>
      </c>
      <c r="AL64" s="32">
        <f t="shared" si="36"/>
        <v>34487.624193088312</v>
      </c>
      <c r="AM64" s="32">
        <f t="shared" si="36"/>
        <v>29956.089094931318</v>
      </c>
      <c r="AN64" s="32">
        <f t="shared" si="36"/>
        <v>25821.238818454774</v>
      </c>
      <c r="AO64" s="32">
        <f t="shared" si="36"/>
        <v>29876.097159317371</v>
      </c>
      <c r="AP64" s="32">
        <f t="shared" si="36"/>
        <v>19714.956218585721</v>
      </c>
      <c r="AQ64" s="32">
        <f t="shared" si="36"/>
        <v>20487.033164352026</v>
      </c>
      <c r="AR64" s="32">
        <f t="shared" si="36"/>
        <v>16377.908739358507</v>
      </c>
      <c r="AS64" s="32">
        <f t="shared" si="36"/>
        <v>14411.036197019601</v>
      </c>
      <c r="AT64" s="32">
        <f t="shared" si="36"/>
        <v>23538.528043955819</v>
      </c>
      <c r="AU64" s="32">
        <f t="shared" si="36"/>
        <v>22069.762731800583</v>
      </c>
      <c r="AV64" s="32">
        <f t="shared" si="36"/>
        <v>21462.709810425626</v>
      </c>
      <c r="AW64" s="32">
        <f t="shared" si="36"/>
        <v>31376.051685199855</v>
      </c>
      <c r="AX64" s="32">
        <f t="shared" si="36"/>
        <v>21588.957995978828</v>
      </c>
      <c r="AY64" s="32">
        <f t="shared" si="36"/>
        <v>42455.699855982006</v>
      </c>
      <c r="AZ64" s="32">
        <f t="shared" si="36"/>
        <v>31301.174876918296</v>
      </c>
      <c r="BA64" s="32">
        <f t="shared" si="36"/>
        <v>16804.792569238565</v>
      </c>
      <c r="BB64" s="32">
        <f t="shared" si="36"/>
        <v>18516.141588770359</v>
      </c>
    </row>
    <row r="65" spans="1:54" x14ac:dyDescent="0.15">
      <c r="Y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row>
    <row r="66" spans="1:54" x14ac:dyDescent="0.15">
      <c r="A66" s="31" t="s">
        <v>19</v>
      </c>
      <c r="Y66" s="38"/>
      <c r="AA66" s="31">
        <f t="shared" ref="AA66:BB66" si="37">AA$10</f>
        <v>2021</v>
      </c>
      <c r="AB66" s="31">
        <f t="shared" si="37"/>
        <v>2022</v>
      </c>
      <c r="AC66" s="31">
        <f t="shared" si="37"/>
        <v>2023</v>
      </c>
      <c r="AD66" s="31">
        <f t="shared" si="37"/>
        <v>2024</v>
      </c>
      <c r="AE66" s="31">
        <f t="shared" si="37"/>
        <v>2025</v>
      </c>
      <c r="AF66" s="31">
        <f t="shared" si="37"/>
        <v>2026</v>
      </c>
      <c r="AG66" s="31">
        <f t="shared" si="37"/>
        <v>2027</v>
      </c>
      <c r="AH66" s="31">
        <f t="shared" si="37"/>
        <v>2028</v>
      </c>
      <c r="AI66" s="31">
        <f t="shared" si="37"/>
        <v>2029</v>
      </c>
      <c r="AJ66" s="31">
        <f t="shared" si="37"/>
        <v>2030</v>
      </c>
      <c r="AK66" s="31">
        <f t="shared" si="37"/>
        <v>2031</v>
      </c>
      <c r="AL66" s="31">
        <f t="shared" si="37"/>
        <v>2032</v>
      </c>
      <c r="AM66" s="31">
        <f t="shared" si="37"/>
        <v>2033</v>
      </c>
      <c r="AN66" s="31">
        <f t="shared" si="37"/>
        <v>2034</v>
      </c>
      <c r="AO66" s="31">
        <f t="shared" si="37"/>
        <v>2035</v>
      </c>
      <c r="AP66" s="31">
        <f t="shared" si="37"/>
        <v>2036</v>
      </c>
      <c r="AQ66" s="31">
        <f t="shared" si="37"/>
        <v>2037</v>
      </c>
      <c r="AR66" s="31">
        <f t="shared" si="37"/>
        <v>2038</v>
      </c>
      <c r="AS66" s="31">
        <f t="shared" si="37"/>
        <v>2039</v>
      </c>
      <c r="AT66" s="31">
        <f t="shared" si="37"/>
        <v>2040</v>
      </c>
      <c r="AU66" s="31">
        <f t="shared" si="37"/>
        <v>2041</v>
      </c>
      <c r="AV66" s="31">
        <f t="shared" si="37"/>
        <v>2042</v>
      </c>
      <c r="AW66" s="31">
        <f t="shared" si="37"/>
        <v>2043</v>
      </c>
      <c r="AX66" s="31">
        <f t="shared" si="37"/>
        <v>2044</v>
      </c>
      <c r="AY66" s="31">
        <f t="shared" si="37"/>
        <v>2045</v>
      </c>
      <c r="AZ66" s="31">
        <f t="shared" si="37"/>
        <v>2046</v>
      </c>
      <c r="BA66" s="31">
        <f t="shared" si="37"/>
        <v>2047</v>
      </c>
      <c r="BB66" s="31">
        <f t="shared" si="37"/>
        <v>2048</v>
      </c>
    </row>
    <row r="67" spans="1:54" x14ac:dyDescent="0.15">
      <c r="C67" s="31" t="s">
        <v>3</v>
      </c>
      <c r="D67" s="31" t="s">
        <v>4</v>
      </c>
      <c r="E67" s="32">
        <f t="shared" ref="E67:Z70" si="38">E11*E25</f>
        <v>1439.3643809559662</v>
      </c>
      <c r="F67" s="32">
        <f t="shared" si="38"/>
        <v>158.18607429516373</v>
      </c>
      <c r="G67" s="32">
        <f t="shared" si="38"/>
        <v>693.67213828607646</v>
      </c>
      <c r="H67" s="32">
        <f t="shared" si="38"/>
        <v>546.41418117720593</v>
      </c>
      <c r="I67" s="32">
        <f t="shared" si="38"/>
        <v>696.63860180246263</v>
      </c>
      <c r="J67" s="32">
        <f t="shared" si="38"/>
        <v>894.79568457306664</v>
      </c>
      <c r="K67" s="32">
        <f t="shared" si="38"/>
        <v>456.20030078957274</v>
      </c>
      <c r="L67" s="32">
        <f t="shared" si="38"/>
        <v>1722.8887981375121</v>
      </c>
      <c r="M67" s="32">
        <f t="shared" si="38"/>
        <v>4283.2893141547802</v>
      </c>
      <c r="N67" s="32">
        <f t="shared" si="38"/>
        <v>1105.5574460890487</v>
      </c>
      <c r="O67" s="32">
        <f t="shared" si="38"/>
        <v>3972.1730132430516</v>
      </c>
      <c r="P67" s="32">
        <f t="shared" si="38"/>
        <v>1951.4179248569935</v>
      </c>
      <c r="Q67" s="32">
        <f t="shared" si="38"/>
        <v>3974.4370567331134</v>
      </c>
      <c r="R67" s="32">
        <f t="shared" si="38"/>
        <v>5119.1128737474055</v>
      </c>
      <c r="S67" s="32">
        <f t="shared" si="38"/>
        <v>1908.2987175938747</v>
      </c>
      <c r="T67" s="32">
        <f t="shared" si="38"/>
        <v>3782.2195202552148</v>
      </c>
      <c r="U67" s="32">
        <f t="shared" si="38"/>
        <v>5914.9493338696857</v>
      </c>
      <c r="V67" s="32">
        <f t="shared" si="38"/>
        <v>2774.4476564650322</v>
      </c>
      <c r="W67" s="32">
        <f t="shared" si="38"/>
        <v>2425.6120583554771</v>
      </c>
      <c r="X67" s="32">
        <f t="shared" si="38"/>
        <v>3362.5118390579923</v>
      </c>
      <c r="Y67" s="41">
        <f t="shared" si="38"/>
        <v>3976.4290346423491</v>
      </c>
      <c r="Z67" s="32">
        <f t="shared" si="38"/>
        <v>3911.7412863998411</v>
      </c>
      <c r="AA67" s="41">
        <f t="shared" ref="AA67:BB70" si="39">AA11*$AE4</f>
        <v>3167.4088190563734</v>
      </c>
      <c r="AB67" s="41">
        <f t="shared" si="39"/>
        <v>1903.9614361149913</v>
      </c>
      <c r="AC67" s="41">
        <f t="shared" si="39"/>
        <v>2377.3999495835037</v>
      </c>
      <c r="AD67" s="41">
        <f t="shared" si="39"/>
        <v>1384.9773004016367</v>
      </c>
      <c r="AE67" s="41">
        <f t="shared" si="39"/>
        <v>1650.8815643285725</v>
      </c>
      <c r="AF67" s="41">
        <f t="shared" si="39"/>
        <v>2603.4984156171431</v>
      </c>
      <c r="AG67" s="41">
        <f t="shared" si="39"/>
        <v>2591.4632020402742</v>
      </c>
      <c r="AH67" s="41">
        <f t="shared" si="39"/>
        <v>2557.1736474063155</v>
      </c>
      <c r="AI67" s="41">
        <f t="shared" si="39"/>
        <v>3315.0714393592998</v>
      </c>
      <c r="AJ67" s="41">
        <f t="shared" si="39"/>
        <v>3456.2192123518671</v>
      </c>
      <c r="AK67" s="41">
        <f t="shared" si="39"/>
        <v>3742.249566915264</v>
      </c>
      <c r="AL67" s="41">
        <f t="shared" si="39"/>
        <v>3250.5330264080203</v>
      </c>
      <c r="AM67" s="41">
        <f t="shared" si="39"/>
        <v>2801.8607267514699</v>
      </c>
      <c r="AN67" s="41">
        <f t="shared" si="39"/>
        <v>3241.8531073526506</v>
      </c>
      <c r="AO67" s="41">
        <f t="shared" si="39"/>
        <v>2139.2684505516554</v>
      </c>
      <c r="AP67" s="41">
        <f t="shared" si="39"/>
        <v>2223.0464632017197</v>
      </c>
      <c r="AQ67" s="41">
        <f t="shared" si="39"/>
        <v>1777.165673799163</v>
      </c>
      <c r="AR67" s="41">
        <f t="shared" si="39"/>
        <v>1563.7404787629555</v>
      </c>
      <c r="AS67" s="41">
        <f t="shared" si="39"/>
        <v>2554.1639483525237</v>
      </c>
      <c r="AT67" s="41">
        <f t="shared" si="39"/>
        <v>2394.7883322608059</v>
      </c>
      <c r="AU67" s="41">
        <f t="shared" si="39"/>
        <v>2328.9170643708781</v>
      </c>
      <c r="AV67" s="41">
        <f t="shared" si="39"/>
        <v>3404.6130627340149</v>
      </c>
      <c r="AW67" s="41">
        <f t="shared" si="39"/>
        <v>2342.6162457080773</v>
      </c>
      <c r="AX67" s="41">
        <f t="shared" si="39"/>
        <v>4606.8648715725194</v>
      </c>
      <c r="AY67" s="41">
        <f t="shared" si="39"/>
        <v>3396.488185769605</v>
      </c>
      <c r="AZ67" s="41">
        <f t="shared" si="39"/>
        <v>1823.4868068104631</v>
      </c>
      <c r="BA67" s="41">
        <f t="shared" si="39"/>
        <v>2009.1851631636732</v>
      </c>
      <c r="BB67" s="41">
        <f t="shared" si="39"/>
        <v>1851.7912715471014</v>
      </c>
    </row>
    <row r="68" spans="1:54" x14ac:dyDescent="0.15">
      <c r="C68" s="31" t="s">
        <v>5</v>
      </c>
      <c r="D68" s="31" t="s">
        <v>6</v>
      </c>
      <c r="E68" s="32">
        <f t="shared" si="38"/>
        <v>2753.8913165303538</v>
      </c>
      <c r="F68" s="32">
        <f t="shared" si="38"/>
        <v>2493.5210429226149</v>
      </c>
      <c r="G68" s="32">
        <f t="shared" si="38"/>
        <v>5242.1058463967092</v>
      </c>
      <c r="H68" s="32">
        <f t="shared" si="38"/>
        <v>3579.1317807850332</v>
      </c>
      <c r="I68" s="32">
        <f t="shared" si="38"/>
        <v>4246.794396264826</v>
      </c>
      <c r="J68" s="32">
        <f t="shared" si="38"/>
        <v>4950.5036748251832</v>
      </c>
      <c r="K68" s="32">
        <f t="shared" si="38"/>
        <v>8617.6548516653838</v>
      </c>
      <c r="L68" s="32">
        <f t="shared" si="38"/>
        <v>10441.907654864548</v>
      </c>
      <c r="M68" s="32">
        <f t="shared" si="38"/>
        <v>14967.142481127694</v>
      </c>
      <c r="N68" s="32">
        <f t="shared" si="38"/>
        <v>8220.9260105105714</v>
      </c>
      <c r="O68" s="32">
        <f t="shared" si="38"/>
        <v>12699.493764784855</v>
      </c>
      <c r="P68" s="32">
        <f t="shared" si="38"/>
        <v>9057.2646166759878</v>
      </c>
      <c r="Q68" s="32">
        <f t="shared" si="38"/>
        <v>25343.01385172351</v>
      </c>
      <c r="R68" s="32">
        <f t="shared" si="38"/>
        <v>26125.469468853626</v>
      </c>
      <c r="S68" s="32">
        <f t="shared" si="38"/>
        <v>16747.568785496973</v>
      </c>
      <c r="T68" s="32">
        <f t="shared" si="38"/>
        <v>25297.724419695332</v>
      </c>
      <c r="U68" s="32">
        <f t="shared" si="38"/>
        <v>19483.961650010344</v>
      </c>
      <c r="V68" s="32">
        <f t="shared" si="38"/>
        <v>18182.489288301967</v>
      </c>
      <c r="W68" s="32">
        <f t="shared" si="38"/>
        <v>14183.491449766805</v>
      </c>
      <c r="X68" s="32">
        <f t="shared" si="38"/>
        <v>11018.440362422933</v>
      </c>
      <c r="Y68" s="41">
        <f t="shared" si="38"/>
        <v>8396.1323424653983</v>
      </c>
      <c r="Z68" s="41">
        <f t="shared" si="38"/>
        <v>23792.719450934961</v>
      </c>
      <c r="AA68" s="41">
        <f t="shared" si="39"/>
        <v>14800.498792016766</v>
      </c>
      <c r="AB68" s="41">
        <f t="shared" si="39"/>
        <v>8896.7293283162708</v>
      </c>
      <c r="AC68" s="41">
        <f t="shared" si="39"/>
        <v>11108.987532728443</v>
      </c>
      <c r="AD68" s="41">
        <f t="shared" si="39"/>
        <v>6471.6479723864277</v>
      </c>
      <c r="AE68" s="41">
        <f t="shared" si="39"/>
        <v>7714.1512177411523</v>
      </c>
      <c r="AF68" s="41">
        <f t="shared" si="39"/>
        <v>12165.488371292335</v>
      </c>
      <c r="AG68" s="41">
        <f t="shared" si="39"/>
        <v>12109.250867963296</v>
      </c>
      <c r="AH68" s="41">
        <f t="shared" si="39"/>
        <v>11949.02446811072</v>
      </c>
      <c r="AI68" s="41">
        <f t="shared" si="39"/>
        <v>15490.488799075782</v>
      </c>
      <c r="AJ68" s="41">
        <f t="shared" si="39"/>
        <v>16150.036575511767</v>
      </c>
      <c r="AK68" s="41">
        <f t="shared" si="39"/>
        <v>17486.583942471767</v>
      </c>
      <c r="AL68" s="41">
        <f t="shared" si="39"/>
        <v>15188.917149348335</v>
      </c>
      <c r="AM68" s="41">
        <f t="shared" si="39"/>
        <v>13092.385186336218</v>
      </c>
      <c r="AN68" s="41">
        <f t="shared" si="39"/>
        <v>15148.358087088707</v>
      </c>
      <c r="AO68" s="41">
        <f t="shared" si="39"/>
        <v>9996.2593801270305</v>
      </c>
      <c r="AP68" s="41">
        <f t="shared" si="39"/>
        <v>10387.732803944247</v>
      </c>
      <c r="AQ68" s="41">
        <f t="shared" si="39"/>
        <v>8304.2448609820676</v>
      </c>
      <c r="AR68" s="41">
        <f t="shared" si="39"/>
        <v>7306.9630063901532</v>
      </c>
      <c r="AS68" s="41">
        <f t="shared" si="39"/>
        <v>11934.960907088229</v>
      </c>
      <c r="AT68" s="41">
        <f t="shared" si="39"/>
        <v>11190.239038774069</v>
      </c>
      <c r="AU68" s="41">
        <f t="shared" si="39"/>
        <v>10882.439295662934</v>
      </c>
      <c r="AV68" s="41">
        <f t="shared" si="39"/>
        <v>15908.894115313904</v>
      </c>
      <c r="AW68" s="41">
        <f t="shared" si="39"/>
        <v>10946.4520986876</v>
      </c>
      <c r="AX68" s="41">
        <f t="shared" si="39"/>
        <v>21526.712168152244</v>
      </c>
      <c r="AY68" s="41">
        <f t="shared" si="39"/>
        <v>15870.928624098007</v>
      </c>
      <c r="AZ68" s="41">
        <f t="shared" si="39"/>
        <v>8520.6917777974504</v>
      </c>
      <c r="BA68" s="41">
        <f t="shared" si="39"/>
        <v>9388.413141187475</v>
      </c>
      <c r="BB68" s="41">
        <f t="shared" si="39"/>
        <v>8652.9513691779212</v>
      </c>
    </row>
    <row r="69" spans="1:54" x14ac:dyDescent="0.15">
      <c r="C69" s="31" t="s">
        <v>7</v>
      </c>
      <c r="D69" s="31" t="s">
        <v>4</v>
      </c>
      <c r="E69" s="32">
        <f t="shared" si="38"/>
        <v>5031.1046387895312</v>
      </c>
      <c r="F69" s="32">
        <f t="shared" si="38"/>
        <v>4468.6650230964269</v>
      </c>
      <c r="G69" s="32">
        <f t="shared" si="38"/>
        <v>3393.1759026406658</v>
      </c>
      <c r="H69" s="32">
        <f t="shared" si="38"/>
        <v>2753.8182883530244</v>
      </c>
      <c r="I69" s="32">
        <f t="shared" si="38"/>
        <v>4961.3710145379064</v>
      </c>
      <c r="J69" s="32">
        <f t="shared" si="38"/>
        <v>4431.9937887827991</v>
      </c>
      <c r="K69" s="32">
        <f t="shared" si="38"/>
        <v>4263.9412219053256</v>
      </c>
      <c r="L69" s="32">
        <f t="shared" si="38"/>
        <v>4542.3505043980613</v>
      </c>
      <c r="M69" s="32">
        <f t="shared" si="38"/>
        <v>4678.7735302603469</v>
      </c>
      <c r="N69" s="32">
        <f t="shared" si="38"/>
        <v>8535.1932619117124</v>
      </c>
      <c r="O69" s="32">
        <f t="shared" si="38"/>
        <v>4347.2595068743931</v>
      </c>
      <c r="P69" s="32">
        <f t="shared" si="38"/>
        <v>1018.2089396539716</v>
      </c>
      <c r="Q69" s="32">
        <f t="shared" si="38"/>
        <v>3953.0735951494416</v>
      </c>
      <c r="R69" s="32">
        <f t="shared" si="38"/>
        <v>2529.1442020351242</v>
      </c>
      <c r="S69" s="32">
        <f t="shared" si="38"/>
        <v>5383.0984869462591</v>
      </c>
      <c r="T69" s="32">
        <f t="shared" si="38"/>
        <v>6636.8942959719443</v>
      </c>
      <c r="U69" s="32">
        <f t="shared" si="38"/>
        <v>12368.009801045391</v>
      </c>
      <c r="V69" s="32">
        <f t="shared" si="38"/>
        <v>8915.5747514083978</v>
      </c>
      <c r="W69" s="32">
        <f t="shared" si="38"/>
        <v>7684.5130609287598</v>
      </c>
      <c r="X69" s="32">
        <f t="shared" si="38"/>
        <v>3664.0430262022282</v>
      </c>
      <c r="Y69" s="41">
        <f t="shared" si="38"/>
        <v>5356.5664910999085</v>
      </c>
      <c r="Z69" s="32">
        <f t="shared" si="38"/>
        <v>3263.8801404682067</v>
      </c>
      <c r="AA69" s="41">
        <f t="shared" si="39"/>
        <v>4212.9879116063412</v>
      </c>
      <c r="AB69" s="41">
        <f t="shared" si="39"/>
        <v>5367.3638899822181</v>
      </c>
      <c r="AC69" s="41">
        <f t="shared" si="39"/>
        <v>3226.3766516779433</v>
      </c>
      <c r="AD69" s="41">
        <f t="shared" si="39"/>
        <v>4028.6465595058817</v>
      </c>
      <c r="AE69" s="41">
        <f t="shared" si="39"/>
        <v>2346.9269599481081</v>
      </c>
      <c r="AF69" s="41">
        <f t="shared" si="39"/>
        <v>2797.517655979233</v>
      </c>
      <c r="AG69" s="41">
        <f t="shared" si="39"/>
        <v>4411.783947666233</v>
      </c>
      <c r="AH69" s="41">
        <f t="shared" si="39"/>
        <v>4391.3895576613613</v>
      </c>
      <c r="AI69" s="41">
        <f t="shared" si="39"/>
        <v>4333.2838542742265</v>
      </c>
      <c r="AJ69" s="41">
        <f t="shared" si="39"/>
        <v>5617.5870412678178</v>
      </c>
      <c r="AK69" s="41">
        <f t="shared" si="39"/>
        <v>5856.7703937146953</v>
      </c>
      <c r="AL69" s="41">
        <f t="shared" si="39"/>
        <v>6341.4659553630217</v>
      </c>
      <c r="AM69" s="41">
        <f t="shared" si="39"/>
        <v>5508.2228363355798</v>
      </c>
      <c r="AN69" s="41">
        <f t="shared" si="39"/>
        <v>4747.9207606694226</v>
      </c>
      <c r="AO69" s="41">
        <f t="shared" si="39"/>
        <v>5493.5141937929857</v>
      </c>
      <c r="AP69" s="41">
        <f t="shared" si="39"/>
        <v>3625.1184764617551</v>
      </c>
      <c r="AQ69" s="41">
        <f t="shared" si="39"/>
        <v>3767.0853350393577</v>
      </c>
      <c r="AR69" s="41">
        <f t="shared" si="39"/>
        <v>3011.5136406380552</v>
      </c>
      <c r="AS69" s="41">
        <f t="shared" si="39"/>
        <v>2649.8518689849025</v>
      </c>
      <c r="AT69" s="41">
        <f t="shared" si="39"/>
        <v>4328.1837390242335</v>
      </c>
      <c r="AU69" s="41">
        <f t="shared" si="39"/>
        <v>4058.1122150681927</v>
      </c>
      <c r="AV69" s="41">
        <f t="shared" si="39"/>
        <v>3946.4894076387823</v>
      </c>
      <c r="AW69" s="41">
        <f t="shared" si="39"/>
        <v>5769.3206833099621</v>
      </c>
      <c r="AX69" s="41">
        <f t="shared" si="39"/>
        <v>3969.7034906422859</v>
      </c>
      <c r="AY69" s="41">
        <f t="shared" si="39"/>
        <v>7806.608357260443</v>
      </c>
      <c r="AZ69" s="41">
        <f t="shared" si="39"/>
        <v>5755.5525928232046</v>
      </c>
      <c r="BA69" s="41">
        <f t="shared" si="39"/>
        <v>3090.0075739668096</v>
      </c>
      <c r="BB69" s="41">
        <f t="shared" si="39"/>
        <v>3404.6845573491473</v>
      </c>
    </row>
    <row r="70" spans="1:54" x14ac:dyDescent="0.15">
      <c r="C70" s="31" t="s">
        <v>8</v>
      </c>
      <c r="D70" s="31" t="s">
        <v>6</v>
      </c>
      <c r="E70" s="32">
        <f t="shared" si="38"/>
        <v>3633.5996637241469</v>
      </c>
      <c r="F70" s="32">
        <f t="shared" si="38"/>
        <v>3715.8118596857985</v>
      </c>
      <c r="G70" s="32">
        <f t="shared" si="38"/>
        <v>4090.5981126765496</v>
      </c>
      <c r="H70" s="32">
        <f t="shared" si="38"/>
        <v>2748.163749684732</v>
      </c>
      <c r="I70" s="32">
        <f t="shared" si="38"/>
        <v>3649.0439873948044</v>
      </c>
      <c r="J70" s="32">
        <f t="shared" si="38"/>
        <v>2840.5628518189496</v>
      </c>
      <c r="K70" s="32">
        <f t="shared" si="38"/>
        <v>3811.4036256397185</v>
      </c>
      <c r="L70" s="32">
        <f t="shared" si="38"/>
        <v>4716.9730425998823</v>
      </c>
      <c r="M70" s="32">
        <f t="shared" si="38"/>
        <v>4338.2426744571767</v>
      </c>
      <c r="N70" s="32">
        <f t="shared" si="38"/>
        <v>9251.8912814886662</v>
      </c>
      <c r="O70" s="32">
        <f t="shared" si="38"/>
        <v>5812.2257150976975</v>
      </c>
      <c r="P70" s="32">
        <f t="shared" si="38"/>
        <v>3919.5165188130477</v>
      </c>
      <c r="Q70" s="32">
        <f t="shared" si="38"/>
        <v>8329.8537963939361</v>
      </c>
      <c r="R70" s="32">
        <f t="shared" si="38"/>
        <v>5793.3904553638386</v>
      </c>
      <c r="S70" s="32">
        <f t="shared" si="38"/>
        <v>5653.8604099628874</v>
      </c>
      <c r="T70" s="32">
        <f t="shared" si="38"/>
        <v>8188.4586640775151</v>
      </c>
      <c r="U70" s="32">
        <f t="shared" si="38"/>
        <v>9491.6553150745767</v>
      </c>
      <c r="V70" s="32">
        <f t="shared" si="38"/>
        <v>8373.7200038246028</v>
      </c>
      <c r="W70" s="32">
        <f t="shared" si="38"/>
        <v>5322.0561309489549</v>
      </c>
      <c r="X70" s="32">
        <f t="shared" si="38"/>
        <v>3677.0299723168469</v>
      </c>
      <c r="Y70" s="41">
        <f t="shared" si="38"/>
        <v>5263.324331792347</v>
      </c>
      <c r="Z70" s="41">
        <f t="shared" si="38"/>
        <v>2840.0229516833501</v>
      </c>
      <c r="AA70" s="41">
        <f t="shared" si="39"/>
        <v>4187.1309267697752</v>
      </c>
      <c r="AB70" s="41">
        <f t="shared" si="39"/>
        <v>5334.4219851803391</v>
      </c>
      <c r="AC70" s="41">
        <f t="shared" si="39"/>
        <v>3206.5749399451229</v>
      </c>
      <c r="AD70" s="41">
        <f t="shared" si="39"/>
        <v>4003.9209597209742</v>
      </c>
      <c r="AE70" s="41">
        <f t="shared" si="39"/>
        <v>2332.5228230056009</v>
      </c>
      <c r="AF70" s="41">
        <f t="shared" si="39"/>
        <v>2780.3480430754307</v>
      </c>
      <c r="AG70" s="41">
        <f t="shared" si="39"/>
        <v>4384.706862939086</v>
      </c>
      <c r="AH70" s="41">
        <f t="shared" si="39"/>
        <v>4364.4376423968779</v>
      </c>
      <c r="AI70" s="41">
        <f t="shared" si="39"/>
        <v>4306.6885596132024</v>
      </c>
      <c r="AJ70" s="41">
        <f t="shared" si="39"/>
        <v>5583.1094054445584</v>
      </c>
      <c r="AK70" s="41">
        <f t="shared" si="39"/>
        <v>5820.8247830367418</v>
      </c>
      <c r="AL70" s="41">
        <f t="shared" si="39"/>
        <v>6302.5455519605575</v>
      </c>
      <c r="AM70" s="41">
        <f t="shared" si="39"/>
        <v>5474.4164173892568</v>
      </c>
      <c r="AN70" s="41">
        <f t="shared" si="39"/>
        <v>4718.7806544812147</v>
      </c>
      <c r="AO70" s="41">
        <f t="shared" si="39"/>
        <v>5459.7980483426172</v>
      </c>
      <c r="AP70" s="41">
        <f t="shared" si="39"/>
        <v>3602.8695084031474</v>
      </c>
      <c r="AQ70" s="41">
        <f t="shared" si="39"/>
        <v>3743.9650530851127</v>
      </c>
      <c r="AR70" s="41">
        <f t="shared" si="39"/>
        <v>2993.0306389834418</v>
      </c>
      <c r="AS70" s="41">
        <f t="shared" si="39"/>
        <v>2633.588546840841</v>
      </c>
      <c r="AT70" s="41">
        <f t="shared" si="39"/>
        <v>4301.6197460439762</v>
      </c>
      <c r="AU70" s="41">
        <f t="shared" si="39"/>
        <v>4033.2057714201987</v>
      </c>
      <c r="AV70" s="41">
        <f t="shared" si="39"/>
        <v>3922.2680429180668</v>
      </c>
      <c r="AW70" s="41">
        <f t="shared" si="39"/>
        <v>5733.9117904872073</v>
      </c>
      <c r="AX70" s="41">
        <f t="shared" si="39"/>
        <v>3945.3396507460388</v>
      </c>
      <c r="AY70" s="41">
        <f t="shared" si="39"/>
        <v>7758.6957218212092</v>
      </c>
      <c r="AZ70" s="41">
        <f t="shared" si="39"/>
        <v>5720.2282009091659</v>
      </c>
      <c r="BA70" s="41">
        <f t="shared" si="39"/>
        <v>3071.0428200531269</v>
      </c>
      <c r="BB70" s="41">
        <f t="shared" si="39"/>
        <v>3383.7884905149317</v>
      </c>
    </row>
    <row r="71" spans="1:54" x14ac:dyDescent="0.15">
      <c r="W71" s="38"/>
      <c r="X71" s="38"/>
      <c r="Y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row>
    <row r="72" spans="1:54" x14ac:dyDescent="0.15">
      <c r="W72" s="38"/>
      <c r="X72" s="38"/>
      <c r="Y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row>
    <row r="73" spans="1:54" x14ac:dyDescent="0.15">
      <c r="W73" s="38"/>
      <c r="X73" s="38"/>
      <c r="Y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row>
    <row r="74" spans="1:54" x14ac:dyDescent="0.15">
      <c r="W74" s="38"/>
      <c r="X74" s="38"/>
      <c r="Y74" s="38"/>
      <c r="AA74" s="31">
        <f t="shared" ref="AA74:BB74" si="40">AA$10</f>
        <v>2021</v>
      </c>
      <c r="AB74" s="31">
        <f t="shared" si="40"/>
        <v>2022</v>
      </c>
      <c r="AC74" s="31">
        <f t="shared" si="40"/>
        <v>2023</v>
      </c>
      <c r="AD74" s="31">
        <f t="shared" si="40"/>
        <v>2024</v>
      </c>
      <c r="AE74" s="31">
        <f t="shared" si="40"/>
        <v>2025</v>
      </c>
      <c r="AF74" s="31">
        <f t="shared" si="40"/>
        <v>2026</v>
      </c>
      <c r="AG74" s="31">
        <f t="shared" si="40"/>
        <v>2027</v>
      </c>
      <c r="AH74" s="31">
        <f t="shared" si="40"/>
        <v>2028</v>
      </c>
      <c r="AI74" s="31">
        <f t="shared" si="40"/>
        <v>2029</v>
      </c>
      <c r="AJ74" s="31">
        <f t="shared" si="40"/>
        <v>2030</v>
      </c>
      <c r="AK74" s="31">
        <f t="shared" si="40"/>
        <v>2031</v>
      </c>
      <c r="AL74" s="31">
        <f t="shared" si="40"/>
        <v>2032</v>
      </c>
      <c r="AM74" s="31">
        <f t="shared" si="40"/>
        <v>2033</v>
      </c>
      <c r="AN74" s="31">
        <f t="shared" si="40"/>
        <v>2034</v>
      </c>
      <c r="AO74" s="31">
        <f t="shared" si="40"/>
        <v>2035</v>
      </c>
      <c r="AP74" s="31">
        <f t="shared" si="40"/>
        <v>2036</v>
      </c>
      <c r="AQ74" s="31">
        <f t="shared" si="40"/>
        <v>2037</v>
      </c>
      <c r="AR74" s="31">
        <f t="shared" si="40"/>
        <v>2038</v>
      </c>
      <c r="AS74" s="31">
        <f t="shared" si="40"/>
        <v>2039</v>
      </c>
      <c r="AT74" s="31">
        <f t="shared" si="40"/>
        <v>2040</v>
      </c>
      <c r="AU74" s="31">
        <f t="shared" si="40"/>
        <v>2041</v>
      </c>
      <c r="AV74" s="31">
        <f t="shared" si="40"/>
        <v>2042</v>
      </c>
      <c r="AW74" s="31">
        <f t="shared" si="40"/>
        <v>2043</v>
      </c>
      <c r="AX74" s="31">
        <f t="shared" si="40"/>
        <v>2044</v>
      </c>
      <c r="AY74" s="31">
        <f t="shared" si="40"/>
        <v>2045</v>
      </c>
      <c r="AZ74" s="31">
        <f t="shared" si="40"/>
        <v>2046</v>
      </c>
      <c r="BA74" s="31">
        <f t="shared" si="40"/>
        <v>2047</v>
      </c>
      <c r="BB74" s="31">
        <f t="shared" si="40"/>
        <v>2048</v>
      </c>
    </row>
    <row r="75" spans="1:54" x14ac:dyDescent="0.15">
      <c r="C75" s="31" t="s">
        <v>17</v>
      </c>
      <c r="D75" s="31" t="s">
        <v>4</v>
      </c>
      <c r="E75" s="4">
        <f>E61+E63</f>
        <v>55041.064397143164</v>
      </c>
      <c r="F75" s="4">
        <f t="shared" ref="F75:BB76" si="41">F61+F63</f>
        <v>46301.911676347576</v>
      </c>
      <c r="G75" s="4">
        <f t="shared" si="41"/>
        <v>44880.373751966217</v>
      </c>
      <c r="H75" s="4">
        <f t="shared" si="41"/>
        <v>45206.890577157581</v>
      </c>
      <c r="I75" s="4">
        <f t="shared" si="41"/>
        <v>43415.563792387475</v>
      </c>
      <c r="J75" s="4">
        <f t="shared" si="41"/>
        <v>51581.014156571531</v>
      </c>
      <c r="K75" s="4">
        <f t="shared" si="41"/>
        <v>60791.584523686004</v>
      </c>
      <c r="L75" s="4">
        <f t="shared" si="41"/>
        <v>63689.238119161353</v>
      </c>
      <c r="M75" s="4">
        <f t="shared" si="41"/>
        <v>71908.312326215062</v>
      </c>
      <c r="N75" s="4">
        <f t="shared" si="41"/>
        <v>102342.71585405238</v>
      </c>
      <c r="O75" s="4">
        <f t="shared" si="41"/>
        <v>65759.808522909792</v>
      </c>
      <c r="P75" s="4">
        <f t="shared" si="41"/>
        <v>62724.910263839338</v>
      </c>
      <c r="Q75" s="4">
        <f t="shared" si="41"/>
        <v>103199.97386019689</v>
      </c>
      <c r="R75" s="4">
        <f t="shared" si="41"/>
        <v>78706.931903530407</v>
      </c>
      <c r="S75" s="4">
        <f t="shared" si="41"/>
        <v>67374.084891595208</v>
      </c>
      <c r="T75" s="4">
        <f t="shared" si="41"/>
        <v>117615.68685095102</v>
      </c>
      <c r="U75" s="4">
        <f t="shared" si="41"/>
        <v>118713.81612780709</v>
      </c>
      <c r="V75" s="4">
        <f t="shared" si="41"/>
        <v>96041.285912844018</v>
      </c>
      <c r="W75" s="4">
        <f t="shared" si="41"/>
        <v>62279.252806354947</v>
      </c>
      <c r="X75" s="4">
        <f t="shared" si="41"/>
        <v>60983.102741708281</v>
      </c>
      <c r="Y75" s="42">
        <f t="shared" si="41"/>
        <v>59946.382860404527</v>
      </c>
      <c r="Z75" s="4">
        <f t="shared" si="41"/>
        <v>47223.683538798308</v>
      </c>
      <c r="AA75" s="42">
        <f t="shared" si="41"/>
        <v>79016.447699782235</v>
      </c>
      <c r="AB75" s="42">
        <f t="shared" si="41"/>
        <v>80175.877595656668</v>
      </c>
      <c r="AC75" s="42">
        <f t="shared" si="41"/>
        <v>60048.179161632841</v>
      </c>
      <c r="AD75" s="42">
        <f t="shared" si="41"/>
        <v>59754.556814395393</v>
      </c>
      <c r="AE75" s="42">
        <f t="shared" si="41"/>
        <v>42925.600706879493</v>
      </c>
      <c r="AF75" s="42">
        <f t="shared" si="41"/>
        <v>57278.445527132266</v>
      </c>
      <c r="AG75" s="42">
        <f t="shared" si="41"/>
        <v>75770.64748622592</v>
      </c>
      <c r="AH75" s="42">
        <f t="shared" si="41"/>
        <v>75205.885501439305</v>
      </c>
      <c r="AI75" s="42">
        <f t="shared" si="41"/>
        <v>81822.802017086869</v>
      </c>
      <c r="AJ75" s="42">
        <f t="shared" si="41"/>
        <v>97984.223070641601</v>
      </c>
      <c r="AK75" s="42">
        <f t="shared" si="41"/>
        <v>103491.33083271378</v>
      </c>
      <c r="AL75" s="42">
        <f t="shared" si="41"/>
        <v>104350.95104525056</v>
      </c>
      <c r="AM75" s="42">
        <f t="shared" si="41"/>
        <v>90432.31868485648</v>
      </c>
      <c r="AN75" s="42">
        <f t="shared" si="41"/>
        <v>85898.441608862369</v>
      </c>
      <c r="AO75" s="42">
        <f t="shared" si="41"/>
        <v>83892.3618131619</v>
      </c>
      <c r="AP75" s="42">
        <f t="shared" si="41"/>
        <v>63160.530063070139</v>
      </c>
      <c r="AQ75" s="42">
        <f t="shared" si="41"/>
        <v>60510.142076613469</v>
      </c>
      <c r="AR75" s="42">
        <f t="shared" si="41"/>
        <v>49748.593927120797</v>
      </c>
      <c r="AS75" s="42">
        <f t="shared" si="41"/>
        <v>55101.957851985695</v>
      </c>
      <c r="AT75" s="42">
        <f t="shared" si="41"/>
        <v>72916.068981198579</v>
      </c>
      <c r="AU75" s="42">
        <f t="shared" si="41"/>
        <v>69169.599314265142</v>
      </c>
      <c r="AV75" s="42">
        <f t="shared" si="41"/>
        <v>78225.045215209044</v>
      </c>
      <c r="AW75" s="42">
        <f t="shared" si="41"/>
        <v>89026.689700860006</v>
      </c>
      <c r="AX75" s="42">
        <f t="shared" si="41"/>
        <v>90051.532630000962</v>
      </c>
      <c r="AY75" s="42">
        <f t="shared" si="41"/>
        <v>122643.15545897876</v>
      </c>
      <c r="AZ75" s="42">
        <f t="shared" si="41"/>
        <v>83876.879662437743</v>
      </c>
      <c r="BA75" s="42">
        <f t="shared" si="41"/>
        <v>54936.076835457454</v>
      </c>
      <c r="BB75" s="42">
        <f t="shared" si="41"/>
        <v>57050.166904103018</v>
      </c>
    </row>
    <row r="76" spans="1:54" x14ac:dyDescent="0.15">
      <c r="C76" s="31" t="s">
        <v>17</v>
      </c>
      <c r="D76" s="31" t="s">
        <v>6</v>
      </c>
      <c r="E76" s="4">
        <f t="shared" ref="E76:Y76" si="42">E62+E64</f>
        <v>39189.280656537558</v>
      </c>
      <c r="F76" s="4">
        <f t="shared" si="42"/>
        <v>44643.249360157599</v>
      </c>
      <c r="G76" s="4">
        <f t="shared" si="42"/>
        <v>37892.947295245234</v>
      </c>
      <c r="H76" s="4">
        <f t="shared" si="42"/>
        <v>38393.219133995946</v>
      </c>
      <c r="I76" s="4">
        <f t="shared" si="42"/>
        <v>35876.121565389723</v>
      </c>
      <c r="J76" s="4">
        <f t="shared" si="42"/>
        <v>36632.913468329214</v>
      </c>
      <c r="K76" s="4">
        <f t="shared" si="42"/>
        <v>44836.56220889742</v>
      </c>
      <c r="L76" s="4">
        <f t="shared" si="42"/>
        <v>55091.264555048401</v>
      </c>
      <c r="M76" s="4">
        <f t="shared" si="42"/>
        <v>90265.117187344003</v>
      </c>
      <c r="N76" s="4">
        <f t="shared" si="42"/>
        <v>78457.105469752671</v>
      </c>
      <c r="O76" s="4">
        <f t="shared" si="42"/>
        <v>56366.056649580358</v>
      </c>
      <c r="P76" s="4">
        <f t="shared" si="42"/>
        <v>74161.308326778526</v>
      </c>
      <c r="Q76" s="4">
        <f t="shared" si="42"/>
        <v>100405.88065122644</v>
      </c>
      <c r="R76" s="4">
        <f t="shared" si="42"/>
        <v>81593.86794815521</v>
      </c>
      <c r="S76" s="4">
        <f t="shared" si="42"/>
        <v>81154.102727546429</v>
      </c>
      <c r="T76" s="4">
        <f t="shared" si="42"/>
        <v>103500.61960301093</v>
      </c>
      <c r="U76" s="4">
        <f t="shared" si="42"/>
        <v>99120.176073996961</v>
      </c>
      <c r="V76" s="4">
        <f t="shared" si="42"/>
        <v>83382.061477671028</v>
      </c>
      <c r="W76" s="4">
        <f t="shared" si="42"/>
        <v>50480.819322610223</v>
      </c>
      <c r="X76" s="4">
        <f t="shared" si="42"/>
        <v>49639.718897697516</v>
      </c>
      <c r="Y76" s="42">
        <f t="shared" si="42"/>
        <v>38556.937012512011</v>
      </c>
      <c r="Z76" s="42">
        <f>Z62+Z64</f>
        <v>65506.906900154398</v>
      </c>
      <c r="AA76" s="42">
        <f t="shared" si="41"/>
        <v>76456.464376628719</v>
      </c>
      <c r="AB76" s="42">
        <f t="shared" si="41"/>
        <v>61376.129710736728</v>
      </c>
      <c r="AC76" s="42">
        <f t="shared" si="41"/>
        <v>57735.903247180511</v>
      </c>
      <c r="AD76" s="42">
        <f t="shared" si="41"/>
        <v>45322.283685848553</v>
      </c>
      <c r="AE76" s="42">
        <f t="shared" si="41"/>
        <v>40671.427001385739</v>
      </c>
      <c r="AF76" s="42">
        <f t="shared" si="41"/>
        <v>59225.733186495432</v>
      </c>
      <c r="AG76" s="42">
        <f t="shared" si="41"/>
        <v>67801.355904709213</v>
      </c>
      <c r="AH76" s="42">
        <f t="shared" si="41"/>
        <v>67110.784271869808</v>
      </c>
      <c r="AI76" s="42">
        <f t="shared" si="41"/>
        <v>79606.892993723188</v>
      </c>
      <c r="AJ76" s="42">
        <f t="shared" si="41"/>
        <v>88977.562329836306</v>
      </c>
      <c r="AK76" s="42">
        <f t="shared" si="41"/>
        <v>95113.631141440623</v>
      </c>
      <c r="AL76" s="42">
        <f t="shared" si="41"/>
        <v>89437.243386851042</v>
      </c>
      <c r="AM76" s="42">
        <f t="shared" si="41"/>
        <v>77320.991625728348</v>
      </c>
      <c r="AN76" s="42">
        <f t="shared" si="41"/>
        <v>80624.125693902213</v>
      </c>
      <c r="AO76" s="42">
        <f t="shared" si="41"/>
        <v>66040.008049016687</v>
      </c>
      <c r="AP76" s="42">
        <f t="shared" si="41"/>
        <v>57295.117875322598</v>
      </c>
      <c r="AQ76" s="42">
        <f t="shared" si="41"/>
        <v>50529.668087955084</v>
      </c>
      <c r="AR76" s="42">
        <f t="shared" si="41"/>
        <v>42812.632868542205</v>
      </c>
      <c r="AS76" s="42">
        <f t="shared" si="41"/>
        <v>57588.673581464776</v>
      </c>
      <c r="AT76" s="42">
        <f t="shared" si="41"/>
        <v>64021.952097275782</v>
      </c>
      <c r="AU76" s="42">
        <f t="shared" si="41"/>
        <v>61439.646003668568</v>
      </c>
      <c r="AV76" s="42">
        <f t="shared" si="41"/>
        <v>79017.021604660258</v>
      </c>
      <c r="AW76" s="42">
        <f t="shared" si="41"/>
        <v>70977.516913513071</v>
      </c>
      <c r="AX76" s="42">
        <f t="shared" si="41"/>
        <v>99467.099308011355</v>
      </c>
      <c r="AY76" s="42">
        <f t="shared" si="41"/>
        <v>99872.662208890135</v>
      </c>
      <c r="AZ76" s="42">
        <f t="shared" si="41"/>
        <v>62126.859410820893</v>
      </c>
      <c r="BA76" s="42">
        <f t="shared" si="41"/>
        <v>50769.671162582075</v>
      </c>
      <c r="BB76" s="42">
        <f t="shared" si="41"/>
        <v>49820.3075120715</v>
      </c>
    </row>
    <row r="77" spans="1:54" x14ac:dyDescent="0.15">
      <c r="E77" s="4"/>
      <c r="F77" s="4"/>
      <c r="G77" s="4"/>
      <c r="H77" s="4"/>
      <c r="I77" s="4"/>
      <c r="J77" s="4"/>
      <c r="K77" s="4"/>
      <c r="L77" s="4"/>
      <c r="M77" s="4"/>
      <c r="N77" s="4"/>
      <c r="O77" s="4"/>
      <c r="P77" s="4"/>
      <c r="Q77" s="4"/>
      <c r="R77" s="4"/>
      <c r="S77" s="4"/>
      <c r="T77" s="4"/>
      <c r="U77" s="4"/>
      <c r="W77" s="38"/>
      <c r="X77" s="38"/>
      <c r="Y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row>
    <row r="78" spans="1:54" x14ac:dyDescent="0.15">
      <c r="C78" s="31" t="s">
        <v>19</v>
      </c>
      <c r="D78" s="31" t="s">
        <v>4</v>
      </c>
      <c r="E78" s="4">
        <f>E67+E69</f>
        <v>6470.4690197454975</v>
      </c>
      <c r="F78" s="4">
        <f t="shared" ref="F78:BB79" si="43">F67+F69</f>
        <v>4626.8510973915909</v>
      </c>
      <c r="G78" s="4">
        <f t="shared" si="43"/>
        <v>4086.8480409267422</v>
      </c>
      <c r="H78" s="4">
        <f t="shared" si="43"/>
        <v>3300.2324695302304</v>
      </c>
      <c r="I78" s="4">
        <f t="shared" si="43"/>
        <v>5658.0096163403687</v>
      </c>
      <c r="J78" s="4">
        <f t="shared" si="43"/>
        <v>5326.789473355866</v>
      </c>
      <c r="K78" s="4">
        <f t="shared" si="43"/>
        <v>4720.1415226948984</v>
      </c>
      <c r="L78" s="4">
        <f t="shared" si="43"/>
        <v>6265.2393025355732</v>
      </c>
      <c r="M78" s="4">
        <f t="shared" si="43"/>
        <v>8962.0628444151262</v>
      </c>
      <c r="N78" s="4">
        <f t="shared" si="43"/>
        <v>9640.7507080007617</v>
      </c>
      <c r="O78" s="4">
        <f t="shared" si="43"/>
        <v>8319.4325201174452</v>
      </c>
      <c r="P78" s="4">
        <f t="shared" si="43"/>
        <v>2969.6268645109649</v>
      </c>
      <c r="Q78" s="4">
        <f t="shared" si="43"/>
        <v>7927.5106518825551</v>
      </c>
      <c r="R78" s="4">
        <f t="shared" si="43"/>
        <v>7648.2570757825297</v>
      </c>
      <c r="S78" s="4">
        <f t="shared" si="43"/>
        <v>7291.3972045401333</v>
      </c>
      <c r="T78" s="4">
        <f t="shared" si="43"/>
        <v>10419.11381622716</v>
      </c>
      <c r="U78" s="4">
        <f t="shared" si="43"/>
        <v>18282.959134915076</v>
      </c>
      <c r="V78" s="4">
        <f t="shared" si="43"/>
        <v>11690.02240787343</v>
      </c>
      <c r="W78" s="4">
        <f t="shared" si="43"/>
        <v>10110.125119284237</v>
      </c>
      <c r="X78" s="4">
        <f t="shared" si="43"/>
        <v>7026.554865260221</v>
      </c>
      <c r="Y78" s="42">
        <f t="shared" si="43"/>
        <v>9332.9955257422571</v>
      </c>
      <c r="Z78" s="4">
        <f t="shared" si="43"/>
        <v>7175.6214268680478</v>
      </c>
      <c r="AA78" s="42">
        <f t="shared" si="43"/>
        <v>7380.3967306627146</v>
      </c>
      <c r="AB78" s="42">
        <f t="shared" si="43"/>
        <v>7271.3253260972097</v>
      </c>
      <c r="AC78" s="42">
        <f t="shared" si="43"/>
        <v>5603.7766012614466</v>
      </c>
      <c r="AD78" s="42">
        <f t="shared" si="43"/>
        <v>5413.6238599075186</v>
      </c>
      <c r="AE78" s="42">
        <f t="shared" si="43"/>
        <v>3997.8085242766806</v>
      </c>
      <c r="AF78" s="42">
        <f t="shared" si="43"/>
        <v>5401.0160715963757</v>
      </c>
      <c r="AG78" s="42">
        <f t="shared" si="43"/>
        <v>7003.2471497065071</v>
      </c>
      <c r="AH78" s="42">
        <f t="shared" si="43"/>
        <v>6948.5632050676768</v>
      </c>
      <c r="AI78" s="42">
        <f t="shared" si="43"/>
        <v>7648.3552936335263</v>
      </c>
      <c r="AJ78" s="42">
        <f t="shared" si="43"/>
        <v>9073.8062536196849</v>
      </c>
      <c r="AK78" s="42">
        <f t="shared" si="43"/>
        <v>9599.0199606299593</v>
      </c>
      <c r="AL78" s="42">
        <f t="shared" si="43"/>
        <v>9591.9989817710411</v>
      </c>
      <c r="AM78" s="42">
        <f t="shared" si="43"/>
        <v>8310.0835630870497</v>
      </c>
      <c r="AN78" s="42">
        <f t="shared" si="43"/>
        <v>7989.7738680220737</v>
      </c>
      <c r="AO78" s="42">
        <f t="shared" si="43"/>
        <v>7632.7826443446411</v>
      </c>
      <c r="AP78" s="42">
        <f t="shared" si="43"/>
        <v>5848.1649396634748</v>
      </c>
      <c r="AQ78" s="42">
        <f t="shared" si="43"/>
        <v>5544.2510088385206</v>
      </c>
      <c r="AR78" s="42">
        <f t="shared" si="43"/>
        <v>4575.2541194010109</v>
      </c>
      <c r="AS78" s="42">
        <f t="shared" si="43"/>
        <v>5204.0158173374257</v>
      </c>
      <c r="AT78" s="42">
        <f t="shared" si="43"/>
        <v>6722.9720712850394</v>
      </c>
      <c r="AU78" s="42">
        <f t="shared" si="43"/>
        <v>6387.0292794390707</v>
      </c>
      <c r="AV78" s="42">
        <f t="shared" si="43"/>
        <v>7351.1024703727971</v>
      </c>
      <c r="AW78" s="42">
        <f t="shared" si="43"/>
        <v>8111.9369290180393</v>
      </c>
      <c r="AX78" s="42">
        <f t="shared" si="43"/>
        <v>8576.5683622148063</v>
      </c>
      <c r="AY78" s="42">
        <f t="shared" si="43"/>
        <v>11203.096543030048</v>
      </c>
      <c r="AZ78" s="42">
        <f t="shared" si="43"/>
        <v>7579.0393996336679</v>
      </c>
      <c r="BA78" s="42">
        <f t="shared" si="43"/>
        <v>5099.1927371304828</v>
      </c>
      <c r="BB78" s="42">
        <f t="shared" si="43"/>
        <v>5256.4758288962485</v>
      </c>
    </row>
    <row r="79" spans="1:54" x14ac:dyDescent="0.15">
      <c r="C79" s="31" t="s">
        <v>19</v>
      </c>
      <c r="D79" s="31" t="s">
        <v>6</v>
      </c>
      <c r="E79" s="4">
        <f>E68+E70</f>
        <v>6387.4909802545008</v>
      </c>
      <c r="F79" s="4">
        <f t="shared" si="43"/>
        <v>6209.3329026084139</v>
      </c>
      <c r="G79" s="4">
        <f t="shared" si="43"/>
        <v>9332.7039590732584</v>
      </c>
      <c r="H79" s="4">
        <f t="shared" si="43"/>
        <v>6327.2955304697653</v>
      </c>
      <c r="I79" s="4">
        <f t="shared" si="43"/>
        <v>7895.8383836596304</v>
      </c>
      <c r="J79" s="4">
        <f t="shared" si="43"/>
        <v>7791.0665266441329</v>
      </c>
      <c r="K79" s="4">
        <f t="shared" si="43"/>
        <v>12429.058477305101</v>
      </c>
      <c r="L79" s="4">
        <f t="shared" si="43"/>
        <v>15158.88069746443</v>
      </c>
      <c r="M79" s="4">
        <f t="shared" si="43"/>
        <v>19305.385155584871</v>
      </c>
      <c r="N79" s="4">
        <f t="shared" si="43"/>
        <v>17472.817291999236</v>
      </c>
      <c r="O79" s="4">
        <f t="shared" si="43"/>
        <v>18511.719479882551</v>
      </c>
      <c r="P79" s="4">
        <f t="shared" si="43"/>
        <v>12976.781135489036</v>
      </c>
      <c r="Q79" s="4">
        <f t="shared" si="43"/>
        <v>33672.867648117448</v>
      </c>
      <c r="R79" s="4">
        <f t="shared" si="43"/>
        <v>31918.859924217464</v>
      </c>
      <c r="S79" s="4">
        <f t="shared" si="43"/>
        <v>22401.429195459859</v>
      </c>
      <c r="T79" s="4">
        <f t="shared" si="43"/>
        <v>33486.183083772848</v>
      </c>
      <c r="U79" s="4">
        <f t="shared" si="43"/>
        <v>28975.616965084919</v>
      </c>
      <c r="V79" s="4">
        <f t="shared" si="43"/>
        <v>26556.209292126572</v>
      </c>
      <c r="W79" s="4">
        <f t="shared" si="43"/>
        <v>19505.54758071576</v>
      </c>
      <c r="X79" s="4">
        <f t="shared" si="43"/>
        <v>14695.470334739779</v>
      </c>
      <c r="Y79" s="42">
        <f t="shared" si="43"/>
        <v>13659.456674257744</v>
      </c>
      <c r="Z79" s="42">
        <f t="shared" si="43"/>
        <v>26632.742402618311</v>
      </c>
      <c r="AA79" s="4">
        <f t="shared" si="43"/>
        <v>18987.629718786542</v>
      </c>
      <c r="AB79" s="4">
        <f t="shared" si="43"/>
        <v>14231.15131349661</v>
      </c>
      <c r="AC79" s="4">
        <f t="shared" si="43"/>
        <v>14315.562472673566</v>
      </c>
      <c r="AD79" s="4">
        <f t="shared" si="43"/>
        <v>10475.568932107402</v>
      </c>
      <c r="AE79" s="4">
        <f t="shared" si="43"/>
        <v>10046.674040746753</v>
      </c>
      <c r="AF79" s="4">
        <f t="shared" si="43"/>
        <v>14945.836414367765</v>
      </c>
      <c r="AG79" s="4">
        <f t="shared" si="43"/>
        <v>16493.957730902381</v>
      </c>
      <c r="AH79" s="4">
        <f t="shared" si="43"/>
        <v>16313.462110507597</v>
      </c>
      <c r="AI79" s="4">
        <f t="shared" si="43"/>
        <v>19797.177358688983</v>
      </c>
      <c r="AJ79" s="4">
        <f t="shared" si="43"/>
        <v>21733.145980956324</v>
      </c>
      <c r="AK79" s="4">
        <f t="shared" si="43"/>
        <v>23307.408725508511</v>
      </c>
      <c r="AL79" s="4">
        <f t="shared" si="43"/>
        <v>21491.462701308894</v>
      </c>
      <c r="AM79" s="4">
        <f t="shared" si="43"/>
        <v>18566.801603725475</v>
      </c>
      <c r="AN79" s="4">
        <f t="shared" si="43"/>
        <v>19867.138741569921</v>
      </c>
      <c r="AO79" s="4">
        <f t="shared" si="43"/>
        <v>15456.057428469649</v>
      </c>
      <c r="AP79" s="4">
        <f t="shared" si="43"/>
        <v>13990.602312347395</v>
      </c>
      <c r="AQ79" s="4">
        <f t="shared" si="43"/>
        <v>12048.20991406718</v>
      </c>
      <c r="AR79" s="4">
        <f t="shared" si="43"/>
        <v>10299.993645373595</v>
      </c>
      <c r="AS79" s="4">
        <f t="shared" si="43"/>
        <v>14568.54945392907</v>
      </c>
      <c r="AT79" s="4">
        <f t="shared" si="43"/>
        <v>15491.858784818045</v>
      </c>
      <c r="AU79" s="4">
        <f t="shared" si="43"/>
        <v>14915.645067083133</v>
      </c>
      <c r="AV79" s="4">
        <f t="shared" si="43"/>
        <v>19831.162158231971</v>
      </c>
      <c r="AW79" s="4">
        <f t="shared" si="43"/>
        <v>16680.363889174805</v>
      </c>
      <c r="AX79" s="4">
        <f t="shared" si="43"/>
        <v>25472.051818898282</v>
      </c>
      <c r="AY79" s="4">
        <f t="shared" si="43"/>
        <v>23629.624345919216</v>
      </c>
      <c r="AZ79" s="4">
        <f t="shared" si="43"/>
        <v>14240.919978706617</v>
      </c>
      <c r="BA79" s="4">
        <f t="shared" si="43"/>
        <v>12459.455961240601</v>
      </c>
      <c r="BB79" s="4">
        <f t="shared" si="43"/>
        <v>12036.739859692852</v>
      </c>
    </row>
    <row r="80" spans="1:54" x14ac:dyDescent="0.15">
      <c r="Y80" s="38"/>
    </row>
    <row r="81" spans="3:54" x14ac:dyDescent="0.15">
      <c r="C81" s="31" t="s">
        <v>20</v>
      </c>
      <c r="D81" s="31" t="s">
        <v>4</v>
      </c>
      <c r="E81" s="35">
        <f>E78/E75</f>
        <v>0.1175571201359496</v>
      </c>
      <c r="F81" s="35">
        <f t="shared" ref="F81:BB82" si="44">F78/F75</f>
        <v>9.99278632323755E-2</v>
      </c>
      <c r="G81" s="35">
        <f t="shared" si="44"/>
        <v>9.1060918153510181E-2</v>
      </c>
      <c r="H81" s="35">
        <f t="shared" si="44"/>
        <v>7.3002863665164189E-2</v>
      </c>
      <c r="I81" s="35">
        <f t="shared" si="44"/>
        <v>0.1303221499874303</v>
      </c>
      <c r="J81" s="35">
        <f t="shared" si="44"/>
        <v>0.10327035170705773</v>
      </c>
      <c r="K81" s="35">
        <f t="shared" si="44"/>
        <v>7.7644653609181824E-2</v>
      </c>
      <c r="L81" s="35">
        <f t="shared" si="44"/>
        <v>9.8372024655302509E-2</v>
      </c>
      <c r="M81" s="35">
        <f t="shared" si="44"/>
        <v>0.12463180617782203</v>
      </c>
      <c r="N81" s="35">
        <f t="shared" si="44"/>
        <v>9.4200653437310794E-2</v>
      </c>
      <c r="O81" s="35">
        <f t="shared" si="44"/>
        <v>0.12651242007827732</v>
      </c>
      <c r="P81" s="35">
        <f t="shared" si="44"/>
        <v>4.7343660628924693E-2</v>
      </c>
      <c r="Q81" s="35">
        <f t="shared" si="44"/>
        <v>7.6816983138210948E-2</v>
      </c>
      <c r="R81" s="35">
        <f t="shared" si="44"/>
        <v>9.7173868817003989E-2</v>
      </c>
      <c r="S81" s="35">
        <f t="shared" si="44"/>
        <v>0.10822257870028186</v>
      </c>
      <c r="T81" s="35">
        <f t="shared" si="44"/>
        <v>8.8586089961204123E-2</v>
      </c>
      <c r="U81" s="35">
        <f t="shared" si="44"/>
        <v>0.15400868855257482</v>
      </c>
      <c r="V81" s="35">
        <f t="shared" si="44"/>
        <v>0.12171872020208002</v>
      </c>
      <c r="W81" s="35">
        <f t="shared" si="44"/>
        <v>0.1623353631219642</v>
      </c>
      <c r="X81" s="35">
        <f t="shared" si="44"/>
        <v>0.11522134081994712</v>
      </c>
      <c r="Y81" s="49">
        <f t="shared" si="44"/>
        <v>0.15568905212305709</v>
      </c>
      <c r="Z81" s="35">
        <f t="shared" si="44"/>
        <v>0.15194963393680755</v>
      </c>
      <c r="AA81" s="35">
        <f t="shared" si="44"/>
        <v>9.3403296978168945E-2</v>
      </c>
      <c r="AB81" s="35">
        <f t="shared" si="44"/>
        <v>9.0692182538593333E-2</v>
      </c>
      <c r="AC81" s="35">
        <f t="shared" si="44"/>
        <v>9.332134095486315E-2</v>
      </c>
      <c r="AD81" s="35">
        <f t="shared" si="44"/>
        <v>9.0597674027151839E-2</v>
      </c>
      <c r="AE81" s="35">
        <f t="shared" si="44"/>
        <v>9.3133432227914509E-2</v>
      </c>
      <c r="AF81" s="35">
        <f t="shared" si="44"/>
        <v>9.4294040662084036E-2</v>
      </c>
      <c r="AG81" s="35">
        <f t="shared" si="44"/>
        <v>9.2426914406130725E-2</v>
      </c>
      <c r="AH81" s="35">
        <f t="shared" si="44"/>
        <v>9.2393875276353121E-2</v>
      </c>
      <c r="AI81" s="35">
        <f t="shared" si="44"/>
        <v>9.3474619605869003E-2</v>
      </c>
      <c r="AJ81" s="35">
        <f t="shared" si="44"/>
        <v>9.2604768086775924E-2</v>
      </c>
      <c r="AK81" s="35">
        <f t="shared" si="44"/>
        <v>9.2751923116594942E-2</v>
      </c>
      <c r="AL81" s="35">
        <f t="shared" si="44"/>
        <v>9.1920570782451069E-2</v>
      </c>
      <c r="AM81" s="35">
        <f t="shared" si="44"/>
        <v>9.1892850741187845E-2</v>
      </c>
      <c r="AN81" s="35">
        <f t="shared" si="44"/>
        <v>9.3014188830146921E-2</v>
      </c>
      <c r="AO81" s="35">
        <f t="shared" si="44"/>
        <v>9.0983046362954234E-2</v>
      </c>
      <c r="AP81" s="35">
        <f t="shared" si="44"/>
        <v>9.2592081380945976E-2</v>
      </c>
      <c r="AQ81" s="35">
        <f t="shared" si="44"/>
        <v>9.1625152719337521E-2</v>
      </c>
      <c r="AR81" s="35">
        <f t="shared" si="44"/>
        <v>9.1967506179240557E-2</v>
      </c>
      <c r="AS81" s="35">
        <f t="shared" si="44"/>
        <v>9.4443392216958952E-2</v>
      </c>
      <c r="AT81" s="35">
        <f t="shared" si="44"/>
        <v>9.2201515594848626E-2</v>
      </c>
      <c r="AU81" s="35">
        <f t="shared" si="44"/>
        <v>9.2338676857447788E-2</v>
      </c>
      <c r="AV81" s="35">
        <f t="shared" si="44"/>
        <v>9.3973770806380377E-2</v>
      </c>
      <c r="AW81" s="35">
        <f t="shared" si="44"/>
        <v>9.111803388708585E-2</v>
      </c>
      <c r="AX81" s="35">
        <f t="shared" si="44"/>
        <v>9.5240670666359037E-2</v>
      </c>
      <c r="AY81" s="35">
        <f t="shared" si="44"/>
        <v>9.1347099649415162E-2</v>
      </c>
      <c r="AZ81" s="35">
        <f t="shared" si="44"/>
        <v>9.0359100507022797E-2</v>
      </c>
      <c r="BA81" s="35">
        <f t="shared" si="44"/>
        <v>9.2820474829380342E-2</v>
      </c>
      <c r="BB81" s="35">
        <f t="shared" si="44"/>
        <v>9.2137781783039899E-2</v>
      </c>
    </row>
    <row r="82" spans="3:54" x14ac:dyDescent="0.15">
      <c r="C82" s="31" t="s">
        <v>20</v>
      </c>
      <c r="D82" s="31" t="s">
        <v>6</v>
      </c>
      <c r="E82" s="35">
        <f>E79/E76</f>
        <v>0.1629907687317792</v>
      </c>
      <c r="F82" s="35">
        <f t="shared" si="44"/>
        <v>0.13908783503895233</v>
      </c>
      <c r="G82" s="35">
        <f t="shared" si="44"/>
        <v>0.24629131870785664</v>
      </c>
      <c r="H82" s="35">
        <f t="shared" si="44"/>
        <v>0.16480242275040571</v>
      </c>
      <c r="I82" s="35">
        <f t="shared" si="44"/>
        <v>0.22008617540411263</v>
      </c>
      <c r="J82" s="35">
        <f t="shared" si="44"/>
        <v>0.2126794128285717</v>
      </c>
      <c r="K82" s="35">
        <f t="shared" si="44"/>
        <v>0.27720810572846871</v>
      </c>
      <c r="L82" s="35">
        <f t="shared" si="44"/>
        <v>0.27515942536256982</v>
      </c>
      <c r="M82" s="35">
        <f t="shared" si="44"/>
        <v>0.21387426014765826</v>
      </c>
      <c r="N82" s="35">
        <f t="shared" si="44"/>
        <v>0.22270535201856864</v>
      </c>
      <c r="O82" s="35">
        <f t="shared" si="44"/>
        <v>0.32841963018572046</v>
      </c>
      <c r="P82" s="35">
        <f t="shared" si="44"/>
        <v>0.17498047739812214</v>
      </c>
      <c r="Q82" s="35">
        <f t="shared" si="44"/>
        <v>0.33536748475006917</v>
      </c>
      <c r="R82" s="35">
        <f t="shared" si="44"/>
        <v>0.39119189624027539</v>
      </c>
      <c r="S82" s="35">
        <f t="shared" si="44"/>
        <v>0.27603569557865448</v>
      </c>
      <c r="T82" s="35">
        <f t="shared" si="44"/>
        <v>0.32353606395993695</v>
      </c>
      <c r="U82" s="35">
        <f t="shared" si="44"/>
        <v>0.29232814259181222</v>
      </c>
      <c r="V82" s="35">
        <f t="shared" si="44"/>
        <v>0.31848827939134233</v>
      </c>
      <c r="W82" s="35">
        <f t="shared" si="44"/>
        <v>0.38639522579973812</v>
      </c>
      <c r="X82" s="35">
        <f t="shared" si="44"/>
        <v>0.29604257761865393</v>
      </c>
      <c r="Y82" s="49">
        <f t="shared" si="44"/>
        <v>0.35426716260747448</v>
      </c>
      <c r="Z82" s="49">
        <f t="shared" si="44"/>
        <v>0.4065638825416063</v>
      </c>
      <c r="AA82" s="35">
        <f t="shared" si="44"/>
        <v>0.24834564184465086</v>
      </c>
      <c r="AB82" s="35">
        <f t="shared" si="44"/>
        <v>0.23186785124066087</v>
      </c>
      <c r="AC82" s="35">
        <f t="shared" si="44"/>
        <v>0.24794905193368835</v>
      </c>
      <c r="AD82" s="35">
        <f t="shared" si="44"/>
        <v>0.23113506381802862</v>
      </c>
      <c r="AE82" s="35">
        <f t="shared" si="44"/>
        <v>0.24702044608379362</v>
      </c>
      <c r="AF82" s="35">
        <f t="shared" si="44"/>
        <v>0.25235375925706044</v>
      </c>
      <c r="AG82" s="35">
        <f t="shared" si="44"/>
        <v>0.24326884781011843</v>
      </c>
      <c r="AH82" s="35">
        <f t="shared" si="44"/>
        <v>0.24308257290543325</v>
      </c>
      <c r="AI82" s="35">
        <f t="shared" si="44"/>
        <v>0.24868672314908638</v>
      </c>
      <c r="AJ82" s="35">
        <f t="shared" si="44"/>
        <v>0.24425423007648164</v>
      </c>
      <c r="AK82" s="35">
        <f t="shared" si="44"/>
        <v>0.24504803828642358</v>
      </c>
      <c r="AL82" s="35">
        <f t="shared" si="44"/>
        <v>0.24029656871634467</v>
      </c>
      <c r="AM82" s="35">
        <f t="shared" si="44"/>
        <v>0.24012627377566409</v>
      </c>
      <c r="AN82" s="35">
        <f t="shared" si="44"/>
        <v>0.24641679609646319</v>
      </c>
      <c r="AO82" s="35">
        <f t="shared" si="44"/>
        <v>0.23404081684844349</v>
      </c>
      <c r="AP82" s="35">
        <f t="shared" si="44"/>
        <v>0.2441848944755072</v>
      </c>
      <c r="AQ82" s="35">
        <f t="shared" si="44"/>
        <v>0.23843833474416093</v>
      </c>
      <c r="AR82" s="35">
        <f t="shared" si="44"/>
        <v>0.24058304652741427</v>
      </c>
      <c r="AS82" s="35">
        <f t="shared" si="44"/>
        <v>0.25297595078866403</v>
      </c>
      <c r="AT82" s="35">
        <f t="shared" si="44"/>
        <v>0.24197729493283046</v>
      </c>
      <c r="AU82" s="35">
        <f t="shared" si="44"/>
        <v>0.24276905934960169</v>
      </c>
      <c r="AV82" s="35">
        <f t="shared" si="44"/>
        <v>0.25097329354492365</v>
      </c>
      <c r="AW82" s="35">
        <f t="shared" si="44"/>
        <v>0.23500912140248612</v>
      </c>
      <c r="AX82" s="35">
        <f t="shared" si="44"/>
        <v>0.25608519798110463</v>
      </c>
      <c r="AY82" s="35">
        <f t="shared" si="44"/>
        <v>0.23659752151691249</v>
      </c>
      <c r="AZ82" s="35">
        <f t="shared" si="44"/>
        <v>0.22922323957399685</v>
      </c>
      <c r="BA82" s="35">
        <f t="shared" si="44"/>
        <v>0.24541139770909895</v>
      </c>
      <c r="BB82" s="35">
        <f t="shared" si="44"/>
        <v>0.24160308237311343</v>
      </c>
    </row>
    <row r="83" spans="3:54" x14ac:dyDescent="0.15">
      <c r="E83" s="17">
        <v>1999</v>
      </c>
      <c r="F83" s="18">
        <v>2000</v>
      </c>
      <c r="G83" s="18">
        <v>2001</v>
      </c>
      <c r="H83" s="18">
        <v>2002</v>
      </c>
      <c r="I83" s="18">
        <v>2003</v>
      </c>
      <c r="J83" s="18">
        <v>2004</v>
      </c>
      <c r="K83" s="18">
        <v>2005</v>
      </c>
      <c r="L83" s="18">
        <v>2006</v>
      </c>
      <c r="M83" s="18">
        <v>2007</v>
      </c>
      <c r="N83" s="18">
        <v>2008</v>
      </c>
      <c r="O83" s="18">
        <v>2009</v>
      </c>
      <c r="P83" s="18">
        <v>2010</v>
      </c>
      <c r="Q83" s="18">
        <v>2011</v>
      </c>
      <c r="R83" s="18">
        <v>2012</v>
      </c>
      <c r="S83" s="18">
        <v>2013</v>
      </c>
      <c r="T83" s="18">
        <v>2014</v>
      </c>
      <c r="U83" s="18">
        <v>2015</v>
      </c>
      <c r="V83" s="17">
        <v>2016</v>
      </c>
      <c r="W83" s="31">
        <v>2017</v>
      </c>
      <c r="X83" s="31">
        <v>2018</v>
      </c>
      <c r="Y83" s="38">
        <v>2019</v>
      </c>
      <c r="Z83" s="31">
        <v>2020</v>
      </c>
    </row>
    <row r="84" spans="3:54" x14ac:dyDescent="0.15">
      <c r="E84" s="32">
        <f>E78+E79</f>
        <v>12857.96</v>
      </c>
      <c r="F84" s="32">
        <f t="shared" ref="F84:Y84" si="45">F78+F79</f>
        <v>10836.184000000005</v>
      </c>
      <c r="G84" s="32">
        <f t="shared" si="45"/>
        <v>13419.552</v>
      </c>
      <c r="H84" s="32">
        <f t="shared" si="45"/>
        <v>9627.5279999999948</v>
      </c>
      <c r="I84" s="32">
        <f t="shared" si="45"/>
        <v>13553.847999999998</v>
      </c>
      <c r="J84" s="32">
        <f t="shared" si="45"/>
        <v>13117.856</v>
      </c>
      <c r="K84" s="32">
        <f t="shared" si="45"/>
        <v>17149.2</v>
      </c>
      <c r="L84" s="32">
        <f t="shared" si="45"/>
        <v>21424.120000000003</v>
      </c>
      <c r="M84" s="32">
        <f t="shared" si="45"/>
        <v>28267.447999999997</v>
      </c>
      <c r="N84" s="32">
        <f t="shared" si="45"/>
        <v>27113.567999999999</v>
      </c>
      <c r="O84" s="32">
        <f t="shared" si="45"/>
        <v>26831.151999999995</v>
      </c>
      <c r="P84" s="32">
        <f t="shared" si="45"/>
        <v>15946.408000000001</v>
      </c>
      <c r="Q84" s="32">
        <f t="shared" si="45"/>
        <v>41600.378300000004</v>
      </c>
      <c r="R84" s="32">
        <f t="shared" si="45"/>
        <v>39567.116999999991</v>
      </c>
      <c r="S84" s="32">
        <f t="shared" si="45"/>
        <v>29692.826399999991</v>
      </c>
      <c r="T84" s="32">
        <f t="shared" si="45"/>
        <v>43905.296900000008</v>
      </c>
      <c r="U84" s="32">
        <f t="shared" si="45"/>
        <v>47258.576099999991</v>
      </c>
      <c r="V84" s="32">
        <f t="shared" si="45"/>
        <v>38246.231700000004</v>
      </c>
      <c r="W84" s="32">
        <f t="shared" si="45"/>
        <v>29615.672699999996</v>
      </c>
      <c r="X84" s="32">
        <f t="shared" si="45"/>
        <v>21722.0252</v>
      </c>
      <c r="Y84" s="41">
        <f t="shared" si="45"/>
        <v>22992.4522</v>
      </c>
      <c r="Z84" s="32">
        <f t="shared" ref="Z84:AJ84" si="46">SUM(Z78:Z79)</f>
        <v>33808.363829486356</v>
      </c>
      <c r="AA84" s="32">
        <f t="shared" si="46"/>
        <v>26368.026449449259</v>
      </c>
      <c r="AB84" s="32">
        <f t="shared" si="46"/>
        <v>21502.47663959382</v>
      </c>
      <c r="AC84" s="32">
        <f t="shared" si="46"/>
        <v>19919.339073935014</v>
      </c>
      <c r="AD84" s="32">
        <f t="shared" si="46"/>
        <v>15889.192792014921</v>
      </c>
      <c r="AE84" s="32">
        <f t="shared" si="46"/>
        <v>14044.482565023434</v>
      </c>
      <c r="AF84" s="32">
        <f t="shared" si="46"/>
        <v>20346.85248596414</v>
      </c>
      <c r="AG84" s="32">
        <f t="shared" si="46"/>
        <v>23497.204880608886</v>
      </c>
      <c r="AH84" s="32">
        <f t="shared" si="46"/>
        <v>23262.025315575273</v>
      </c>
      <c r="AI84" s="32">
        <f t="shared" si="46"/>
        <v>27445.532652322509</v>
      </c>
      <c r="AJ84" s="32">
        <f t="shared" si="46"/>
        <v>30806.952234576009</v>
      </c>
      <c r="AK84" s="32">
        <f t="shared" ref="AK84:BB84" si="47">SUM(AK78:AK79)</f>
        <v>32906.428686138468</v>
      </c>
      <c r="AL84" s="32">
        <f t="shared" si="47"/>
        <v>31083.461683079935</v>
      </c>
      <c r="AM84" s="32">
        <f t="shared" si="47"/>
        <v>26876.885166812524</v>
      </c>
      <c r="AN84" s="32">
        <f t="shared" si="47"/>
        <v>27856.912609591993</v>
      </c>
      <c r="AO84" s="32">
        <f t="shared" si="47"/>
        <v>23088.840072814288</v>
      </c>
      <c r="AP84" s="32">
        <f t="shared" si="47"/>
        <v>19838.767252010868</v>
      </c>
      <c r="AQ84" s="32">
        <f t="shared" si="47"/>
        <v>17592.460922905702</v>
      </c>
      <c r="AR84" s="32">
        <f t="shared" si="47"/>
        <v>14875.247764774605</v>
      </c>
      <c r="AS84" s="32">
        <f t="shared" si="47"/>
        <v>19772.565271266496</v>
      </c>
      <c r="AT84" s="32">
        <f t="shared" si="47"/>
        <v>22214.830856103086</v>
      </c>
      <c r="AU84" s="32">
        <f t="shared" si="47"/>
        <v>21302.674346522203</v>
      </c>
      <c r="AV84" s="32">
        <f t="shared" si="47"/>
        <v>27182.264628604767</v>
      </c>
      <c r="AW84" s="32">
        <f t="shared" si="47"/>
        <v>24792.300818192845</v>
      </c>
      <c r="AX84" s="32">
        <f t="shared" si="47"/>
        <v>34048.620181113089</v>
      </c>
      <c r="AY84" s="32">
        <f t="shared" si="47"/>
        <v>34832.720888949261</v>
      </c>
      <c r="AZ84" s="32">
        <f t="shared" si="47"/>
        <v>21819.959378340285</v>
      </c>
      <c r="BA84" s="32">
        <f t="shared" si="47"/>
        <v>17558.648698371086</v>
      </c>
      <c r="BB84" s="32">
        <f t="shared" si="47"/>
        <v>17293.215688589102</v>
      </c>
    </row>
    <row r="85" spans="3:54" x14ac:dyDescent="0.15">
      <c r="C85" s="31" t="s">
        <v>21</v>
      </c>
      <c r="E85" s="15">
        <v>12857.96</v>
      </c>
      <c r="F85" s="15">
        <v>10836.184000000005</v>
      </c>
      <c r="G85" s="15">
        <v>13419.552</v>
      </c>
      <c r="H85" s="15">
        <v>9627.5279999999948</v>
      </c>
      <c r="I85" s="15">
        <v>13553.847999999998</v>
      </c>
      <c r="J85" s="15">
        <v>13117.856</v>
      </c>
      <c r="K85" s="15">
        <v>17149.2</v>
      </c>
      <c r="L85" s="15">
        <v>21424.120000000003</v>
      </c>
      <c r="M85" s="15">
        <v>28267.447999999997</v>
      </c>
      <c r="N85" s="15">
        <v>27113.567999999999</v>
      </c>
      <c r="O85" s="15">
        <v>26831.151999999995</v>
      </c>
      <c r="P85" s="15">
        <v>15946.408000000001</v>
      </c>
      <c r="Q85" s="15">
        <v>41600.378300000004</v>
      </c>
      <c r="R85" s="15">
        <v>39567.116999999991</v>
      </c>
      <c r="S85" s="15">
        <v>29692.826399999991</v>
      </c>
      <c r="T85" s="15">
        <v>43905.296900000008</v>
      </c>
      <c r="U85" s="15">
        <v>47258.576099999991</v>
      </c>
      <c r="V85" s="15">
        <v>38246.231700000004</v>
      </c>
      <c r="W85" s="15">
        <v>29615.672699999996</v>
      </c>
      <c r="X85" s="15">
        <v>21722.0252</v>
      </c>
      <c r="Y85" s="50">
        <v>22992.4522</v>
      </c>
      <c r="Z85" s="37"/>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3:54" x14ac:dyDescent="0.15">
      <c r="E86" s="32"/>
      <c r="F86" s="32"/>
      <c r="G86" s="32"/>
      <c r="H86" s="32"/>
      <c r="I86" s="32"/>
      <c r="J86" s="32"/>
      <c r="K86" s="32"/>
      <c r="L86" s="32"/>
      <c r="M86" s="32"/>
      <c r="N86" s="32"/>
      <c r="O86" s="32"/>
      <c r="P86" s="32"/>
      <c r="Q86" s="32"/>
      <c r="R86" s="32"/>
      <c r="S86" s="32"/>
      <c r="T86" s="19"/>
      <c r="U86" s="19"/>
      <c r="V86" s="19"/>
      <c r="W86" s="19"/>
      <c r="X86" s="20"/>
      <c r="Y86" s="38"/>
    </row>
    <row r="87" spans="3:54" x14ac:dyDescent="0.15">
      <c r="E87" s="35"/>
      <c r="F87" s="35"/>
      <c r="G87" s="35"/>
      <c r="H87" s="35"/>
      <c r="I87" s="35"/>
      <c r="J87" s="35"/>
      <c r="K87" s="35"/>
      <c r="L87" s="35"/>
      <c r="M87" s="35"/>
      <c r="N87" s="35"/>
      <c r="O87" s="35"/>
      <c r="P87" s="35"/>
      <c r="Q87" s="35"/>
      <c r="R87" s="35"/>
      <c r="S87" s="35"/>
      <c r="T87" s="35"/>
      <c r="U87" s="35"/>
      <c r="Y87" s="38"/>
    </row>
    <row r="88" spans="3:54" x14ac:dyDescent="0.15">
      <c r="E88" s="35"/>
      <c r="F88" s="35"/>
      <c r="G88" s="35"/>
      <c r="H88" s="35"/>
      <c r="I88" s="35"/>
      <c r="J88" s="35"/>
      <c r="K88" s="35"/>
      <c r="L88" s="35"/>
      <c r="M88" s="35"/>
      <c r="N88" s="35"/>
      <c r="O88" s="35"/>
      <c r="P88" s="35"/>
      <c r="Q88" s="35"/>
      <c r="R88" s="35"/>
      <c r="S88" s="35"/>
      <c r="T88" s="35"/>
      <c r="U88" s="35"/>
      <c r="V88" s="37"/>
    </row>
    <row r="89" spans="3:54" x14ac:dyDescent="0.15">
      <c r="D89" s="21"/>
      <c r="E89" s="21">
        <v>1999</v>
      </c>
      <c r="F89" s="21">
        <v>2000</v>
      </c>
      <c r="G89" s="21">
        <v>2001</v>
      </c>
      <c r="H89" s="21">
        <v>2002</v>
      </c>
      <c r="I89" s="21">
        <v>2003</v>
      </c>
      <c r="J89" s="21">
        <v>2004</v>
      </c>
      <c r="K89" s="21">
        <v>2005</v>
      </c>
      <c r="L89" s="21">
        <v>2006</v>
      </c>
      <c r="M89" s="21">
        <v>2007</v>
      </c>
      <c r="N89" s="21">
        <v>2008</v>
      </c>
      <c r="O89" s="21">
        <v>2009</v>
      </c>
      <c r="P89" s="21">
        <v>2010</v>
      </c>
      <c r="Q89" s="21">
        <v>2011</v>
      </c>
      <c r="R89" s="21">
        <v>2012</v>
      </c>
      <c r="S89" s="21">
        <v>2013</v>
      </c>
      <c r="T89" s="21">
        <v>2014</v>
      </c>
      <c r="U89" s="21">
        <v>2015</v>
      </c>
      <c r="V89" s="21">
        <v>2016</v>
      </c>
      <c r="W89" s="21">
        <v>2017</v>
      </c>
      <c r="X89" s="21">
        <v>2018</v>
      </c>
      <c r="Y89" s="21">
        <v>2019</v>
      </c>
      <c r="Z89" s="21">
        <v>2020</v>
      </c>
      <c r="AA89" s="31">
        <f t="shared" ref="AA89:BB89" si="48">AA$10</f>
        <v>2021</v>
      </c>
      <c r="AB89" s="31">
        <f t="shared" si="48"/>
        <v>2022</v>
      </c>
      <c r="AC89" s="31">
        <f t="shared" si="48"/>
        <v>2023</v>
      </c>
      <c r="AD89" s="31">
        <f t="shared" si="48"/>
        <v>2024</v>
      </c>
      <c r="AE89" s="31">
        <f t="shared" si="48"/>
        <v>2025</v>
      </c>
      <c r="AF89" s="31">
        <f t="shared" si="48"/>
        <v>2026</v>
      </c>
      <c r="AG89" s="31">
        <f t="shared" si="48"/>
        <v>2027</v>
      </c>
      <c r="AH89" s="31">
        <f t="shared" si="48"/>
        <v>2028</v>
      </c>
      <c r="AI89" s="31">
        <f t="shared" si="48"/>
        <v>2029</v>
      </c>
      <c r="AJ89" s="31">
        <f t="shared" si="48"/>
        <v>2030</v>
      </c>
      <c r="AK89" s="31">
        <f t="shared" si="48"/>
        <v>2031</v>
      </c>
      <c r="AL89" s="31">
        <f t="shared" si="48"/>
        <v>2032</v>
      </c>
      <c r="AM89" s="31">
        <f t="shared" si="48"/>
        <v>2033</v>
      </c>
      <c r="AN89" s="31">
        <f t="shared" si="48"/>
        <v>2034</v>
      </c>
      <c r="AO89" s="31">
        <f t="shared" si="48"/>
        <v>2035</v>
      </c>
      <c r="AP89" s="31">
        <f t="shared" si="48"/>
        <v>2036</v>
      </c>
      <c r="AQ89" s="31">
        <f t="shared" si="48"/>
        <v>2037</v>
      </c>
      <c r="AR89" s="31">
        <f t="shared" si="48"/>
        <v>2038</v>
      </c>
      <c r="AS89" s="31">
        <f t="shared" si="48"/>
        <v>2039</v>
      </c>
      <c r="AT89" s="31">
        <f t="shared" si="48"/>
        <v>2040</v>
      </c>
      <c r="AU89" s="31">
        <f t="shared" si="48"/>
        <v>2041</v>
      </c>
      <c r="AV89" s="31">
        <f t="shared" si="48"/>
        <v>2042</v>
      </c>
      <c r="AW89" s="31">
        <f t="shared" si="48"/>
        <v>2043</v>
      </c>
      <c r="AX89" s="31">
        <f t="shared" si="48"/>
        <v>2044</v>
      </c>
      <c r="AY89" s="31">
        <f t="shared" si="48"/>
        <v>2045</v>
      </c>
      <c r="AZ89" s="31">
        <f t="shared" si="48"/>
        <v>2046</v>
      </c>
      <c r="BA89" s="31">
        <f t="shared" si="48"/>
        <v>2047</v>
      </c>
      <c r="BB89" s="31">
        <f t="shared" si="48"/>
        <v>2048</v>
      </c>
    </row>
    <row r="90" spans="3:54" x14ac:dyDescent="0.15">
      <c r="D90" s="31" t="s">
        <v>22</v>
      </c>
      <c r="E90" s="31">
        <f>E92/E91</f>
        <v>4.1102856154114763E-2</v>
      </c>
      <c r="F90" s="31">
        <f t="shared" ref="F90:X90" si="49">F92/F91</f>
        <v>4.3866242925354668E-2</v>
      </c>
      <c r="G90" s="31">
        <f t="shared" si="49"/>
        <v>3.9681840676082714E-2</v>
      </c>
      <c r="H90" s="31">
        <f t="shared" si="49"/>
        <v>6.1093806637821324E-2</v>
      </c>
      <c r="I90" s="31">
        <f t="shared" si="49"/>
        <v>4.0764492408895667E-2</v>
      </c>
      <c r="J90" s="31">
        <f t="shared" si="49"/>
        <v>6.5231012109457046E-2</v>
      </c>
      <c r="K90" s="31">
        <f t="shared" si="49"/>
        <v>7.9433052170041471E-2</v>
      </c>
      <c r="L90" s="31">
        <f t="shared" si="49"/>
        <v>7.0997809230256712E-2</v>
      </c>
      <c r="M90" s="31">
        <f t="shared" si="49"/>
        <v>0.13705962420886242</v>
      </c>
      <c r="N90" s="31">
        <f t="shared" si="49"/>
        <v>3.460793532838452E-2</v>
      </c>
      <c r="O90" s="31">
        <f t="shared" si="49"/>
        <v>7.3968729690061311E-2</v>
      </c>
      <c r="P90" s="31">
        <f t="shared" si="49"/>
        <v>0.12419550832917318</v>
      </c>
      <c r="Q90" s="31">
        <f t="shared" si="49"/>
        <v>7.485796653938924E-2</v>
      </c>
      <c r="R90" s="31">
        <f t="shared" si="49"/>
        <v>0.13099854873555153</v>
      </c>
      <c r="S90" s="31">
        <f t="shared" si="49"/>
        <v>0.10183525551206608</v>
      </c>
      <c r="T90" s="31">
        <f t="shared" si="49"/>
        <v>0.10121356863319299</v>
      </c>
      <c r="U90" s="31">
        <f t="shared" si="49"/>
        <v>6.9616541602329454E-2</v>
      </c>
      <c r="V90" s="31">
        <f t="shared" si="49"/>
        <v>5.3915826608554075E-2</v>
      </c>
      <c r="W90" s="31">
        <f t="shared" si="49"/>
        <v>7.8701380756995509E-2</v>
      </c>
      <c r="X90" s="31">
        <f t="shared" si="49"/>
        <v>0.11345833176640807</v>
      </c>
      <c r="Y90" s="31">
        <f>Y92/Y91</f>
        <v>5.7083558947670351E-2</v>
      </c>
      <c r="Z90" s="31">
        <f>Z92/Z91</f>
        <v>0.22602678461051254</v>
      </c>
      <c r="AA90" s="31">
        <f t="shared" ref="AA90:BB90" si="50">AA92/AA91</f>
        <v>9.1748827874600702E-2</v>
      </c>
      <c r="AB90" s="31">
        <f t="shared" si="50"/>
        <v>4.328961503389208E-2</v>
      </c>
      <c r="AC90" s="31">
        <f t="shared" si="50"/>
        <v>8.9923623601483135E-2</v>
      </c>
      <c r="AD90" s="31">
        <f>AD92/AD91</f>
        <v>4.1953684113851489E-2</v>
      </c>
      <c r="AE90" s="31">
        <f t="shared" si="50"/>
        <v>8.5842619145237609E-2</v>
      </c>
      <c r="AF90" s="31">
        <f t="shared" si="50"/>
        <v>0.1135719539397783</v>
      </c>
      <c r="AG90" s="31">
        <f t="shared" si="50"/>
        <v>7.1683206919751608E-2</v>
      </c>
      <c r="AH90" s="31">
        <f t="shared" si="50"/>
        <v>7.1063218238492223E-2</v>
      </c>
      <c r="AI90" s="31">
        <f t="shared" si="50"/>
        <v>9.3360328087733729E-2</v>
      </c>
      <c r="AJ90" s="31">
        <f t="shared" si="50"/>
        <v>7.5082389536299268E-2</v>
      </c>
      <c r="AK90" s="31">
        <f t="shared" si="50"/>
        <v>7.7976037949153601E-2</v>
      </c>
      <c r="AL90" s="31">
        <f t="shared" si="50"/>
        <v>6.2553488390625231E-2</v>
      </c>
      <c r="AM90" s="31">
        <f t="shared" si="50"/>
        <v>6.2075704703059141E-2</v>
      </c>
      <c r="AN90" s="31">
        <f t="shared" si="50"/>
        <v>8.3325223323423778E-2</v>
      </c>
      <c r="AO90" s="31">
        <f t="shared" si="50"/>
        <v>4.7522759568376913E-2</v>
      </c>
      <c r="AP90" s="31">
        <f t="shared" si="50"/>
        <v>7.4836410945718884E-2</v>
      </c>
      <c r="AQ90" s="31">
        <f t="shared" si="50"/>
        <v>5.7571702692969989E-2</v>
      </c>
      <c r="AR90" s="31">
        <f t="shared" si="50"/>
        <v>6.3367483415239234E-2</v>
      </c>
      <c r="AS90" s="31">
        <f t="shared" si="50"/>
        <v>0.11762883339292438</v>
      </c>
      <c r="AT90" s="31">
        <f t="shared" si="50"/>
        <v>6.7522429574394846E-2</v>
      </c>
      <c r="AU90" s="31">
        <f t="shared" si="50"/>
        <v>7.0035234499838311E-2</v>
      </c>
      <c r="AV90" s="31">
        <f t="shared" si="50"/>
        <v>0.10527940836668968</v>
      </c>
      <c r="AW90" s="31">
        <f t="shared" si="50"/>
        <v>4.9552216700316697E-2</v>
      </c>
      <c r="AX90" s="31">
        <f t="shared" si="50"/>
        <v>0.14162307527095033</v>
      </c>
      <c r="AY90" s="31">
        <f t="shared" si="50"/>
        <v>5.3095086442862947E-2</v>
      </c>
      <c r="AZ90" s="31">
        <f t="shared" si="50"/>
        <v>3.8663593387339816E-2</v>
      </c>
      <c r="BA90" s="31">
        <f t="shared" si="50"/>
        <v>7.93500189133238E-2</v>
      </c>
      <c r="BB90" s="31">
        <f t="shared" si="50"/>
        <v>6.6374577232610449E-2</v>
      </c>
    </row>
    <row r="91" spans="3:54" x14ac:dyDescent="0.15">
      <c r="D91" s="24" t="s">
        <v>18</v>
      </c>
      <c r="E91" s="70">
        <f>E27*E46</f>
        <v>31256.188726571891</v>
      </c>
      <c r="F91" s="70">
        <f t="shared" ref="F91:BB91" si="51">F27*F46</f>
        <v>31039.024189049571</v>
      </c>
      <c r="G91" s="70">
        <f t="shared" si="51"/>
        <v>32083.617445096475</v>
      </c>
      <c r="H91" s="70">
        <f t="shared" si="51"/>
        <v>22202.712339043323</v>
      </c>
      <c r="I91" s="70">
        <f t="shared" si="51"/>
        <v>31264.497202848434</v>
      </c>
      <c r="J91" s="70">
        <f t="shared" si="51"/>
        <v>25116.454172044483</v>
      </c>
      <c r="K91" s="70">
        <f t="shared" si="51"/>
        <v>31400.568860717689</v>
      </c>
      <c r="L91" s="70">
        <f t="shared" si="51"/>
        <v>37856.989122547609</v>
      </c>
      <c r="M91" s="70">
        <f t="shared" si="51"/>
        <v>35502.381824520249</v>
      </c>
      <c r="N91" s="70">
        <f t="shared" si="51"/>
        <v>73741.401164134659</v>
      </c>
      <c r="O91" s="70">
        <f t="shared" si="51"/>
        <v>44938.883056524341</v>
      </c>
      <c r="P91" s="70">
        <f t="shared" si="51"/>
        <v>27689.557737156418</v>
      </c>
      <c r="Q91" s="70">
        <f t="shared" si="51"/>
        <v>61292.014451186915</v>
      </c>
      <c r="R91" s="70">
        <f t="shared" si="51"/>
        <v>42327.43969395676</v>
      </c>
      <c r="S91" s="70">
        <f t="shared" si="51"/>
        <v>45292.161725585836</v>
      </c>
      <c r="T91" s="70">
        <f t="shared" si="51"/>
        <v>64011.677722850385</v>
      </c>
      <c r="U91" s="70">
        <f t="shared" si="51"/>
        <v>80588.926924028259</v>
      </c>
      <c r="V91" s="70">
        <f t="shared" si="51"/>
        <v>68369.267787285484</v>
      </c>
      <c r="W91" s="70">
        <f t="shared" si="51"/>
        <v>46211.595637930172</v>
      </c>
      <c r="X91" s="70">
        <f t="shared" si="51"/>
        <v>29679.030874262196</v>
      </c>
      <c r="Y91" s="70">
        <f t="shared" si="51"/>
        <v>42635.611406605087</v>
      </c>
      <c r="Z91" s="70">
        <f t="shared" si="51"/>
        <v>23516.20968068756</v>
      </c>
      <c r="AA91" s="70">
        <f>AA27*AA46</f>
        <v>48563.804369400132</v>
      </c>
      <c r="AB91" s="70">
        <f>AB27*AB46</f>
        <v>61870.486078155824</v>
      </c>
      <c r="AC91" s="70">
        <f t="shared" si="51"/>
        <v>37190.974154574891</v>
      </c>
      <c r="AD91" s="70">
        <f t="shared" si="51"/>
        <v>46438.871293771139</v>
      </c>
      <c r="AE91" s="70">
        <f t="shared" si="51"/>
        <v>27053.412956206153</v>
      </c>
      <c r="AF91" s="70">
        <f t="shared" si="51"/>
        <v>32247.445996852599</v>
      </c>
      <c r="AG91" s="70">
        <f t="shared" si="51"/>
        <v>50855.358963712701</v>
      </c>
      <c r="AH91" s="70">
        <f t="shared" si="51"/>
        <v>50620.269476818765</v>
      </c>
      <c r="AI91" s="70">
        <f t="shared" si="51"/>
        <v>49950.475479958404</v>
      </c>
      <c r="AJ91" s="70">
        <f t="shared" si="51"/>
        <v>64754.84948547816</v>
      </c>
      <c r="AK91" s="70">
        <f t="shared" si="51"/>
        <v>67511.955316389183</v>
      </c>
      <c r="AL91" s="70">
        <f t="shared" si="51"/>
        <v>73099.12075063106</v>
      </c>
      <c r="AM91" s="70">
        <f t="shared" si="51"/>
        <v>63494.190313228326</v>
      </c>
      <c r="AN91" s="70">
        <f t="shared" si="51"/>
        <v>54730.063275839821</v>
      </c>
      <c r="AO91" s="70">
        <f t="shared" si="51"/>
        <v>63324.641372200007</v>
      </c>
      <c r="AP91" s="70">
        <f t="shared" si="51"/>
        <v>41787.336731204101</v>
      </c>
      <c r="AQ91" s="70">
        <f t="shared" si="51"/>
        <v>43423.812052651738</v>
      </c>
      <c r="AR91" s="70">
        <f t="shared" si="51"/>
        <v>34714.212897886915</v>
      </c>
      <c r="AS91" s="70">
        <f t="shared" si="51"/>
        <v>30545.278190510155</v>
      </c>
      <c r="AT91" s="70">
        <f t="shared" si="51"/>
        <v>49891.685612895235</v>
      </c>
      <c r="AU91" s="70">
        <f t="shared" si="51"/>
        <v>46778.526750270801</v>
      </c>
      <c r="AV91" s="70">
        <f t="shared" si="51"/>
        <v>45491.832295669759</v>
      </c>
      <c r="AW91" s="70">
        <f t="shared" si="51"/>
        <v>66503.908125805887</v>
      </c>
      <c r="AX91" s="70">
        <f t="shared" si="51"/>
        <v>45759.42484738143</v>
      </c>
      <c r="AY91" s="70">
        <f t="shared" si="51"/>
        <v>89988.058120482179</v>
      </c>
      <c r="AZ91" s="70">
        <f t="shared" si="51"/>
        <v>66345.20108297361</v>
      </c>
      <c r="BA91" s="70">
        <f t="shared" si="51"/>
        <v>35619.025373579228</v>
      </c>
      <c r="BB91" s="70">
        <f t="shared" si="51"/>
        <v>39246.358701176192</v>
      </c>
    </row>
    <row r="92" spans="3:54" x14ac:dyDescent="0.15">
      <c r="D92" s="31" t="s">
        <v>23</v>
      </c>
      <c r="E92" s="4">
        <f>E44</f>
        <v>1284.7186291541479</v>
      </c>
      <c r="F92" s="4">
        <f t="shared" ref="F92:Y92" si="52">F44</f>
        <v>1361.5653752428082</v>
      </c>
      <c r="G92" s="4">
        <f t="shared" si="52"/>
        <v>1273.1369957687064</v>
      </c>
      <c r="H92" s="4">
        <f t="shared" si="52"/>
        <v>1356.4482144766823</v>
      </c>
      <c r="I92" s="4">
        <f t="shared" si="52"/>
        <v>1274.4813588934549</v>
      </c>
      <c r="J92" s="4">
        <f t="shared" si="52"/>
        <v>1638.3717262432567</v>
      </c>
      <c r="K92" s="4">
        <f t="shared" si="52"/>
        <v>2494.2430244823677</v>
      </c>
      <c r="L92" s="4">
        <f t="shared" si="52"/>
        <v>2687.7632917545388</v>
      </c>
      <c r="M92" s="4">
        <f t="shared" si="52"/>
        <v>4865.9431113882929</v>
      </c>
      <c r="N92" s="4">
        <f t="shared" si="52"/>
        <v>2552.0376425128311</v>
      </c>
      <c r="O92" s="4">
        <f t="shared" si="52"/>
        <v>3324.0720933813254</v>
      </c>
      <c r="P92" s="4">
        <f t="shared" si="52"/>
        <v>3438.9186985761316</v>
      </c>
      <c r="Q92" s="4">
        <f t="shared" si="52"/>
        <v>4588.1955669187118</v>
      </c>
      <c r="R92" s="4">
        <f t="shared" si="52"/>
        <v>5544.8331715999129</v>
      </c>
      <c r="S92" s="4">
        <f t="shared" si="52"/>
        <v>4612.3388620188534</v>
      </c>
      <c r="T92" s="4">
        <f t="shared" si="52"/>
        <v>6478.8503365275483</v>
      </c>
      <c r="U92" s="4">
        <f t="shared" si="52"/>
        <v>5610.322383893702</v>
      </c>
      <c r="V92" s="4">
        <f t="shared" si="52"/>
        <v>3686.1855873730856</v>
      </c>
      <c r="W92" s="4">
        <f t="shared" si="52"/>
        <v>3636.9163836890552</v>
      </c>
      <c r="X92" s="4">
        <f t="shared" si="52"/>
        <v>3367.3333314375086</v>
      </c>
      <c r="Y92" s="4">
        <f t="shared" si="52"/>
        <v>2433.7924369989078</v>
      </c>
      <c r="Z92" s="4">
        <f>Z44</f>
        <v>5315.2932603524168</v>
      </c>
      <c r="AA92" s="4">
        <f t="shared" ref="AA92:BB92" si="53">AA44</f>
        <v>4455.6721280238744</v>
      </c>
      <c r="AB92" s="4">
        <f t="shared" si="53"/>
        <v>2678.349524283145</v>
      </c>
      <c r="AC92" s="4">
        <f t="shared" si="53"/>
        <v>3344.34716124848</v>
      </c>
      <c r="AD92" s="4">
        <f t="shared" si="53"/>
        <v>1948.2817368626802</v>
      </c>
      <c r="AE92" s="4">
        <f t="shared" si="53"/>
        <v>2322.3358249784415</v>
      </c>
      <c r="AF92" s="4">
        <f t="shared" si="53"/>
        <v>3662.4054514300315</v>
      </c>
      <c r="AG92" s="4">
        <f t="shared" si="53"/>
        <v>3645.4752195740621</v>
      </c>
      <c r="AH92" s="4">
        <f t="shared" si="53"/>
        <v>3597.2392571224582</v>
      </c>
      <c r="AI92" s="4">
        <f t="shared" si="53"/>
        <v>4663.3927789472154</v>
      </c>
      <c r="AJ92" s="4">
        <f t="shared" si="53"/>
        <v>4861.948833433099</v>
      </c>
      <c r="AK92" s="4">
        <f t="shared" si="53"/>
        <v>5264.3147897723247</v>
      </c>
      <c r="AL92" s="4">
        <f t="shared" si="53"/>
        <v>4572.6050012395117</v>
      </c>
      <c r="AM92" s="4">
        <f t="shared" si="53"/>
        <v>3941.4466082437998</v>
      </c>
      <c r="AN92" s="4">
        <f t="shared" si="53"/>
        <v>4560.3947449644675</v>
      </c>
      <c r="AO92" s="4">
        <f t="shared" si="53"/>
        <v>3009.3617066847546</v>
      </c>
      <c r="AP92" s="4">
        <f t="shared" si="53"/>
        <v>3127.2143039435232</v>
      </c>
      <c r="AQ92" s="4">
        <f t="shared" si="53"/>
        <v>2499.9827972906728</v>
      </c>
      <c r="AR92" s="4">
        <f t="shared" si="53"/>
        <v>2199.7523100799331</v>
      </c>
      <c r="AS92" s="4">
        <f t="shared" si="53"/>
        <v>3593.0054392120455</v>
      </c>
      <c r="AT92" s="4">
        <f t="shared" si="53"/>
        <v>3368.8078281445673</v>
      </c>
      <c r="AU92" s="4">
        <f t="shared" si="53"/>
        <v>3276.1450905121751</v>
      </c>
      <c r="AV92" s="4">
        <f t="shared" si="53"/>
        <v>4789.3531896047789</v>
      </c>
      <c r="AW92" s="4">
        <f t="shared" si="53"/>
        <v>3295.4160668678855</v>
      </c>
      <c r="AX92" s="4">
        <f t="shared" si="53"/>
        <v>6480.5904695160953</v>
      </c>
      <c r="AY92" s="4">
        <f t="shared" si="53"/>
        <v>4777.9237247323763</v>
      </c>
      <c r="AZ92" s="4">
        <f t="shared" si="53"/>
        <v>2565.1438778733886</v>
      </c>
      <c r="BA92" s="4">
        <f t="shared" si="53"/>
        <v>2826.3703370676722</v>
      </c>
      <c r="BB92" s="4">
        <f t="shared" si="53"/>
        <v>2604.9604667099525</v>
      </c>
    </row>
    <row r="93" spans="3:54" x14ac:dyDescent="0.15">
      <c r="D93" s="21"/>
      <c r="E93" s="21"/>
      <c r="F93" s="21"/>
      <c r="G93" s="21"/>
      <c r="H93" s="21"/>
      <c r="I93" s="21"/>
      <c r="J93" s="21"/>
      <c r="K93" s="21"/>
      <c r="L93" s="21"/>
      <c r="M93" s="21"/>
      <c r="N93" s="21"/>
      <c r="O93" s="21"/>
      <c r="P93" s="21"/>
      <c r="Q93" s="21"/>
      <c r="R93" s="21"/>
      <c r="S93" s="21"/>
      <c r="T93" s="21"/>
      <c r="U93" s="21"/>
      <c r="V93" s="21"/>
      <c r="W93" s="21"/>
      <c r="X93" s="21"/>
      <c r="Y93" s="21"/>
      <c r="Z93" s="21"/>
    </row>
    <row r="94" spans="3:54" x14ac:dyDescent="0.15">
      <c r="E94" s="32"/>
      <c r="F94" s="32"/>
      <c r="G94" s="32"/>
      <c r="H94" s="32"/>
      <c r="I94" s="32"/>
      <c r="J94" s="32"/>
      <c r="K94" s="32"/>
      <c r="L94" s="32"/>
      <c r="M94" s="32"/>
      <c r="N94" s="32"/>
      <c r="O94" s="32"/>
      <c r="P94" s="32"/>
      <c r="Q94" s="32"/>
      <c r="R94" s="32"/>
      <c r="S94" s="32"/>
      <c r="T94" s="32"/>
      <c r="U94" s="32"/>
      <c r="V94" s="32"/>
      <c r="W94" s="32"/>
      <c r="X94" s="32"/>
      <c r="Y94" s="32"/>
      <c r="AA94" s="32"/>
      <c r="AB94" s="32"/>
      <c r="AC94" s="32"/>
      <c r="AD94" s="32"/>
      <c r="AE94" s="32"/>
      <c r="AF94" s="32"/>
      <c r="AG94" s="32"/>
      <c r="AH94" s="32"/>
      <c r="AI94" s="32"/>
      <c r="AJ94" s="32"/>
    </row>
    <row r="95" spans="3:54" x14ac:dyDescent="0.15">
      <c r="E95" s="26"/>
      <c r="F95" s="26"/>
      <c r="G95" s="26"/>
      <c r="H95" s="26"/>
      <c r="I95" s="26"/>
      <c r="J95" s="26"/>
      <c r="K95" s="26"/>
      <c r="L95" s="26"/>
      <c r="M95" s="26"/>
      <c r="N95" s="26"/>
      <c r="O95" s="26"/>
      <c r="P95" s="26"/>
      <c r="Q95" s="26"/>
      <c r="R95" s="26"/>
      <c r="S95" s="26"/>
      <c r="T95" s="26"/>
      <c r="U95" s="26"/>
      <c r="V95" s="26"/>
      <c r="W95" s="26"/>
      <c r="X95" s="26"/>
      <c r="Y95" s="26"/>
      <c r="AC95" s="26"/>
      <c r="AD95" s="26"/>
      <c r="AE95" s="26"/>
      <c r="AF95" s="26"/>
      <c r="AG95" s="26"/>
      <c r="AH95" s="26"/>
      <c r="AI95" s="26"/>
      <c r="AJ95" s="26"/>
      <c r="AK95" s="26"/>
      <c r="AL95" s="26"/>
      <c r="AM95" s="26"/>
      <c r="AN95" s="26"/>
    </row>
    <row r="96" spans="3:54" x14ac:dyDescent="0.15">
      <c r="E96" s="26"/>
      <c r="F96" s="26"/>
      <c r="G96" s="26"/>
      <c r="H96" s="26"/>
      <c r="I96" s="26"/>
      <c r="J96" s="26"/>
      <c r="K96" s="26"/>
      <c r="L96" s="26"/>
      <c r="M96" s="26"/>
      <c r="N96" s="26"/>
      <c r="O96" s="26"/>
      <c r="P96" s="26"/>
      <c r="Q96" s="26"/>
      <c r="R96" s="26"/>
      <c r="S96" s="26"/>
      <c r="T96" s="26"/>
      <c r="U96" s="26"/>
      <c r="V96" s="26"/>
      <c r="W96" s="26"/>
      <c r="X96" s="26"/>
      <c r="Y96" s="26"/>
      <c r="AC96" s="26"/>
      <c r="AD96" s="26"/>
      <c r="AE96" s="26"/>
      <c r="AF96" s="26"/>
      <c r="AG96" s="26"/>
      <c r="AH96" s="26"/>
      <c r="AI96" s="26"/>
      <c r="AJ96" s="26"/>
      <c r="AK96" s="26"/>
      <c r="AL96" s="26"/>
      <c r="AM96" s="26"/>
      <c r="AN96" s="26"/>
    </row>
  </sheetData>
  <phoneticPr fontId="5"/>
  <pageMargins left="0.7" right="0.7" top="0.75" bottom="0.75" header="0.3" footer="0.3"/>
  <pageSetup paperSize="8"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72EC-E022-4C6E-B56D-83168C772142}">
  <sheetPr>
    <pageSetUpPr fitToPage="1"/>
  </sheetPr>
  <dimension ref="A1:HT96"/>
  <sheetViews>
    <sheetView zoomScale="80" zoomScaleNormal="80" workbookViewId="0">
      <pane xSplit="4" ySplit="10" topLeftCell="AE20" activePane="bottomRight" state="frozen"/>
      <selection pane="topRight" activeCell="E1" sqref="E1"/>
      <selection pane="bottomLeft" activeCell="A11" sqref="A11"/>
      <selection pane="bottomRight" activeCell="AO9" sqref="AO9"/>
    </sheetView>
  </sheetViews>
  <sheetFormatPr defaultColWidth="8.75" defaultRowHeight="13.5" x14ac:dyDescent="0.15"/>
  <cols>
    <col min="1" max="1" width="8.875" style="31" customWidth="1"/>
    <col min="2" max="2" width="8.75" style="31"/>
    <col min="3" max="3" width="11.75" style="31" customWidth="1"/>
    <col min="4" max="4" width="8.75" style="31"/>
    <col min="5" max="25" width="8.75" style="31" customWidth="1"/>
    <col min="26" max="27" width="7.75" style="31" customWidth="1"/>
    <col min="28" max="33" width="7" style="31" customWidth="1"/>
    <col min="34" max="34" width="7.25" style="31" customWidth="1"/>
    <col min="35" max="54" width="6.75" style="31" customWidth="1"/>
    <col min="55" max="220" width="8.75" style="31"/>
    <col min="221" max="226" width="9" style="31" customWidth="1"/>
    <col min="227" max="16384" width="8.75" style="31"/>
  </cols>
  <sheetData>
    <row r="1" spans="1:228" ht="170.25" customHeight="1" x14ac:dyDescent="0.15">
      <c r="AB1" s="31" t="s">
        <v>91</v>
      </c>
      <c r="AC1" s="63">
        <v>0.1133999</v>
      </c>
      <c r="AD1" s="63">
        <v>22202.720000000001</v>
      </c>
      <c r="AE1" s="63">
        <v>0.27721649999999998</v>
      </c>
      <c r="AF1" s="63">
        <v>0.8626026</v>
      </c>
    </row>
    <row r="2" spans="1:228" ht="18" customHeight="1" x14ac:dyDescent="0.15">
      <c r="V2" s="21" t="s">
        <v>34</v>
      </c>
      <c r="AB2" s="31" t="s">
        <v>32</v>
      </c>
      <c r="AK2" s="28" t="s">
        <v>37</v>
      </c>
      <c r="AL2" s="28" t="s">
        <v>38</v>
      </c>
      <c r="AM2" s="28"/>
      <c r="AN2" s="28" t="s">
        <v>39</v>
      </c>
      <c r="AO2" s="28"/>
      <c r="AP2" s="28"/>
    </row>
    <row r="3" spans="1:228" ht="18" customHeight="1" x14ac:dyDescent="0.15">
      <c r="V3" s="11">
        <f>AVERAGE(E52:Y52)</f>
        <v>0.47899668848261839</v>
      </c>
      <c r="Y3" s="21"/>
      <c r="Z3" s="21"/>
      <c r="AA3" s="31" t="s">
        <v>11</v>
      </c>
      <c r="AC3" s="31" t="s">
        <v>24</v>
      </c>
      <c r="AD3" s="31" t="s">
        <v>25</v>
      </c>
      <c r="AE3" s="31" t="s">
        <v>26</v>
      </c>
      <c r="AG3" s="31" t="s">
        <v>33</v>
      </c>
      <c r="AI3" s="31" t="s">
        <v>36</v>
      </c>
      <c r="AK3" s="28" t="s">
        <v>40</v>
      </c>
      <c r="AL3" s="62">
        <f>AC1</f>
        <v>0.1133999</v>
      </c>
      <c r="AM3" s="28"/>
      <c r="AN3" s="28" t="s">
        <v>41</v>
      </c>
      <c r="AO3" s="43">
        <v>20000</v>
      </c>
      <c r="AP3" s="28"/>
      <c r="AQ3" s="4"/>
      <c r="AS3" s="4"/>
      <c r="AT3" s="4"/>
      <c r="AU3" s="4"/>
      <c r="AV3" s="4"/>
      <c r="AW3" s="4"/>
      <c r="AX3" s="4"/>
      <c r="AY3" s="4"/>
      <c r="AZ3" s="4"/>
      <c r="BA3" s="4"/>
    </row>
    <row r="4" spans="1:228" ht="18" customHeight="1" x14ac:dyDescent="0.15">
      <c r="V4" s="15">
        <f>V3/V5</f>
        <v>0.9999998949456036</v>
      </c>
      <c r="W4" s="31" t="s">
        <v>15</v>
      </c>
      <c r="Y4" s="21" t="s">
        <v>12</v>
      </c>
      <c r="Z4" s="21">
        <v>0.625</v>
      </c>
      <c r="AB4" s="31" t="s">
        <v>27</v>
      </c>
      <c r="AC4" s="36">
        <f t="shared" ref="AC4:AD7" si="0">Y25</f>
        <v>7.1126736983147296</v>
      </c>
      <c r="AD4" s="36">
        <f t="shared" si="0"/>
        <v>4.4602381650225045</v>
      </c>
      <c r="AE4" s="8">
        <f>AVERAGE(Q25:Z25)</f>
        <v>6.8345790388953258</v>
      </c>
      <c r="AG4" s="11">
        <f>AVERAGE(W51:Y51)</f>
        <v>0.25557471120457825</v>
      </c>
      <c r="AI4" s="30">
        <f>MEDIAN(P90:Y90)</f>
        <v>8.9957474695094242E-2</v>
      </c>
      <c r="AK4" s="28" t="s">
        <v>42</v>
      </c>
      <c r="AL4" s="63">
        <f>AD1</f>
        <v>22202.720000000001</v>
      </c>
      <c r="AM4" s="28"/>
      <c r="AN4" s="28" t="s">
        <v>43</v>
      </c>
      <c r="AO4" s="43">
        <v>12000</v>
      </c>
      <c r="AP4" s="32"/>
      <c r="AQ4" s="4"/>
      <c r="AS4" s="4"/>
      <c r="AT4" s="4"/>
      <c r="AU4" s="4"/>
      <c r="AV4" s="4"/>
      <c r="AW4" s="4"/>
      <c r="BC4" s="4"/>
    </row>
    <row r="5" spans="1:228" ht="18" customHeight="1" x14ac:dyDescent="0.15">
      <c r="V5" s="31">
        <v>0.47899673880333166</v>
      </c>
      <c r="W5" s="31" t="s">
        <v>16</v>
      </c>
      <c r="AB5" s="31" t="s">
        <v>28</v>
      </c>
      <c r="AC5" s="36">
        <f t="shared" si="0"/>
        <v>21.992577437251686</v>
      </c>
      <c r="AD5" s="36">
        <f t="shared" si="0"/>
        <v>27.004452257462152</v>
      </c>
      <c r="AE5" s="8">
        <f t="shared" ref="AE5:AE7" si="1">AVERAGE(Q26:Z26)</f>
        <v>26.171695774064084</v>
      </c>
      <c r="AG5" s="11">
        <f>AVERAGE(W52:Y52)</f>
        <v>0.79086290082328137</v>
      </c>
      <c r="AI5" s="66"/>
      <c r="AK5" s="28" t="s">
        <v>44</v>
      </c>
      <c r="AL5" s="62">
        <f>AE1</f>
        <v>0.27721649999999998</v>
      </c>
      <c r="AM5" s="28"/>
      <c r="AN5" s="28" t="s">
        <v>45</v>
      </c>
      <c r="AO5" s="44">
        <v>1</v>
      </c>
      <c r="AP5" s="32"/>
      <c r="AQ5" s="4"/>
      <c r="BC5" s="4"/>
    </row>
    <row r="6" spans="1:228" ht="18" customHeight="1" x14ac:dyDescent="0.15">
      <c r="V6" s="39" t="s">
        <v>35</v>
      </c>
      <c r="AB6" s="31" t="s">
        <v>29</v>
      </c>
      <c r="AC6" s="36">
        <f t="shared" si="0"/>
        <v>88.295713623154597</v>
      </c>
      <c r="AD6" s="36">
        <f t="shared" si="0"/>
        <v>118.14137672447967</v>
      </c>
      <c r="AE6" s="8">
        <f t="shared" si="1"/>
        <v>90.806231593915939</v>
      </c>
      <c r="AG6" s="11">
        <f>AVERAGE(W53:Y53)</f>
        <v>0.21035966334487155</v>
      </c>
      <c r="AK6" s="28" t="s">
        <v>46</v>
      </c>
      <c r="AL6" s="63">
        <f>AF1</f>
        <v>0.8626026</v>
      </c>
      <c r="AM6" s="28"/>
      <c r="AN6" s="28" t="s">
        <v>47</v>
      </c>
      <c r="AO6" s="45">
        <v>0.6</v>
      </c>
      <c r="AP6" s="7" t="s">
        <v>95</v>
      </c>
      <c r="AS6" s="4"/>
      <c r="AT6" s="4"/>
      <c r="AU6" s="4"/>
      <c r="AV6" s="4"/>
      <c r="AW6" s="4"/>
      <c r="BC6" s="4"/>
    </row>
    <row r="7" spans="1:228" ht="18" customHeight="1" x14ac:dyDescent="0.15">
      <c r="AB7" s="31" t="s">
        <v>30</v>
      </c>
      <c r="AC7" s="36">
        <f t="shared" si="0"/>
        <v>88.295713623154597</v>
      </c>
      <c r="AD7" s="36">
        <f t="shared" si="0"/>
        <v>118.14137672447967</v>
      </c>
      <c r="AE7" s="8">
        <f t="shared" si="1"/>
        <v>90.806231593915939</v>
      </c>
      <c r="AG7" s="11">
        <f>AVERAGE(W54:Y54)</f>
        <v>0.47899673880333166</v>
      </c>
      <c r="AK7" s="28" t="s">
        <v>48</v>
      </c>
      <c r="AL7" s="2">
        <f>(AL5^2/(1-AL6^2))^0.5</f>
        <v>0.54798631936031206</v>
      </c>
      <c r="AM7" s="28"/>
      <c r="AN7" s="28"/>
      <c r="AO7" s="28"/>
      <c r="AP7" s="32"/>
      <c r="BC7" s="4"/>
    </row>
    <row r="8" spans="1:228" ht="18" customHeight="1" x14ac:dyDescent="0.15">
      <c r="AK8" s="28" t="s">
        <v>49</v>
      </c>
      <c r="AL8" s="46">
        <f>0.5*(AL7^2)</f>
        <v>0.15014450310303096</v>
      </c>
      <c r="AM8" s="32"/>
      <c r="AN8" s="28" t="s">
        <v>83</v>
      </c>
      <c r="AO8" s="28">
        <v>0</v>
      </c>
      <c r="AP8" s="32" t="s">
        <v>97</v>
      </c>
      <c r="BC8" s="4"/>
    </row>
    <row r="9" spans="1:228" ht="18" customHeight="1" x14ac:dyDescent="0.15">
      <c r="E9" s="54"/>
      <c r="F9" s="54"/>
      <c r="G9" s="54"/>
      <c r="H9" s="54"/>
      <c r="I9" s="54"/>
      <c r="J9" s="54"/>
      <c r="K9" s="54"/>
      <c r="L9" s="54"/>
      <c r="M9" s="54"/>
      <c r="N9" s="54"/>
      <c r="O9" s="54"/>
      <c r="P9" s="54"/>
      <c r="Q9" s="54"/>
      <c r="R9" s="54"/>
      <c r="S9" s="54"/>
      <c r="T9" s="54"/>
      <c r="U9" s="54"/>
      <c r="V9" s="54"/>
      <c r="W9" s="54"/>
      <c r="X9" s="54"/>
      <c r="Y9" s="54" t="s">
        <v>53</v>
      </c>
      <c r="AA9" s="53" t="s">
        <v>50</v>
      </c>
      <c r="AB9" s="53"/>
      <c r="AC9" s="53"/>
      <c r="AD9" s="53"/>
      <c r="AE9" s="53"/>
      <c r="AF9" s="53"/>
      <c r="AG9" s="53"/>
      <c r="AH9" s="53"/>
      <c r="AI9" s="53"/>
      <c r="AJ9" s="53"/>
      <c r="AO9" s="31" t="s">
        <v>98</v>
      </c>
      <c r="BC9" s="4"/>
    </row>
    <row r="10" spans="1:228" ht="20.45" customHeight="1" x14ac:dyDescent="0.15">
      <c r="A10" s="3" t="s">
        <v>2</v>
      </c>
      <c r="E10" s="31">
        <v>1999</v>
      </c>
      <c r="F10" s="31">
        <v>2000</v>
      </c>
      <c r="G10" s="31">
        <v>2001</v>
      </c>
      <c r="H10" s="31">
        <v>2002</v>
      </c>
      <c r="I10" s="31">
        <v>2003</v>
      </c>
      <c r="J10" s="31">
        <v>2004</v>
      </c>
      <c r="K10" s="31">
        <v>2005</v>
      </c>
      <c r="L10" s="31">
        <v>2006</v>
      </c>
      <c r="M10" s="31">
        <v>2007</v>
      </c>
      <c r="N10" s="31">
        <v>2008</v>
      </c>
      <c r="O10" s="31">
        <v>2009</v>
      </c>
      <c r="P10" s="31">
        <v>2010</v>
      </c>
      <c r="Q10" s="31">
        <v>2011</v>
      </c>
      <c r="R10" s="31">
        <v>2012</v>
      </c>
      <c r="S10" s="31">
        <v>2013</v>
      </c>
      <c r="T10" s="31">
        <v>2014</v>
      </c>
      <c r="U10" s="31">
        <v>2015</v>
      </c>
      <c r="V10" s="31">
        <v>2016</v>
      </c>
      <c r="W10" s="31">
        <v>2017</v>
      </c>
      <c r="X10" s="31">
        <v>2018</v>
      </c>
      <c r="Y10" s="31">
        <v>2019</v>
      </c>
      <c r="Z10" s="31">
        <v>2020</v>
      </c>
      <c r="AA10" s="31">
        <f t="shared" ref="AA10:AJ10" si="2">Z10+1</f>
        <v>2021</v>
      </c>
      <c r="AB10" s="31">
        <f t="shared" si="2"/>
        <v>2022</v>
      </c>
      <c r="AC10" s="31">
        <f t="shared" si="2"/>
        <v>2023</v>
      </c>
      <c r="AD10" s="31">
        <f t="shared" si="2"/>
        <v>2024</v>
      </c>
      <c r="AE10" s="31">
        <f t="shared" si="2"/>
        <v>2025</v>
      </c>
      <c r="AF10" s="31">
        <f t="shared" si="2"/>
        <v>2026</v>
      </c>
      <c r="AG10" s="31">
        <f t="shared" si="2"/>
        <v>2027</v>
      </c>
      <c r="AH10" s="31">
        <f t="shared" si="2"/>
        <v>2028</v>
      </c>
      <c r="AI10" s="31">
        <f t="shared" si="2"/>
        <v>2029</v>
      </c>
      <c r="AJ10" s="31">
        <f t="shared" si="2"/>
        <v>2030</v>
      </c>
      <c r="AK10" s="31">
        <f t="shared" ref="AK10:BB10" si="3">AJ10+1</f>
        <v>2031</v>
      </c>
      <c r="AL10" s="31">
        <f t="shared" si="3"/>
        <v>2032</v>
      </c>
      <c r="AM10" s="31">
        <f t="shared" si="3"/>
        <v>2033</v>
      </c>
      <c r="AN10" s="31">
        <f t="shared" si="3"/>
        <v>2034</v>
      </c>
      <c r="AO10" s="31">
        <f t="shared" si="3"/>
        <v>2035</v>
      </c>
      <c r="AP10" s="31">
        <f t="shared" si="3"/>
        <v>2036</v>
      </c>
      <c r="AQ10" s="31">
        <f t="shared" si="3"/>
        <v>2037</v>
      </c>
      <c r="AR10" s="31">
        <f>AQ10+1</f>
        <v>2038</v>
      </c>
      <c r="AS10" s="31">
        <f t="shared" si="3"/>
        <v>2039</v>
      </c>
      <c r="AT10" s="31">
        <f t="shared" si="3"/>
        <v>2040</v>
      </c>
      <c r="AU10" s="31">
        <f t="shared" si="3"/>
        <v>2041</v>
      </c>
      <c r="AV10" s="31">
        <f t="shared" si="3"/>
        <v>2042</v>
      </c>
      <c r="AW10" s="31">
        <f t="shared" si="3"/>
        <v>2043</v>
      </c>
      <c r="AX10" s="31">
        <f t="shared" si="3"/>
        <v>2044</v>
      </c>
      <c r="AY10" s="31">
        <f t="shared" si="3"/>
        <v>2045</v>
      </c>
      <c r="AZ10" s="31">
        <f t="shared" si="3"/>
        <v>2046</v>
      </c>
      <c r="BA10" s="31">
        <f t="shared" si="3"/>
        <v>2047</v>
      </c>
      <c r="BB10" s="31">
        <f t="shared" si="3"/>
        <v>2048</v>
      </c>
    </row>
    <row r="11" spans="1:228" x14ac:dyDescent="0.15">
      <c r="B11" s="31" t="s">
        <v>0</v>
      </c>
      <c r="C11" s="31" t="s">
        <v>3</v>
      </c>
      <c r="D11" s="31" t="s">
        <v>4</v>
      </c>
      <c r="E11" s="32">
        <v>77.745970168892768</v>
      </c>
      <c r="F11" s="32">
        <v>14.111398107672889</v>
      </c>
      <c r="G11" s="32">
        <v>69.012774878887882</v>
      </c>
      <c r="H11" s="32">
        <v>32.219474773262625</v>
      </c>
      <c r="I11" s="32">
        <v>73.067899458900101</v>
      </c>
      <c r="J11" s="32">
        <v>55.395137921284842</v>
      </c>
      <c r="K11" s="32">
        <v>38.715042414979663</v>
      </c>
      <c r="L11" s="32">
        <v>179.26109600507976</v>
      </c>
      <c r="M11" s="32">
        <v>572.49579519260658</v>
      </c>
      <c r="N11" s="32">
        <v>98.646661839435822</v>
      </c>
      <c r="O11" s="32">
        <v>634.15958549588129</v>
      </c>
      <c r="P11" s="32">
        <v>191.54274487223805</v>
      </c>
      <c r="Q11" s="32">
        <v>435.13200694710514</v>
      </c>
      <c r="R11" s="32">
        <v>780.23702771884928</v>
      </c>
      <c r="S11" s="32">
        <v>398.5939208885315</v>
      </c>
      <c r="T11" s="32">
        <v>457.138087434223</v>
      </c>
      <c r="U11" s="32">
        <v>870.42279572361508</v>
      </c>
      <c r="V11" s="32">
        <v>369.58377657090421</v>
      </c>
      <c r="W11" s="32">
        <v>549.0376190526863</v>
      </c>
      <c r="X11" s="32">
        <v>361.70049190271573</v>
      </c>
      <c r="Y11" s="32">
        <v>559.06248526268269</v>
      </c>
      <c r="Z11" s="52">
        <v>877.0252039624221</v>
      </c>
      <c r="AA11" s="29">
        <f t="shared" ref="AA11:AJ11" ca="1" si="4">AA44*(1-EXP(-AA51))*EXP(-$Z$4/2)</f>
        <v>207.99798110370045</v>
      </c>
      <c r="AB11" s="29">
        <f t="shared" ca="1" si="4"/>
        <v>269.81737416072468</v>
      </c>
      <c r="AC11" s="29">
        <f t="shared" ca="1" si="4"/>
        <v>284.44564240727863</v>
      </c>
      <c r="AD11" s="29">
        <f t="shared" ca="1" si="4"/>
        <v>318.66120574288675</v>
      </c>
      <c r="AE11" s="29">
        <f t="shared" ca="1" si="4"/>
        <v>256.81046920147099</v>
      </c>
      <c r="AF11" s="29">
        <f t="shared" ca="1" si="4"/>
        <v>217.43154566402487</v>
      </c>
      <c r="AG11" s="29">
        <f t="shared" ca="1" si="4"/>
        <v>333.14804138375405</v>
      </c>
      <c r="AH11" s="29">
        <f t="shared" ca="1" si="4"/>
        <v>390.89960637494312</v>
      </c>
      <c r="AI11" s="29">
        <f t="shared" ca="1" si="4"/>
        <v>473.3885153254131</v>
      </c>
      <c r="AJ11" s="29">
        <f t="shared" ca="1" si="4"/>
        <v>502.8840899537629</v>
      </c>
      <c r="AK11" s="29">
        <f t="shared" ref="AK11:BB11" ca="1" si="5">AK44*(1-EXP(-AK51))*EXP(-$Z$4/2)</f>
        <v>369.48801591928935</v>
      </c>
      <c r="AL11" s="29">
        <f t="shared" ca="1" si="5"/>
        <v>538.50161336672977</v>
      </c>
      <c r="AM11" s="29">
        <f t="shared" ca="1" si="5"/>
        <v>572.49641812794255</v>
      </c>
      <c r="AN11" s="29">
        <f t="shared" ca="1" si="5"/>
        <v>385.47565880457279</v>
      </c>
      <c r="AO11" s="29">
        <f t="shared" ca="1" si="5"/>
        <v>370.87826873039205</v>
      </c>
      <c r="AP11" s="29">
        <f t="shared" ca="1" si="5"/>
        <v>365.03122126164646</v>
      </c>
      <c r="AQ11" s="29">
        <f t="shared" ca="1" si="5"/>
        <v>368.58868548594529</v>
      </c>
      <c r="AR11" s="29">
        <f t="shared" ca="1" si="5"/>
        <v>325.47145516899428</v>
      </c>
      <c r="AS11" s="29">
        <f t="shared" ca="1" si="5"/>
        <v>294.38691707661269</v>
      </c>
      <c r="AT11" s="29">
        <f t="shared" ca="1" si="5"/>
        <v>190.54729657044993</v>
      </c>
      <c r="AU11" s="29">
        <f t="shared" ca="1" si="5"/>
        <v>198.16519099016838</v>
      </c>
      <c r="AV11" s="29">
        <f t="shared" ca="1" si="5"/>
        <v>280.45031521924517</v>
      </c>
      <c r="AW11" s="29">
        <f t="shared" ca="1" si="5"/>
        <v>197.23363041196754</v>
      </c>
      <c r="AX11" s="29">
        <f t="shared" ca="1" si="5"/>
        <v>220.50856247186351</v>
      </c>
      <c r="AY11" s="29">
        <f t="shared" ca="1" si="5"/>
        <v>139.88347027671546</v>
      </c>
      <c r="AZ11" s="29">
        <f t="shared" ca="1" si="5"/>
        <v>158.28371965760257</v>
      </c>
      <c r="BA11" s="29">
        <f t="shared" ca="1" si="5"/>
        <v>172.17008497196588</v>
      </c>
      <c r="BB11" s="29">
        <f t="shared" ca="1" si="5"/>
        <v>264.86666276905135</v>
      </c>
      <c r="HO11" s="32"/>
      <c r="HP11" s="32"/>
      <c r="HQ11" s="32"/>
      <c r="HR11" s="32"/>
      <c r="HS11" s="32"/>
      <c r="HT11" s="32"/>
    </row>
    <row r="12" spans="1:228" x14ac:dyDescent="0.15">
      <c r="B12" s="31" t="s">
        <v>0</v>
      </c>
      <c r="C12" s="31" t="s">
        <v>5</v>
      </c>
      <c r="D12" s="31" t="s">
        <v>6</v>
      </c>
      <c r="E12" s="32">
        <v>66.454008080640378</v>
      </c>
      <c r="F12" s="32">
        <v>57.239564027496556</v>
      </c>
      <c r="G12" s="32">
        <v>142.55524493696495</v>
      </c>
      <c r="H12" s="32">
        <v>88.14691413811002</v>
      </c>
      <c r="I12" s="32">
        <v>117.25560512603278</v>
      </c>
      <c r="J12" s="32">
        <v>156.659160358701</v>
      </c>
      <c r="K12" s="32">
        <v>361.52809477557594</v>
      </c>
      <c r="L12" s="32">
        <v>357.86236759520148</v>
      </c>
      <c r="M12" s="32">
        <v>438.02236156322215</v>
      </c>
      <c r="N12" s="32">
        <v>235.16193089211407</v>
      </c>
      <c r="O12" s="32">
        <v>470.61940604896125</v>
      </c>
      <c r="P12" s="32">
        <v>256.34722731042694</v>
      </c>
      <c r="Q12" s="32">
        <v>768.49182135630554</v>
      </c>
      <c r="R12" s="32">
        <v>1030.2267680124839</v>
      </c>
      <c r="S12" s="32">
        <v>599.22830624789106</v>
      </c>
      <c r="T12" s="32">
        <v>1069.8489430218383</v>
      </c>
      <c r="U12" s="32">
        <v>708.9122226565795</v>
      </c>
      <c r="V12" s="32">
        <v>580.74098344221954</v>
      </c>
      <c r="W12" s="32">
        <v>698.60933047420178</v>
      </c>
      <c r="X12" s="32">
        <v>465.05329335880555</v>
      </c>
      <c r="Y12" s="32">
        <v>381.7711846836005</v>
      </c>
      <c r="Z12" s="29">
        <f>Z45*(1-EXP(-Z52))*EXP(-$Z$4/2)</f>
        <v>881.06654503093318</v>
      </c>
      <c r="AA12" s="29">
        <f t="shared" ref="AA12:AJ12" ca="1" si="6">AA45*(1-EXP(-AA52))*EXP(-$Z$4/2)</f>
        <v>253.81147722538179</v>
      </c>
      <c r="AB12" s="29">
        <f t="shared" ca="1" si="6"/>
        <v>329.24716842642812</v>
      </c>
      <c r="AC12" s="29">
        <f t="shared" ca="1" si="6"/>
        <v>347.09744924745166</v>
      </c>
      <c r="AD12" s="29">
        <f t="shared" ca="1" si="6"/>
        <v>388.84930966565264</v>
      </c>
      <c r="AE12" s="29">
        <f t="shared" ca="1" si="6"/>
        <v>313.37537128531835</v>
      </c>
      <c r="AF12" s="29">
        <f t="shared" ca="1" si="6"/>
        <v>265.32287240264174</v>
      </c>
      <c r="AG12" s="29">
        <f t="shared" ca="1" si="6"/>
        <v>406.52700602991035</v>
      </c>
      <c r="AH12" s="29">
        <f t="shared" ca="1" si="6"/>
        <v>476.9988920776089</v>
      </c>
      <c r="AI12" s="29">
        <f t="shared" ca="1" si="6"/>
        <v>577.65675291035677</v>
      </c>
      <c r="AJ12" s="29">
        <f t="shared" ca="1" si="6"/>
        <v>613.64900306734535</v>
      </c>
      <c r="AK12" s="29">
        <f t="shared" ref="AK12:BB12" ca="1" si="7">AK45*(1-EXP(-AK52))*EXP(-$Z$4/2)</f>
        <v>450.871199037238</v>
      </c>
      <c r="AL12" s="29">
        <f t="shared" ca="1" si="7"/>
        <v>657.11161835132577</v>
      </c>
      <c r="AM12" s="29">
        <f t="shared" ca="1" si="7"/>
        <v>698.5940960592709</v>
      </c>
      <c r="AN12" s="29">
        <f t="shared" ca="1" si="7"/>
        <v>470.38026944519817</v>
      </c>
      <c r="AO12" s="29">
        <f t="shared" ca="1" si="7"/>
        <v>452.56766800213046</v>
      </c>
      <c r="AP12" s="29">
        <f t="shared" ca="1" si="7"/>
        <v>445.4327537708748</v>
      </c>
      <c r="AQ12" s="29">
        <f t="shared" ca="1" si="7"/>
        <v>449.77378268449468</v>
      </c>
      <c r="AR12" s="29">
        <f t="shared" ca="1" si="7"/>
        <v>397.1595800728058</v>
      </c>
      <c r="AS12" s="29">
        <f t="shared" ca="1" si="7"/>
        <v>359.2283824225625</v>
      </c>
      <c r="AT12" s="29">
        <f t="shared" ca="1" si="7"/>
        <v>232.51711659516872</v>
      </c>
      <c r="AU12" s="29">
        <f t="shared" ca="1" si="7"/>
        <v>241.81292334173392</v>
      </c>
      <c r="AV12" s="29">
        <f t="shared" ca="1" si="7"/>
        <v>342.22211396673117</v>
      </c>
      <c r="AW12" s="29">
        <f t="shared" ca="1" si="7"/>
        <v>240.67617785399671</v>
      </c>
      <c r="AX12" s="29">
        <f t="shared" ca="1" si="7"/>
        <v>269.07763087337656</v>
      </c>
      <c r="AY12" s="29">
        <f t="shared" ca="1" si="7"/>
        <v>170.69410982717605</v>
      </c>
      <c r="AZ12" s="29">
        <f t="shared" ca="1" si="7"/>
        <v>193.14718582289919</v>
      </c>
      <c r="BA12" s="29">
        <f t="shared" ca="1" si="7"/>
        <v>210.09215266838339</v>
      </c>
      <c r="BB12" s="29">
        <f t="shared" ca="1" si="7"/>
        <v>323.20601665673536</v>
      </c>
    </row>
    <row r="13" spans="1:228" x14ac:dyDescent="0.15">
      <c r="B13" s="31" t="s">
        <v>1</v>
      </c>
      <c r="C13" s="31" t="s">
        <v>7</v>
      </c>
      <c r="D13" s="31" t="s">
        <v>4</v>
      </c>
      <c r="E13" s="32">
        <v>52.689949439483144</v>
      </c>
      <c r="F13" s="32">
        <v>41.609056680170269</v>
      </c>
      <c r="G13" s="32">
        <v>36.243191937789575</v>
      </c>
      <c r="H13" s="32">
        <v>28.953534187988026</v>
      </c>
      <c r="I13" s="32">
        <v>49.435494717447071</v>
      </c>
      <c r="J13" s="32">
        <v>44.245939833918023</v>
      </c>
      <c r="K13" s="32">
        <v>45.231452087404641</v>
      </c>
      <c r="L13" s="32">
        <v>52.188625993151248</v>
      </c>
      <c r="M13" s="32">
        <v>57.728201493945647</v>
      </c>
      <c r="N13" s="32">
        <v>98.320625399865705</v>
      </c>
      <c r="O13" s="32">
        <v>50.350941585878033</v>
      </c>
      <c r="P13" s="32">
        <v>13.227353053304213</v>
      </c>
      <c r="Q13" s="32">
        <v>46.611703742164252</v>
      </c>
      <c r="R13" s="32">
        <v>34.769576755047026</v>
      </c>
      <c r="S13" s="32">
        <v>62.914244061481455</v>
      </c>
      <c r="T13" s="32">
        <v>75.373152336416879</v>
      </c>
      <c r="U13" s="32">
        <v>137.27701368863922</v>
      </c>
      <c r="V13" s="32">
        <v>97.524750501067558</v>
      </c>
      <c r="W13" s="32">
        <v>80.899877527027272</v>
      </c>
      <c r="X13" s="32">
        <v>38.996451721351342</v>
      </c>
      <c r="Y13" s="32">
        <v>60.666212110382752</v>
      </c>
      <c r="Z13" s="52">
        <v>27.626901183655406</v>
      </c>
      <c r="AA13" s="29">
        <f t="shared" ref="AA13:AJ13" si="8">AA46*(1-EXP(-AA53))*EXP(-$Z$4/2)</f>
        <v>46.395361173523398</v>
      </c>
      <c r="AB13" s="29">
        <f t="shared" ca="1" si="8"/>
        <v>26.528467067870686</v>
      </c>
      <c r="AC13" s="29">
        <f t="shared" ca="1" si="8"/>
        <v>34.413032697627386</v>
      </c>
      <c r="AD13" s="29">
        <f t="shared" ca="1" si="8"/>
        <v>36.278750481903415</v>
      </c>
      <c r="AE13" s="29">
        <f t="shared" ca="1" si="8"/>
        <v>40.642669979298852</v>
      </c>
      <c r="AF13" s="29">
        <f t="shared" ca="1" si="8"/>
        <v>32.754106740579495</v>
      </c>
      <c r="AG13" s="29">
        <f t="shared" ca="1" si="8"/>
        <v>27.731642240260594</v>
      </c>
      <c r="AH13" s="29">
        <f t="shared" ca="1" si="8"/>
        <v>42.490349173957945</v>
      </c>
      <c r="AI13" s="29">
        <f t="shared" ca="1" si="8"/>
        <v>49.85609610023662</v>
      </c>
      <c r="AJ13" s="29">
        <f t="shared" ca="1" si="8"/>
        <v>60.376891989433808</v>
      </c>
      <c r="AK13" s="29">
        <f t="shared" ref="AK13:BB13" ca="1" si="9">AK46*(1-EXP(-AK53))*EXP(-$Z$4/2)</f>
        <v>64.138814946685926</v>
      </c>
      <c r="AL13" s="29">
        <f t="shared" ca="1" si="9"/>
        <v>47.125220207790569</v>
      </c>
      <c r="AM13" s="29">
        <f t="shared" ca="1" si="9"/>
        <v>68.681543159172378</v>
      </c>
      <c r="AN13" s="29">
        <f t="shared" ca="1" si="9"/>
        <v>73.017306678612044</v>
      </c>
      <c r="AO13" s="29">
        <f t="shared" ca="1" si="9"/>
        <v>49.164315277485812</v>
      </c>
      <c r="AP13" s="29">
        <f t="shared" ca="1" si="9"/>
        <v>47.302535755372567</v>
      </c>
      <c r="AQ13" s="29">
        <f t="shared" ca="1" si="9"/>
        <v>46.556791948649945</v>
      </c>
      <c r="AR13" s="29">
        <f t="shared" ca="1" si="9"/>
        <v>47.010517855116248</v>
      </c>
      <c r="AS13" s="29">
        <f t="shared" ca="1" si="9"/>
        <v>41.51126243709971</v>
      </c>
      <c r="AT13" s="29">
        <f t="shared" ca="1" si="9"/>
        <v>37.546679989097058</v>
      </c>
      <c r="AU13" s="29">
        <f t="shared" ca="1" si="9"/>
        <v>24.302772820764837</v>
      </c>
      <c r="AV13" s="29">
        <f t="shared" ca="1" si="9"/>
        <v>25.274373891927446</v>
      </c>
      <c r="AW13" s="29">
        <f t="shared" ca="1" si="9"/>
        <v>35.769178681395083</v>
      </c>
      <c r="AX13" s="29">
        <f t="shared" ca="1" si="9"/>
        <v>25.155560843890182</v>
      </c>
      <c r="AY13" s="29">
        <f t="shared" ca="1" si="9"/>
        <v>28.124090948757122</v>
      </c>
      <c r="AZ13" s="29">
        <f t="shared" ca="1" si="9"/>
        <v>17.841009873673691</v>
      </c>
      <c r="BA13" s="29">
        <f t="shared" ca="1" si="9"/>
        <v>20.187813468359099</v>
      </c>
      <c r="BB13" s="29">
        <f t="shared" ca="1" si="9"/>
        <v>21.958907509655809</v>
      </c>
    </row>
    <row r="14" spans="1:228" x14ac:dyDescent="0.15">
      <c r="B14" s="31" t="s">
        <v>1</v>
      </c>
      <c r="C14" s="31" t="s">
        <v>8</v>
      </c>
      <c r="D14" s="31" t="s">
        <v>6</v>
      </c>
      <c r="E14" s="32">
        <v>38.054104676902838</v>
      </c>
      <c r="F14" s="32">
        <v>34.599019054550197</v>
      </c>
      <c r="G14" s="32">
        <v>43.692498353156019</v>
      </c>
      <c r="H14" s="32">
        <v>28.894082596958167</v>
      </c>
      <c r="I14" s="32">
        <v>36.359364021355951</v>
      </c>
      <c r="J14" s="32">
        <v>28.358201528653645</v>
      </c>
      <c r="K14" s="32">
        <v>40.430979581338853</v>
      </c>
      <c r="L14" s="32">
        <v>54.194924346254076</v>
      </c>
      <c r="M14" s="32">
        <v>53.526623082088364</v>
      </c>
      <c r="N14" s="32">
        <v>106.57658344853773</v>
      </c>
      <c r="O14" s="32">
        <v>67.31851112224804</v>
      </c>
      <c r="P14" s="32">
        <v>50.917671976261602</v>
      </c>
      <c r="Q14" s="32">
        <v>98.219440652325687</v>
      </c>
      <c r="R14" s="32">
        <v>79.645017452007011</v>
      </c>
      <c r="S14" s="32">
        <v>66.078737846711775</v>
      </c>
      <c r="T14" s="32">
        <v>92.993788173265216</v>
      </c>
      <c r="U14" s="32">
        <v>105.3513150115069</v>
      </c>
      <c r="V14" s="32">
        <v>91.597566832108825</v>
      </c>
      <c r="W14" s="32">
        <v>56.028753646714186</v>
      </c>
      <c r="X14" s="32">
        <v>39.134671936983317</v>
      </c>
      <c r="Y14" s="32">
        <v>59.610190753496525</v>
      </c>
      <c r="Z14" s="29">
        <f>Z47*(1-EXP(-Z54))*EXP(-$Z$4/2)</f>
        <v>24.039189574594477</v>
      </c>
      <c r="AA14" s="29">
        <f t="shared" ref="AA14:AJ14" si="10">AA47*(1-EXP(-AA54))*EXP(-$Z$4/2)</f>
        <v>46.110612160347763</v>
      </c>
      <c r="AB14" s="29">
        <f t="shared" ca="1" si="10"/>
        <v>26.365650039884073</v>
      </c>
      <c r="AC14" s="29">
        <f t="shared" ca="1" si="10"/>
        <v>34.201824575669228</v>
      </c>
      <c r="AD14" s="29">
        <f t="shared" ca="1" si="10"/>
        <v>36.056091618222396</v>
      </c>
      <c r="AE14" s="29">
        <f t="shared" ca="1" si="10"/>
        <v>40.393227796358516</v>
      </c>
      <c r="AF14" s="29">
        <f t="shared" ca="1" si="10"/>
        <v>32.55308018671893</v>
      </c>
      <c r="AG14" s="29">
        <f t="shared" ca="1" si="10"/>
        <v>27.561440789901795</v>
      </c>
      <c r="AH14" s="29">
        <f t="shared" ca="1" si="10"/>
        <v>42.229566960160291</v>
      </c>
      <c r="AI14" s="29">
        <f t="shared" ca="1" si="10"/>
        <v>49.550107014124414</v>
      </c>
      <c r="AJ14" s="29">
        <f t="shared" ca="1" si="10"/>
        <v>60.006332089095856</v>
      </c>
      <c r="AK14" s="29">
        <f t="shared" ref="AK14:BB14" ca="1" si="11">AK47*(1-EXP(-AK54))*EXP(-$Z$4/2)</f>
        <v>63.745166448207449</v>
      </c>
      <c r="AL14" s="29">
        <f t="shared" ca="1" si="11"/>
        <v>46.835991724372477</v>
      </c>
      <c r="AM14" s="29">
        <f t="shared" ca="1" si="11"/>
        <v>68.260013912642549</v>
      </c>
      <c r="AN14" s="29">
        <f t="shared" ca="1" si="11"/>
        <v>72.569166918610705</v>
      </c>
      <c r="AO14" s="29">
        <f t="shared" ca="1" si="11"/>
        <v>48.862571958657867</v>
      </c>
      <c r="AP14" s="29">
        <f t="shared" ca="1" si="11"/>
        <v>47.012219007397036</v>
      </c>
      <c r="AQ14" s="29">
        <f t="shared" ca="1" si="11"/>
        <v>46.271052162846381</v>
      </c>
      <c r="AR14" s="29">
        <f t="shared" ca="1" si="11"/>
        <v>46.721993351167363</v>
      </c>
      <c r="AS14" s="29">
        <f t="shared" ca="1" si="11"/>
        <v>41.256489315053514</v>
      </c>
      <c r="AT14" s="29">
        <f t="shared" ca="1" si="11"/>
        <v>37.316239276825627</v>
      </c>
      <c r="AU14" s="29">
        <f t="shared" ca="1" si="11"/>
        <v>24.153615870520131</v>
      </c>
      <c r="AV14" s="29">
        <f t="shared" ca="1" si="11"/>
        <v>25.119253792798535</v>
      </c>
      <c r="AW14" s="29">
        <f t="shared" ca="1" si="11"/>
        <v>35.549647287005527</v>
      </c>
      <c r="AX14" s="29">
        <f t="shared" ca="1" si="11"/>
        <v>25.00116995340035</v>
      </c>
      <c r="AY14" s="29">
        <f t="shared" ca="1" si="11"/>
        <v>27.951480865732471</v>
      </c>
      <c r="AZ14" s="29">
        <f t="shared" ca="1" si="11"/>
        <v>17.731511643094457</v>
      </c>
      <c r="BA14" s="29">
        <f t="shared" ca="1" si="11"/>
        <v>20.063911857984962</v>
      </c>
      <c r="BB14" s="29">
        <f t="shared" ca="1" si="11"/>
        <v>21.824135905649889</v>
      </c>
    </row>
    <row r="15" spans="1:228" x14ac:dyDescent="0.15">
      <c r="E15" s="32"/>
      <c r="F15" s="32"/>
      <c r="G15" s="32"/>
      <c r="H15" s="32"/>
      <c r="I15" s="32"/>
      <c r="J15" s="32"/>
      <c r="K15" s="32"/>
      <c r="L15" s="32"/>
      <c r="M15" s="32"/>
      <c r="N15" s="32"/>
      <c r="O15" s="32"/>
      <c r="P15" s="32"/>
      <c r="Q15" s="32"/>
      <c r="R15" s="32"/>
      <c r="S15" s="32"/>
      <c r="T15" s="32"/>
      <c r="U15" s="32"/>
      <c r="V15" s="32"/>
      <c r="W15" s="32"/>
      <c r="X15" s="32"/>
      <c r="Y15" s="32"/>
      <c r="Z15" s="29"/>
      <c r="AA15" s="28"/>
      <c r="AB15" s="28"/>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row>
    <row r="16" spans="1:228" x14ac:dyDescent="0.15">
      <c r="E16" s="32"/>
      <c r="F16" s="32"/>
      <c r="G16" s="32"/>
      <c r="H16" s="32"/>
      <c r="I16" s="32"/>
      <c r="J16" s="32"/>
      <c r="K16" s="32"/>
      <c r="L16" s="32"/>
      <c r="M16" s="32"/>
      <c r="N16" s="32"/>
      <c r="O16" s="32"/>
      <c r="P16" s="32"/>
      <c r="Q16" s="32"/>
      <c r="R16" s="32"/>
      <c r="S16" s="32"/>
      <c r="T16" s="32"/>
      <c r="U16" s="32"/>
      <c r="V16" s="32"/>
      <c r="W16" s="32"/>
      <c r="X16" s="32"/>
      <c r="Y16" s="32"/>
      <c r="Z16" s="29"/>
      <c r="AA16" s="28"/>
      <c r="AB16" s="28"/>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row>
    <row r="18" spans="1:54" x14ac:dyDescent="0.15">
      <c r="A18" s="5" t="s">
        <v>9</v>
      </c>
      <c r="E18" s="31">
        <v>1999</v>
      </c>
      <c r="F18" s="31">
        <v>2000</v>
      </c>
      <c r="G18" s="31">
        <v>2001</v>
      </c>
      <c r="H18" s="31">
        <v>2002</v>
      </c>
      <c r="I18" s="31">
        <v>2003</v>
      </c>
      <c r="J18" s="31">
        <v>2004</v>
      </c>
      <c r="K18" s="31">
        <v>2005</v>
      </c>
      <c r="L18" s="31">
        <v>2006</v>
      </c>
      <c r="M18" s="31">
        <v>2007</v>
      </c>
      <c r="N18" s="31">
        <v>2008</v>
      </c>
      <c r="O18" s="31">
        <v>2009</v>
      </c>
      <c r="P18" s="31">
        <v>2010</v>
      </c>
      <c r="Q18" s="31">
        <v>2011</v>
      </c>
      <c r="R18" s="31">
        <v>2012</v>
      </c>
      <c r="S18" s="31">
        <v>2013</v>
      </c>
      <c r="T18" s="31">
        <v>2014</v>
      </c>
      <c r="U18" s="31">
        <v>2015</v>
      </c>
      <c r="V18" s="31">
        <v>2016</v>
      </c>
      <c r="W18" s="31">
        <v>2017</v>
      </c>
      <c r="X18" s="31">
        <v>2018</v>
      </c>
      <c r="Y18" s="31">
        <v>2019</v>
      </c>
      <c r="Z18" s="31">
        <v>2020</v>
      </c>
      <c r="AA18" s="31">
        <f t="shared" ref="AA18:AQ18" si="12">AA$10</f>
        <v>2021</v>
      </c>
      <c r="AB18" s="31">
        <f t="shared" si="12"/>
        <v>2022</v>
      </c>
      <c r="AC18" s="31">
        <f t="shared" si="12"/>
        <v>2023</v>
      </c>
      <c r="AD18" s="31">
        <f t="shared" si="12"/>
        <v>2024</v>
      </c>
      <c r="AE18" s="31">
        <f t="shared" si="12"/>
        <v>2025</v>
      </c>
      <c r="AF18" s="31">
        <f t="shared" si="12"/>
        <v>2026</v>
      </c>
      <c r="AG18" s="31">
        <f t="shared" si="12"/>
        <v>2027</v>
      </c>
      <c r="AH18" s="31">
        <f t="shared" si="12"/>
        <v>2028</v>
      </c>
      <c r="AI18" s="31">
        <f t="shared" si="12"/>
        <v>2029</v>
      </c>
      <c r="AJ18" s="31">
        <f t="shared" si="12"/>
        <v>2030</v>
      </c>
      <c r="AK18" s="31">
        <f t="shared" si="12"/>
        <v>2031</v>
      </c>
      <c r="AL18" s="31">
        <f t="shared" si="12"/>
        <v>2032</v>
      </c>
      <c r="AM18" s="31">
        <f t="shared" si="12"/>
        <v>2033</v>
      </c>
      <c r="AN18" s="31">
        <f t="shared" si="12"/>
        <v>2034</v>
      </c>
      <c r="AO18" s="31">
        <f t="shared" si="12"/>
        <v>2035</v>
      </c>
      <c r="AP18" s="31">
        <f t="shared" si="12"/>
        <v>2036</v>
      </c>
      <c r="AQ18" s="31">
        <f t="shared" si="12"/>
        <v>2037</v>
      </c>
      <c r="AR18" s="31">
        <f t="shared" ref="AR18:BB18" si="13">AR$10</f>
        <v>2038</v>
      </c>
      <c r="AS18" s="31">
        <f t="shared" si="13"/>
        <v>2039</v>
      </c>
      <c r="AT18" s="31">
        <f t="shared" si="13"/>
        <v>2040</v>
      </c>
      <c r="AU18" s="31">
        <f t="shared" si="13"/>
        <v>2041</v>
      </c>
      <c r="AV18" s="31">
        <f t="shared" si="13"/>
        <v>2042</v>
      </c>
      <c r="AW18" s="31">
        <f t="shared" si="13"/>
        <v>2043</v>
      </c>
      <c r="AX18" s="31">
        <f t="shared" si="13"/>
        <v>2044</v>
      </c>
      <c r="AY18" s="31">
        <f t="shared" si="13"/>
        <v>2045</v>
      </c>
      <c r="AZ18" s="31">
        <f t="shared" si="13"/>
        <v>2046</v>
      </c>
      <c r="BA18" s="31">
        <f t="shared" si="13"/>
        <v>2047</v>
      </c>
      <c r="BB18" s="31">
        <f t="shared" si="13"/>
        <v>2048</v>
      </c>
    </row>
    <row r="19" spans="1:54" x14ac:dyDescent="0.15">
      <c r="B19" s="31" t="s">
        <v>0</v>
      </c>
      <c r="C19" s="31" t="s">
        <v>3</v>
      </c>
      <c r="D19" s="31" t="s">
        <v>4</v>
      </c>
      <c r="E19" s="32">
        <v>1439.3643809559662</v>
      </c>
      <c r="F19" s="32">
        <v>158.18607429516373</v>
      </c>
      <c r="G19" s="32">
        <v>693.67213828607646</v>
      </c>
      <c r="H19" s="32">
        <v>546.41418117720593</v>
      </c>
      <c r="I19" s="32">
        <v>696.63860180246263</v>
      </c>
      <c r="J19" s="32">
        <v>894.79568457306664</v>
      </c>
      <c r="K19" s="32">
        <v>456.20030078957274</v>
      </c>
      <c r="L19" s="32">
        <v>1722.8887981375121</v>
      </c>
      <c r="M19" s="32">
        <v>4283.2893141547802</v>
      </c>
      <c r="N19" s="32">
        <v>1105.5574460890487</v>
      </c>
      <c r="O19" s="32">
        <v>3972.1730132430516</v>
      </c>
      <c r="P19" s="32">
        <v>1951.4179248569935</v>
      </c>
      <c r="Q19" s="32">
        <v>3974.4370567331139</v>
      </c>
      <c r="R19" s="32">
        <v>5119.1128737474055</v>
      </c>
      <c r="S19" s="32">
        <v>1908.2987175938747</v>
      </c>
      <c r="T19" s="32">
        <v>3782.2195202552148</v>
      </c>
      <c r="U19" s="32">
        <v>5914.9493338696857</v>
      </c>
      <c r="V19" s="32">
        <v>2774.4476564650322</v>
      </c>
      <c r="W19" s="32">
        <v>2425.6120583554771</v>
      </c>
      <c r="X19" s="32">
        <v>3362.5118390579923</v>
      </c>
      <c r="Y19" s="32">
        <v>3976.4290346423495</v>
      </c>
      <c r="Z19" s="32">
        <v>3911.7412863998416</v>
      </c>
      <c r="AA19" s="32">
        <f t="shared" ref="AA19:AJ19" ca="1" si="14">AA11*AA25</f>
        <v>1421.5786417838972</v>
      </c>
      <c r="AB19" s="32">
        <f t="shared" ca="1" si="14"/>
        <v>1844.0881697686661</v>
      </c>
      <c r="AC19" s="32">
        <f t="shared" ca="1" si="14"/>
        <v>1944.0662253019018</v>
      </c>
      <c r="AD19" s="32">
        <f t="shared" ca="1" si="14"/>
        <v>2177.9151972794448</v>
      </c>
      <c r="AE19" s="32">
        <f t="shared" ca="1" si="14"/>
        <v>1755.1914497732473</v>
      </c>
      <c r="AF19" s="32">
        <f t="shared" ca="1" si="14"/>
        <v>1486.0530843899562</v>
      </c>
      <c r="AG19" s="32">
        <f t="shared" ca="1" si="14"/>
        <v>2276.9266204904379</v>
      </c>
      <c r="AH19" s="32">
        <f t="shared" ca="1" si="14"/>
        <v>2671.6342560426201</v>
      </c>
      <c r="AI19" s="32">
        <f t="shared" ca="1" si="14"/>
        <v>3235.411224096847</v>
      </c>
      <c r="AJ19" s="32">
        <f t="shared" ca="1" si="14"/>
        <v>3437.0010601919394</v>
      </c>
      <c r="AK19" s="32">
        <f t="shared" ref="AK19:BB19" ca="1" si="15">AK11*AK25</f>
        <v>2525.2950487249973</v>
      </c>
      <c r="AL19" s="32">
        <f t="shared" ca="1" si="15"/>
        <v>3680.4318391275665</v>
      </c>
      <c r="AM19" s="32">
        <f t="shared" ca="1" si="15"/>
        <v>3912.7720191798903</v>
      </c>
      <c r="AN19" s="32">
        <f t="shared" ca="1" si="15"/>
        <v>2634.5638576700994</v>
      </c>
      <c r="AO19" s="32">
        <f t="shared" ca="1" si="15"/>
        <v>2534.7968414465254</v>
      </c>
      <c r="AP19" s="32">
        <f t="shared" ca="1" si="15"/>
        <v>2494.8347333772108</v>
      </c>
      <c r="AQ19" s="32">
        <f t="shared" ca="1" si="15"/>
        <v>2519.1485037962234</v>
      </c>
      <c r="AR19" s="32">
        <f t="shared" ca="1" si="15"/>
        <v>2224.4603852567679</v>
      </c>
      <c r="AS19" s="32">
        <f t="shared" ca="1" si="15"/>
        <v>2012.0106527768335</v>
      </c>
      <c r="AT19" s="32">
        <f t="shared" ca="1" si="15"/>
        <v>1302.3105590585683</v>
      </c>
      <c r="AU19" s="32">
        <f t="shared" ca="1" si="15"/>
        <v>1354.3756605800936</v>
      </c>
      <c r="AV19" s="32">
        <f t="shared" ca="1" si="15"/>
        <v>1916.7598458490397</v>
      </c>
      <c r="AW19" s="32">
        <f t="shared" ca="1" si="15"/>
        <v>1348.008836178861</v>
      </c>
      <c r="AX19" s="32">
        <f t="shared" ca="1" si="15"/>
        <v>1507.0831989671387</v>
      </c>
      <c r="AY19" s="32">
        <f t="shared" ca="1" si="15"/>
        <v>956.04463384117685</v>
      </c>
      <c r="AZ19" s="32">
        <f t="shared" ca="1" si="15"/>
        <v>1081.8025925702345</v>
      </c>
      <c r="BA19" s="32">
        <f t="shared" ca="1" si="15"/>
        <v>1176.7100538742252</v>
      </c>
      <c r="BB19" s="32">
        <f t="shared" ca="1" si="15"/>
        <v>1810.2521414635153</v>
      </c>
    </row>
    <row r="20" spans="1:54" x14ac:dyDescent="0.15">
      <c r="B20" s="31" t="s">
        <v>0</v>
      </c>
      <c r="C20" s="31" t="s">
        <v>5</v>
      </c>
      <c r="D20" s="31" t="s">
        <v>6</v>
      </c>
      <c r="E20" s="32">
        <v>2753.8913165303538</v>
      </c>
      <c r="F20" s="32">
        <v>2493.5210429226149</v>
      </c>
      <c r="G20" s="32">
        <v>5242.1058463967092</v>
      </c>
      <c r="H20" s="32">
        <v>3579.1317807850328</v>
      </c>
      <c r="I20" s="32">
        <v>4246.794396264826</v>
      </c>
      <c r="J20" s="32">
        <v>4950.5036748251832</v>
      </c>
      <c r="K20" s="32">
        <v>8617.6548516653838</v>
      </c>
      <c r="L20" s="32">
        <v>10441.907654864548</v>
      </c>
      <c r="M20" s="32">
        <v>14967.142481127692</v>
      </c>
      <c r="N20" s="32">
        <v>8220.9260105105714</v>
      </c>
      <c r="O20" s="32">
        <v>12699.493764784855</v>
      </c>
      <c r="P20" s="32">
        <v>9057.2646166759878</v>
      </c>
      <c r="Q20" s="32">
        <v>25343.01385172351</v>
      </c>
      <c r="R20" s="32">
        <v>26125.469468853626</v>
      </c>
      <c r="S20" s="32">
        <v>16747.568785496973</v>
      </c>
      <c r="T20" s="32">
        <v>25297.724419695332</v>
      </c>
      <c r="U20" s="32">
        <v>19483.961650010344</v>
      </c>
      <c r="V20" s="32">
        <v>18182.489288301967</v>
      </c>
      <c r="W20" s="32">
        <v>14183.491449766805</v>
      </c>
      <c r="X20" s="32">
        <v>11018.440362422933</v>
      </c>
      <c r="Y20" s="32">
        <v>8396.1323424653983</v>
      </c>
      <c r="Z20" s="32">
        <f>Z12*Z26</f>
        <v>23792.719450934961</v>
      </c>
      <c r="AA20" s="32">
        <f t="shared" ref="AA20:AJ20" ca="1" si="16">AA12*AA26</f>
        <v>6642.6767659084871</v>
      </c>
      <c r="AB20" s="32">
        <f t="shared" ca="1" si="16"/>
        <v>8616.956726528515</v>
      </c>
      <c r="AC20" s="32">
        <f t="shared" ca="1" si="16"/>
        <v>9084.1288456579532</v>
      </c>
      <c r="AD20" s="32">
        <f t="shared" ca="1" si="16"/>
        <v>10176.845834524298</v>
      </c>
      <c r="AE20" s="32">
        <f t="shared" ca="1" si="16"/>
        <v>8201.5648803637287</v>
      </c>
      <c r="AF20" s="32">
        <f t="shared" ca="1" si="16"/>
        <v>6943.9494984227631</v>
      </c>
      <c r="AG20" s="32">
        <f t="shared" ca="1" si="16"/>
        <v>10639.501125755929</v>
      </c>
      <c r="AH20" s="32">
        <f t="shared" ca="1" si="16"/>
        <v>12483.869888020807</v>
      </c>
      <c r="AI20" s="32">
        <f t="shared" ca="1" si="16"/>
        <v>15118.256799003564</v>
      </c>
      <c r="AJ20" s="32">
        <f t="shared" ca="1" si="16"/>
        <v>16060.23502033628</v>
      </c>
      <c r="AK20" s="32">
        <f t="shared" ref="AK20:BB20" ca="1" si="17">AK12*AK26</f>
        <v>11800.063854490088</v>
      </c>
      <c r="AL20" s="32">
        <f t="shared" ca="1" si="17"/>
        <v>17197.725365093804</v>
      </c>
      <c r="AM20" s="32">
        <f t="shared" ca="1" si="17"/>
        <v>18283.392151620537</v>
      </c>
      <c r="AN20" s="32">
        <f t="shared" ca="1" si="17"/>
        <v>12310.649310042018</v>
      </c>
      <c r="AO20" s="32">
        <f t="shared" ca="1" si="17"/>
        <v>11844.463324129394</v>
      </c>
      <c r="AP20" s="32">
        <f t="shared" ca="1" si="17"/>
        <v>11657.730519494931</v>
      </c>
      <c r="AQ20" s="32">
        <f t="shared" ca="1" si="17"/>
        <v>11771.342607568607</v>
      </c>
      <c r="AR20" s="32">
        <f t="shared" ca="1" si="17"/>
        <v>10394.339703420517</v>
      </c>
      <c r="AS20" s="32">
        <f t="shared" ca="1" si="17"/>
        <v>9401.6159381724556</v>
      </c>
      <c r="AT20" s="32">
        <f t="shared" ca="1" si="17"/>
        <v>6085.3672377913426</v>
      </c>
      <c r="AU20" s="32">
        <f t="shared" ca="1" si="17"/>
        <v>6328.65426393694</v>
      </c>
      <c r="AV20" s="32">
        <f t="shared" ca="1" si="17"/>
        <v>8956.5330538943763</v>
      </c>
      <c r="AW20" s="32">
        <f t="shared" ca="1" si="17"/>
        <v>6298.9037068593416</v>
      </c>
      <c r="AX20" s="32">
        <f t="shared" ca="1" si="17"/>
        <v>7042.2178948239252</v>
      </c>
      <c r="AY20" s="32">
        <f t="shared" ca="1" si="17"/>
        <v>4467.3543128215342</v>
      </c>
      <c r="AZ20" s="32">
        <f t="shared" ca="1" si="17"/>
        <v>5054.9893869735406</v>
      </c>
      <c r="BA20" s="32">
        <f t="shared" ca="1" si="17"/>
        <v>5498.4679041551562</v>
      </c>
      <c r="BB20" s="32">
        <f t="shared" ca="1" si="17"/>
        <v>8458.8495402871667</v>
      </c>
    </row>
    <row r="21" spans="1:54" x14ac:dyDescent="0.15">
      <c r="B21" s="31" t="s">
        <v>1</v>
      </c>
      <c r="C21" s="31" t="s">
        <v>7</v>
      </c>
      <c r="D21" s="31" t="s">
        <v>4</v>
      </c>
      <c r="E21" s="32">
        <v>4897.1285506547774</v>
      </c>
      <c r="F21" s="32">
        <v>4318.7469085426019</v>
      </c>
      <c r="G21" s="32">
        <v>3589.160165641219</v>
      </c>
      <c r="H21" s="32">
        <v>2933.3761411336263</v>
      </c>
      <c r="I21" s="32">
        <v>5000.1047691237873</v>
      </c>
      <c r="J21" s="32">
        <v>4731.4083947196314</v>
      </c>
      <c r="K21" s="32">
        <v>4556.4230393579064</v>
      </c>
      <c r="L21" s="32">
        <v>5054.6849505759856</v>
      </c>
      <c r="M21" s="32">
        <v>5493.0273653387703</v>
      </c>
      <c r="N21" s="32">
        <v>8204.2108414934628</v>
      </c>
      <c r="O21" s="32">
        <v>4377.8515752938647</v>
      </c>
      <c r="P21" s="32">
        <v>1232.3645791076694</v>
      </c>
      <c r="Q21" s="32">
        <v>5023.1492198915921</v>
      </c>
      <c r="R21" s="32">
        <v>3205.7859691868152</v>
      </c>
      <c r="S21" s="32">
        <v>6455.0963631142704</v>
      </c>
      <c r="T21" s="32">
        <v>7460.5931718328629</v>
      </c>
      <c r="U21" s="32">
        <v>11736.591665328862</v>
      </c>
      <c r="V21" s="32">
        <v>9085.6193005899804</v>
      </c>
      <c r="W21" s="32">
        <v>7613.3572986580384</v>
      </c>
      <c r="X21" s="32">
        <v>4294.8172458406862</v>
      </c>
      <c r="Y21" s="32">
        <v>4909.0451347643539</v>
      </c>
      <c r="Z21" s="32">
        <v>3263.8801404682067</v>
      </c>
      <c r="AA21" s="32">
        <f t="shared" ref="AA21:AJ21" si="18">AA13*AA27</f>
        <v>4212.9879116063412</v>
      </c>
      <c r="AB21" s="32">
        <f t="shared" ca="1" si="18"/>
        <v>2408.9501243966374</v>
      </c>
      <c r="AC21" s="32">
        <f t="shared" ca="1" si="18"/>
        <v>3124.9178169897541</v>
      </c>
      <c r="AD21" s="32">
        <f t="shared" ca="1" si="18"/>
        <v>3294.3366181976112</v>
      </c>
      <c r="AE21" s="32">
        <f t="shared" ca="1" si="18"/>
        <v>3690.6077027353062</v>
      </c>
      <c r="AF21" s="32">
        <f t="shared" ca="1" si="18"/>
        <v>2974.2770023369048</v>
      </c>
      <c r="AG21" s="32">
        <f t="shared" ca="1" si="18"/>
        <v>2518.2059277487256</v>
      </c>
      <c r="AH21" s="32">
        <f t="shared" ca="1" si="18"/>
        <v>3858.3884875967801</v>
      </c>
      <c r="AI21" s="32">
        <f t="shared" ca="1" si="18"/>
        <v>4527.2442088466159</v>
      </c>
      <c r="AJ21" s="32">
        <f t="shared" ca="1" si="18"/>
        <v>5482.598036913374</v>
      </c>
      <c r="AK21" s="32">
        <f t="shared" ref="AK21:BB21" ca="1" si="19">AK13*AK27</f>
        <v>5824.2040842080796</v>
      </c>
      <c r="AL21" s="32">
        <f t="shared" ca="1" si="19"/>
        <v>4279.263660102918</v>
      </c>
      <c r="AM21" s="32">
        <f t="shared" ca="1" si="19"/>
        <v>6236.7121143393397</v>
      </c>
      <c r="AN21" s="32">
        <f t="shared" ca="1" si="19"/>
        <v>6630.4264606220304</v>
      </c>
      <c r="AO21" s="32">
        <f t="shared" ca="1" si="19"/>
        <v>4464.4261992436759</v>
      </c>
      <c r="AP21" s="32">
        <f t="shared" ca="1" si="19"/>
        <v>4295.3650167818505</v>
      </c>
      <c r="AQ21" s="32">
        <f t="shared" ca="1" si="19"/>
        <v>4227.6468319588676</v>
      </c>
      <c r="AR21" s="32">
        <f t="shared" ca="1" si="19"/>
        <v>4268.8479717016062</v>
      </c>
      <c r="AS21" s="32">
        <f t="shared" ca="1" si="19"/>
        <v>3769.4813106190995</v>
      </c>
      <c r="AT21" s="32">
        <f t="shared" ca="1" si="19"/>
        <v>3409.4725186725968</v>
      </c>
      <c r="AU21" s="32">
        <f t="shared" ca="1" si="19"/>
        <v>2206.8432171366976</v>
      </c>
      <c r="AV21" s="32">
        <f t="shared" ca="1" si="19"/>
        <v>2295.0706490215862</v>
      </c>
      <c r="AW21" s="32">
        <f t="shared" ca="1" si="19"/>
        <v>3248.0643232669227</v>
      </c>
      <c r="AX21" s="32">
        <f t="shared" ca="1" si="19"/>
        <v>2284.2816838651352</v>
      </c>
      <c r="AY21" s="32">
        <f t="shared" ca="1" si="19"/>
        <v>2553.8427160611941</v>
      </c>
      <c r="AZ21" s="32">
        <f t="shared" ca="1" si="19"/>
        <v>1620.0748744581542</v>
      </c>
      <c r="BA21" s="32">
        <f t="shared" ca="1" si="19"/>
        <v>1833.1792651825917</v>
      </c>
      <c r="BB21" s="32">
        <f t="shared" ca="1" si="19"/>
        <v>1994.0056408711853</v>
      </c>
    </row>
    <row r="22" spans="1:54" x14ac:dyDescent="0.15">
      <c r="B22" s="31" t="s">
        <v>1</v>
      </c>
      <c r="C22" s="31" t="s">
        <v>8</v>
      </c>
      <c r="D22" s="31" t="s">
        <v>6</v>
      </c>
      <c r="E22" s="32">
        <v>3767.5757518588994</v>
      </c>
      <c r="F22" s="32">
        <v>3865.7299742396235</v>
      </c>
      <c r="G22" s="32">
        <v>3894.6138496759959</v>
      </c>
      <c r="H22" s="32">
        <v>2568.605896904131</v>
      </c>
      <c r="I22" s="32">
        <v>3610.3102328089221</v>
      </c>
      <c r="J22" s="32">
        <v>2541.1482458821174</v>
      </c>
      <c r="K22" s="32">
        <v>3518.9218081871377</v>
      </c>
      <c r="L22" s="32">
        <v>4204.638596421958</v>
      </c>
      <c r="M22" s="32">
        <v>3523.9888393787528</v>
      </c>
      <c r="N22" s="32">
        <v>9582.873701906914</v>
      </c>
      <c r="O22" s="32">
        <v>5781.6336466782259</v>
      </c>
      <c r="P22" s="32">
        <v>3705.3608793593498</v>
      </c>
      <c r="Q22" s="32">
        <v>7259.7781716517839</v>
      </c>
      <c r="R22" s="32">
        <v>5116.7486882121484</v>
      </c>
      <c r="S22" s="32">
        <v>4581.862533794877</v>
      </c>
      <c r="T22" s="32">
        <v>7364.7597882165946</v>
      </c>
      <c r="U22" s="32">
        <v>10123.073450791107</v>
      </c>
      <c r="V22" s="32">
        <v>8203.6754546430184</v>
      </c>
      <c r="W22" s="32">
        <v>5393.2118932196754</v>
      </c>
      <c r="X22" s="32">
        <v>3046.2557526783889</v>
      </c>
      <c r="Y22" s="32">
        <v>5710.8456881279017</v>
      </c>
      <c r="Z22" s="32">
        <f>Z14*Z28</f>
        <v>2840.0229516833501</v>
      </c>
      <c r="AA22" s="32">
        <f t="shared" ref="AA22:AJ22" si="20">AA14*AA28</f>
        <v>4187.1309267697752</v>
      </c>
      <c r="AB22" s="32">
        <f t="shared" ca="1" si="20"/>
        <v>2394.1653236458524</v>
      </c>
      <c r="AC22" s="32">
        <f t="shared" ca="1" si="20"/>
        <v>3105.7388033527059</v>
      </c>
      <c r="AD22" s="32">
        <f t="shared" ca="1" si="20"/>
        <v>3274.1178058557543</v>
      </c>
      <c r="AE22" s="32">
        <f t="shared" ca="1" si="20"/>
        <v>3667.9567981019341</v>
      </c>
      <c r="AF22" s="32">
        <f t="shared" ca="1" si="20"/>
        <v>2956.0225385305152</v>
      </c>
      <c r="AG22" s="32">
        <f t="shared" ca="1" si="20"/>
        <v>2502.750575429824</v>
      </c>
      <c r="AH22" s="32">
        <f t="shared" ca="1" si="20"/>
        <v>3834.7078374950961</v>
      </c>
      <c r="AI22" s="32">
        <f t="shared" ca="1" si="20"/>
        <v>4499.4584930278997</v>
      </c>
      <c r="AJ22" s="32">
        <f t="shared" ca="1" si="20"/>
        <v>5448.9488887838679</v>
      </c>
      <c r="AK22" s="32">
        <f t="shared" ref="AK22:BB22" ca="1" si="21">AK14*AK28</f>
        <v>5788.4583474886458</v>
      </c>
      <c r="AL22" s="32">
        <f t="shared" ca="1" si="21"/>
        <v>4252.9999114540979</v>
      </c>
      <c r="AM22" s="32">
        <f t="shared" ca="1" si="21"/>
        <v>6198.4346319553433</v>
      </c>
      <c r="AN22" s="32">
        <f t="shared" ca="1" si="21"/>
        <v>6589.7325777889064</v>
      </c>
      <c r="AO22" s="32">
        <f t="shared" ca="1" si="21"/>
        <v>4437.0260255522689</v>
      </c>
      <c r="AP22" s="32">
        <f t="shared" ca="1" si="21"/>
        <v>4269.0024469295922</v>
      </c>
      <c r="AQ22" s="32">
        <f t="shared" ca="1" si="21"/>
        <v>4201.6998787935936</v>
      </c>
      <c r="AR22" s="32">
        <f t="shared" ca="1" si="21"/>
        <v>4242.6481487755045</v>
      </c>
      <c r="AS22" s="32">
        <f t="shared" ca="1" si="21"/>
        <v>3746.3463234946676</v>
      </c>
      <c r="AT22" s="32">
        <f t="shared" ca="1" si="21"/>
        <v>3388.54706598541</v>
      </c>
      <c r="AU22" s="32">
        <f t="shared" ca="1" si="21"/>
        <v>2193.2988365689343</v>
      </c>
      <c r="AV22" s="32">
        <f t="shared" ca="1" si="21"/>
        <v>2280.9847773752149</v>
      </c>
      <c r="AW22" s="32">
        <f t="shared" ca="1" si="21"/>
        <v>3228.1295046258492</v>
      </c>
      <c r="AX22" s="32">
        <f t="shared" ca="1" si="21"/>
        <v>2270.2620289073247</v>
      </c>
      <c r="AY22" s="32">
        <f t="shared" ca="1" si="21"/>
        <v>2538.1686448866126</v>
      </c>
      <c r="AZ22" s="32">
        <f t="shared" ca="1" si="21"/>
        <v>1610.1317527730523</v>
      </c>
      <c r="BA22" s="32">
        <f t="shared" ca="1" si="21"/>
        <v>1821.9282268560987</v>
      </c>
      <c r="BB22" s="32">
        <f t="shared" ca="1" si="21"/>
        <v>1981.7675393855402</v>
      </c>
    </row>
    <row r="23" spans="1:54" x14ac:dyDescent="0.15">
      <c r="E23" s="32"/>
      <c r="F23" s="32"/>
      <c r="G23" s="32"/>
      <c r="H23" s="32"/>
      <c r="I23" s="32"/>
      <c r="J23" s="32"/>
      <c r="K23" s="32"/>
      <c r="L23" s="32"/>
      <c r="M23" s="32"/>
      <c r="N23" s="32"/>
      <c r="O23" s="32"/>
      <c r="P23" s="32"/>
      <c r="Q23" s="32"/>
      <c r="R23" s="32"/>
      <c r="S23" s="32"/>
      <c r="T23" s="32"/>
      <c r="U23" s="32"/>
    </row>
    <row r="24" spans="1:54" x14ac:dyDescent="0.15">
      <c r="A24" s="31" t="s">
        <v>10</v>
      </c>
      <c r="Y24" s="6"/>
      <c r="Z24" s="6"/>
      <c r="AA24" s="31">
        <f t="shared" ref="AA24:AQ24" si="22">AA$10</f>
        <v>2021</v>
      </c>
      <c r="AB24" s="31">
        <f t="shared" si="22"/>
        <v>2022</v>
      </c>
      <c r="AC24" s="31">
        <f t="shared" si="22"/>
        <v>2023</v>
      </c>
      <c r="AD24" s="31">
        <f t="shared" si="22"/>
        <v>2024</v>
      </c>
      <c r="AE24" s="31">
        <f t="shared" si="22"/>
        <v>2025</v>
      </c>
      <c r="AF24" s="31">
        <f t="shared" si="22"/>
        <v>2026</v>
      </c>
      <c r="AG24" s="31">
        <f t="shared" si="22"/>
        <v>2027</v>
      </c>
      <c r="AH24" s="31">
        <f t="shared" si="22"/>
        <v>2028</v>
      </c>
      <c r="AI24" s="31">
        <f t="shared" si="22"/>
        <v>2029</v>
      </c>
      <c r="AJ24" s="31">
        <f t="shared" si="22"/>
        <v>2030</v>
      </c>
      <c r="AK24" s="31">
        <f t="shared" si="22"/>
        <v>2031</v>
      </c>
      <c r="AL24" s="31">
        <f t="shared" si="22"/>
        <v>2032</v>
      </c>
      <c r="AM24" s="31">
        <f t="shared" si="22"/>
        <v>2033</v>
      </c>
      <c r="AN24" s="31">
        <f t="shared" si="22"/>
        <v>2034</v>
      </c>
      <c r="AO24" s="31">
        <f t="shared" si="22"/>
        <v>2035</v>
      </c>
      <c r="AP24" s="31">
        <f t="shared" si="22"/>
        <v>2036</v>
      </c>
      <c r="AQ24" s="31">
        <f t="shared" si="22"/>
        <v>2037</v>
      </c>
      <c r="AR24" s="31">
        <f t="shared" ref="AR24:BB24" si="23">AR$10</f>
        <v>2038</v>
      </c>
      <c r="AS24" s="31">
        <f t="shared" si="23"/>
        <v>2039</v>
      </c>
      <c r="AT24" s="31">
        <f t="shared" si="23"/>
        <v>2040</v>
      </c>
      <c r="AU24" s="31">
        <f t="shared" si="23"/>
        <v>2041</v>
      </c>
      <c r="AV24" s="31">
        <f t="shared" si="23"/>
        <v>2042</v>
      </c>
      <c r="AW24" s="31">
        <f t="shared" si="23"/>
        <v>2043</v>
      </c>
      <c r="AX24" s="31">
        <f t="shared" si="23"/>
        <v>2044</v>
      </c>
      <c r="AY24" s="31">
        <f t="shared" si="23"/>
        <v>2045</v>
      </c>
      <c r="AZ24" s="31">
        <f t="shared" si="23"/>
        <v>2046</v>
      </c>
      <c r="BA24" s="31">
        <f t="shared" si="23"/>
        <v>2047</v>
      </c>
      <c r="BB24" s="31">
        <f t="shared" si="23"/>
        <v>2048</v>
      </c>
    </row>
    <row r="25" spans="1:54" x14ac:dyDescent="0.15">
      <c r="C25" s="31" t="s">
        <v>3</v>
      </c>
      <c r="D25" s="31" t="s">
        <v>4</v>
      </c>
      <c r="E25" s="7">
        <v>18.513684732843885</v>
      </c>
      <c r="F25" s="7">
        <v>11.209808772183397</v>
      </c>
      <c r="G25" s="7">
        <v>10.051358455060209</v>
      </c>
      <c r="H25" s="7">
        <v>16.959127515965857</v>
      </c>
      <c r="I25" s="7">
        <v>9.5341265721524433</v>
      </c>
      <c r="J25" s="7">
        <v>16.152964288031015</v>
      </c>
      <c r="K25" s="7">
        <v>11.78354128867128</v>
      </c>
      <c r="L25" s="7">
        <v>9.6110580406620425</v>
      </c>
      <c r="M25" s="7">
        <v>7.4817830106747589</v>
      </c>
      <c r="N25" s="7">
        <v>11.207246403213633</v>
      </c>
      <c r="O25" s="7">
        <v>6.2636804742721184</v>
      </c>
      <c r="P25" s="7">
        <v>10.187897882316657</v>
      </c>
      <c r="Q25" s="7">
        <v>9.1338651105393129</v>
      </c>
      <c r="R25" s="7">
        <v>6.5609714636512066</v>
      </c>
      <c r="S25" s="7">
        <v>4.7875760707538202</v>
      </c>
      <c r="T25" s="7">
        <v>8.2736915260849564</v>
      </c>
      <c r="U25" s="7">
        <v>6.795489919301076</v>
      </c>
      <c r="V25" s="7">
        <v>7.5069519614932494</v>
      </c>
      <c r="W25" s="7">
        <v>4.4179341709601729</v>
      </c>
      <c r="X25" s="7">
        <v>9.2963983028322392</v>
      </c>
      <c r="Y25" s="7">
        <v>7.1126736983147296</v>
      </c>
      <c r="Z25" s="7">
        <v>4.4602381650225045</v>
      </c>
      <c r="AA25" s="7">
        <f t="shared" ref="AA25:AJ25" si="24">$AE4</f>
        <v>6.8345790388953258</v>
      </c>
      <c r="AB25" s="7">
        <f t="shared" si="24"/>
        <v>6.8345790388953258</v>
      </c>
      <c r="AC25" s="7">
        <f t="shared" si="24"/>
        <v>6.8345790388953258</v>
      </c>
      <c r="AD25" s="7">
        <f t="shared" si="24"/>
        <v>6.8345790388953258</v>
      </c>
      <c r="AE25" s="7">
        <f t="shared" si="24"/>
        <v>6.8345790388953258</v>
      </c>
      <c r="AF25" s="7">
        <f t="shared" si="24"/>
        <v>6.8345790388953258</v>
      </c>
      <c r="AG25" s="7">
        <f t="shared" si="24"/>
        <v>6.8345790388953258</v>
      </c>
      <c r="AH25" s="7">
        <f t="shared" si="24"/>
        <v>6.8345790388953258</v>
      </c>
      <c r="AI25" s="7">
        <f t="shared" si="24"/>
        <v>6.8345790388953258</v>
      </c>
      <c r="AJ25" s="7">
        <f t="shared" si="24"/>
        <v>6.8345790388953258</v>
      </c>
      <c r="AK25" s="7">
        <f t="shared" ref="AK25:AQ25" si="25">$AE4</f>
        <v>6.8345790388953258</v>
      </c>
      <c r="AL25" s="7">
        <f t="shared" si="25"/>
        <v>6.8345790388953258</v>
      </c>
      <c r="AM25" s="7">
        <f t="shared" si="25"/>
        <v>6.8345790388953258</v>
      </c>
      <c r="AN25" s="7">
        <f t="shared" si="25"/>
        <v>6.8345790388953258</v>
      </c>
      <c r="AO25" s="7">
        <f t="shared" si="25"/>
        <v>6.8345790388953258</v>
      </c>
      <c r="AP25" s="7">
        <f t="shared" si="25"/>
        <v>6.8345790388953258</v>
      </c>
      <c r="AQ25" s="7">
        <f t="shared" si="25"/>
        <v>6.8345790388953258</v>
      </c>
      <c r="AR25" s="7">
        <f t="shared" ref="AR25:BB25" si="26">$AE4</f>
        <v>6.8345790388953258</v>
      </c>
      <c r="AS25" s="7">
        <f t="shared" si="26"/>
        <v>6.8345790388953258</v>
      </c>
      <c r="AT25" s="7">
        <f t="shared" si="26"/>
        <v>6.8345790388953258</v>
      </c>
      <c r="AU25" s="7">
        <f t="shared" si="26"/>
        <v>6.8345790388953258</v>
      </c>
      <c r="AV25" s="7">
        <f t="shared" si="26"/>
        <v>6.8345790388953258</v>
      </c>
      <c r="AW25" s="7">
        <f t="shared" si="26"/>
        <v>6.8345790388953258</v>
      </c>
      <c r="AX25" s="7">
        <f t="shared" si="26"/>
        <v>6.8345790388953258</v>
      </c>
      <c r="AY25" s="7">
        <f t="shared" si="26"/>
        <v>6.8345790388953258</v>
      </c>
      <c r="AZ25" s="7">
        <f t="shared" si="26"/>
        <v>6.8345790388953258</v>
      </c>
      <c r="BA25" s="7">
        <f t="shared" si="26"/>
        <v>6.8345790388953258</v>
      </c>
      <c r="BB25" s="7">
        <f t="shared" si="26"/>
        <v>6.8345790388953258</v>
      </c>
    </row>
    <row r="26" spans="1:54" x14ac:dyDescent="0.15">
      <c r="C26" s="31" t="s">
        <v>5</v>
      </c>
      <c r="D26" s="31" t="s">
        <v>6</v>
      </c>
      <c r="E26" s="7">
        <v>41.440560111717737</v>
      </c>
      <c r="F26" s="7">
        <v>43.56289369577982</v>
      </c>
      <c r="G26" s="7">
        <v>36.772451611406247</v>
      </c>
      <c r="H26" s="7">
        <v>40.604164261237678</v>
      </c>
      <c r="I26" s="7">
        <v>36.218263439945048</v>
      </c>
      <c r="J26" s="7">
        <v>31.600473687526868</v>
      </c>
      <c r="K26" s="7">
        <v>23.836750106557897</v>
      </c>
      <c r="L26" s="7">
        <v>29.178557457810108</v>
      </c>
      <c r="M26" s="7">
        <v>34.169813677348991</v>
      </c>
      <c r="N26" s="7">
        <v>34.958575052192906</v>
      </c>
      <c r="O26" s="7">
        <v>26.984636845731035</v>
      </c>
      <c r="P26" s="7">
        <v>35.332017091442843</v>
      </c>
      <c r="Q26" s="7">
        <v>32.977597350347608</v>
      </c>
      <c r="R26" s="7">
        <v>25.358950359302881</v>
      </c>
      <c r="S26" s="7">
        <v>27.948560858820269</v>
      </c>
      <c r="T26" s="7">
        <v>23.646071330631713</v>
      </c>
      <c r="U26" s="7">
        <v>27.484307686212681</v>
      </c>
      <c r="V26" s="7">
        <v>31.309120256209752</v>
      </c>
      <c r="W26" s="7">
        <v>20.302464955827801</v>
      </c>
      <c r="X26" s="7">
        <v>23.692855248574286</v>
      </c>
      <c r="Y26" s="7">
        <v>21.992577437251686</v>
      </c>
      <c r="Z26" s="27">
        <f>AVERAGE(P26:Y26)</f>
        <v>27.004452257462152</v>
      </c>
      <c r="AA26" s="7">
        <f t="shared" ref="AA26:AJ26" si="27">$AE5</f>
        <v>26.171695774064084</v>
      </c>
      <c r="AB26" s="7">
        <f t="shared" si="27"/>
        <v>26.171695774064084</v>
      </c>
      <c r="AC26" s="7">
        <f t="shared" si="27"/>
        <v>26.171695774064084</v>
      </c>
      <c r="AD26" s="7">
        <f t="shared" si="27"/>
        <v>26.171695774064084</v>
      </c>
      <c r="AE26" s="7">
        <f t="shared" si="27"/>
        <v>26.171695774064084</v>
      </c>
      <c r="AF26" s="7">
        <f t="shared" si="27"/>
        <v>26.171695774064084</v>
      </c>
      <c r="AG26" s="7">
        <f t="shared" si="27"/>
        <v>26.171695774064084</v>
      </c>
      <c r="AH26" s="7">
        <f t="shared" si="27"/>
        <v>26.171695774064084</v>
      </c>
      <c r="AI26" s="7">
        <f t="shared" si="27"/>
        <v>26.171695774064084</v>
      </c>
      <c r="AJ26" s="7">
        <f t="shared" si="27"/>
        <v>26.171695774064084</v>
      </c>
      <c r="AK26" s="7">
        <f t="shared" ref="AK26:AQ26" si="28">$AE5</f>
        <v>26.171695774064084</v>
      </c>
      <c r="AL26" s="7">
        <f t="shared" si="28"/>
        <v>26.171695774064084</v>
      </c>
      <c r="AM26" s="7">
        <f t="shared" si="28"/>
        <v>26.171695774064084</v>
      </c>
      <c r="AN26" s="7">
        <f t="shared" si="28"/>
        <v>26.171695774064084</v>
      </c>
      <c r="AO26" s="7">
        <f t="shared" si="28"/>
        <v>26.171695774064084</v>
      </c>
      <c r="AP26" s="7">
        <f t="shared" si="28"/>
        <v>26.171695774064084</v>
      </c>
      <c r="AQ26" s="7">
        <f t="shared" si="28"/>
        <v>26.171695774064084</v>
      </c>
      <c r="AR26" s="7">
        <f t="shared" ref="AR26:BB26" si="29">$AE5</f>
        <v>26.171695774064084</v>
      </c>
      <c r="AS26" s="7">
        <f t="shared" si="29"/>
        <v>26.171695774064084</v>
      </c>
      <c r="AT26" s="7">
        <f t="shared" si="29"/>
        <v>26.171695774064084</v>
      </c>
      <c r="AU26" s="7">
        <f t="shared" si="29"/>
        <v>26.171695774064084</v>
      </c>
      <c r="AV26" s="7">
        <f t="shared" si="29"/>
        <v>26.171695774064084</v>
      </c>
      <c r="AW26" s="7">
        <f t="shared" si="29"/>
        <v>26.171695774064084</v>
      </c>
      <c r="AX26" s="7">
        <f t="shared" si="29"/>
        <v>26.171695774064084</v>
      </c>
      <c r="AY26" s="7">
        <f t="shared" si="29"/>
        <v>26.171695774064084</v>
      </c>
      <c r="AZ26" s="7">
        <f t="shared" si="29"/>
        <v>26.171695774064084</v>
      </c>
      <c r="BA26" s="7">
        <f t="shared" si="29"/>
        <v>26.171695774064084</v>
      </c>
      <c r="BB26" s="7">
        <f t="shared" si="29"/>
        <v>26.171695774064084</v>
      </c>
    </row>
    <row r="27" spans="1:54" x14ac:dyDescent="0.15">
      <c r="C27" s="31" t="s">
        <v>7</v>
      </c>
      <c r="D27" s="31" t="s">
        <v>4</v>
      </c>
      <c r="E27" s="7">
        <v>95.485091413268265</v>
      </c>
      <c r="F27" s="7">
        <v>107.39645114872479</v>
      </c>
      <c r="G27" s="7">
        <v>93.622435586384256</v>
      </c>
      <c r="H27" s="7">
        <v>95.11164580023889</v>
      </c>
      <c r="I27" s="7">
        <v>100.36050094967311</v>
      </c>
      <c r="J27" s="7">
        <v>100.16724258584568</v>
      </c>
      <c r="K27" s="7">
        <v>94.269386126842534</v>
      </c>
      <c r="L27" s="7">
        <v>87.037173674473763</v>
      </c>
      <c r="M27" s="7">
        <v>81.048316233289242</v>
      </c>
      <c r="N27" s="7">
        <v>86.809794254251869</v>
      </c>
      <c r="O27" s="7">
        <v>86.339189892998391</v>
      </c>
      <c r="P27" s="7">
        <v>76.977527971828152</v>
      </c>
      <c r="Q27" s="7">
        <v>84.808605517106429</v>
      </c>
      <c r="R27" s="7">
        <v>72.740149236012854</v>
      </c>
      <c r="S27" s="7">
        <v>85.56247583116081</v>
      </c>
      <c r="T27" s="7">
        <v>88.05382407716148</v>
      </c>
      <c r="U27" s="7">
        <v>90.095271369302409</v>
      </c>
      <c r="V27" s="7">
        <v>91.418585595979593</v>
      </c>
      <c r="W27" s="7">
        <v>94.98794430636184</v>
      </c>
      <c r="X27" s="7">
        <v>93.95836965843975</v>
      </c>
      <c r="Y27" s="7">
        <v>88.295713623154597</v>
      </c>
      <c r="Z27" s="7">
        <v>118.14137672447967</v>
      </c>
      <c r="AA27" s="7">
        <f t="shared" ref="AA27:AJ27" si="30">$AE6</f>
        <v>90.806231593915939</v>
      </c>
      <c r="AB27" s="7">
        <f t="shared" si="30"/>
        <v>90.806231593915939</v>
      </c>
      <c r="AC27" s="7">
        <f t="shared" si="30"/>
        <v>90.806231593915939</v>
      </c>
      <c r="AD27" s="7">
        <f t="shared" si="30"/>
        <v>90.806231593915939</v>
      </c>
      <c r="AE27" s="7">
        <f t="shared" si="30"/>
        <v>90.806231593915939</v>
      </c>
      <c r="AF27" s="7">
        <f t="shared" si="30"/>
        <v>90.806231593915939</v>
      </c>
      <c r="AG27" s="7">
        <f t="shared" si="30"/>
        <v>90.806231593915939</v>
      </c>
      <c r="AH27" s="7">
        <f t="shared" si="30"/>
        <v>90.806231593915939</v>
      </c>
      <c r="AI27" s="7">
        <f t="shared" si="30"/>
        <v>90.806231593915939</v>
      </c>
      <c r="AJ27" s="7">
        <f t="shared" si="30"/>
        <v>90.806231593915939</v>
      </c>
      <c r="AK27" s="7">
        <f t="shared" ref="AK27:AQ27" si="31">$AE6</f>
        <v>90.806231593915939</v>
      </c>
      <c r="AL27" s="7">
        <f t="shared" si="31"/>
        <v>90.806231593915939</v>
      </c>
      <c r="AM27" s="7">
        <f t="shared" si="31"/>
        <v>90.806231593915939</v>
      </c>
      <c r="AN27" s="7">
        <f t="shared" si="31"/>
        <v>90.806231593915939</v>
      </c>
      <c r="AO27" s="7">
        <f t="shared" si="31"/>
        <v>90.806231593915939</v>
      </c>
      <c r="AP27" s="7">
        <f t="shared" si="31"/>
        <v>90.806231593915939</v>
      </c>
      <c r="AQ27" s="7">
        <f t="shared" si="31"/>
        <v>90.806231593915939</v>
      </c>
      <c r="AR27" s="7">
        <f t="shared" ref="AR27:BB27" si="32">$AE6</f>
        <v>90.806231593915939</v>
      </c>
      <c r="AS27" s="7">
        <f t="shared" si="32"/>
        <v>90.806231593915939</v>
      </c>
      <c r="AT27" s="7">
        <f t="shared" si="32"/>
        <v>90.806231593915939</v>
      </c>
      <c r="AU27" s="7">
        <f t="shared" si="32"/>
        <v>90.806231593915939</v>
      </c>
      <c r="AV27" s="7">
        <f t="shared" si="32"/>
        <v>90.806231593915939</v>
      </c>
      <c r="AW27" s="7">
        <f t="shared" si="32"/>
        <v>90.806231593915939</v>
      </c>
      <c r="AX27" s="7">
        <f t="shared" si="32"/>
        <v>90.806231593915939</v>
      </c>
      <c r="AY27" s="7">
        <f t="shared" si="32"/>
        <v>90.806231593915939</v>
      </c>
      <c r="AZ27" s="7">
        <f t="shared" si="32"/>
        <v>90.806231593915939</v>
      </c>
      <c r="BA27" s="7">
        <f t="shared" si="32"/>
        <v>90.806231593915939</v>
      </c>
      <c r="BB27" s="7">
        <f t="shared" si="32"/>
        <v>90.806231593915939</v>
      </c>
    </row>
    <row r="28" spans="1:54" x14ac:dyDescent="0.15">
      <c r="C28" s="31" t="s">
        <v>8</v>
      </c>
      <c r="D28" s="31" t="s">
        <v>6</v>
      </c>
      <c r="E28" s="7">
        <v>95.485091413268265</v>
      </c>
      <c r="F28" s="7">
        <v>107.39645114872479</v>
      </c>
      <c r="G28" s="7">
        <v>93.622435586384256</v>
      </c>
      <c r="H28" s="7">
        <v>95.11164580023889</v>
      </c>
      <c r="I28" s="7">
        <v>100.36050094967311</v>
      </c>
      <c r="J28" s="7">
        <v>100.16724258584568</v>
      </c>
      <c r="K28" s="7">
        <v>94.269386126842534</v>
      </c>
      <c r="L28" s="7">
        <v>87.037173674473763</v>
      </c>
      <c r="M28" s="7">
        <v>81.048316233289242</v>
      </c>
      <c r="N28" s="7">
        <v>86.809794254251869</v>
      </c>
      <c r="O28" s="7">
        <v>86.339189892998391</v>
      </c>
      <c r="P28" s="7">
        <v>76.977527971828152</v>
      </c>
      <c r="Q28" s="7">
        <v>84.808605517106429</v>
      </c>
      <c r="R28" s="7">
        <v>72.740149236012854</v>
      </c>
      <c r="S28" s="7">
        <v>85.56247583116081</v>
      </c>
      <c r="T28" s="7">
        <v>88.05382407716148</v>
      </c>
      <c r="U28" s="7">
        <v>90.095271369302409</v>
      </c>
      <c r="V28" s="7">
        <v>91.418585595979593</v>
      </c>
      <c r="W28" s="7">
        <v>94.98794430636184</v>
      </c>
      <c r="X28" s="7">
        <v>93.95836965843975</v>
      </c>
      <c r="Y28" s="7">
        <v>88.295713623154597</v>
      </c>
      <c r="Z28" s="7">
        <v>118.14137672447967</v>
      </c>
      <c r="AA28" s="7">
        <f t="shared" ref="AA28:AJ28" si="33">$AE7</f>
        <v>90.806231593915939</v>
      </c>
      <c r="AB28" s="7">
        <f t="shared" si="33"/>
        <v>90.806231593915939</v>
      </c>
      <c r="AC28" s="7">
        <f t="shared" si="33"/>
        <v>90.806231593915939</v>
      </c>
      <c r="AD28" s="7">
        <f t="shared" si="33"/>
        <v>90.806231593915939</v>
      </c>
      <c r="AE28" s="7">
        <f t="shared" si="33"/>
        <v>90.806231593915939</v>
      </c>
      <c r="AF28" s="7">
        <f t="shared" si="33"/>
        <v>90.806231593915939</v>
      </c>
      <c r="AG28" s="7">
        <f t="shared" si="33"/>
        <v>90.806231593915939</v>
      </c>
      <c r="AH28" s="7">
        <f t="shared" si="33"/>
        <v>90.806231593915939</v>
      </c>
      <c r="AI28" s="7">
        <f t="shared" si="33"/>
        <v>90.806231593915939</v>
      </c>
      <c r="AJ28" s="7">
        <f t="shared" si="33"/>
        <v>90.806231593915939</v>
      </c>
      <c r="AK28" s="7">
        <f t="shared" ref="AK28:AQ28" si="34">$AE7</f>
        <v>90.806231593915939</v>
      </c>
      <c r="AL28" s="7">
        <f t="shared" si="34"/>
        <v>90.806231593915939</v>
      </c>
      <c r="AM28" s="7">
        <f t="shared" si="34"/>
        <v>90.806231593915939</v>
      </c>
      <c r="AN28" s="7">
        <f t="shared" si="34"/>
        <v>90.806231593915939</v>
      </c>
      <c r="AO28" s="7">
        <f t="shared" si="34"/>
        <v>90.806231593915939</v>
      </c>
      <c r="AP28" s="7">
        <f t="shared" si="34"/>
        <v>90.806231593915939</v>
      </c>
      <c r="AQ28" s="7">
        <f t="shared" si="34"/>
        <v>90.806231593915939</v>
      </c>
      <c r="AR28" s="7">
        <f t="shared" ref="AR28:BB28" si="35">$AE7</f>
        <v>90.806231593915939</v>
      </c>
      <c r="AS28" s="7">
        <f t="shared" si="35"/>
        <v>90.806231593915939</v>
      </c>
      <c r="AT28" s="7">
        <f t="shared" si="35"/>
        <v>90.806231593915939</v>
      </c>
      <c r="AU28" s="7">
        <f t="shared" si="35"/>
        <v>90.806231593915939</v>
      </c>
      <c r="AV28" s="7">
        <f t="shared" si="35"/>
        <v>90.806231593915939</v>
      </c>
      <c r="AW28" s="7">
        <f t="shared" si="35"/>
        <v>90.806231593915939</v>
      </c>
      <c r="AX28" s="7">
        <f t="shared" si="35"/>
        <v>90.806231593915939</v>
      </c>
      <c r="AY28" s="7">
        <f t="shared" si="35"/>
        <v>90.806231593915939</v>
      </c>
      <c r="AZ28" s="7">
        <f t="shared" si="35"/>
        <v>90.806231593915939</v>
      </c>
      <c r="BA28" s="7">
        <f t="shared" si="35"/>
        <v>90.806231593915939</v>
      </c>
      <c r="BB28" s="7">
        <f t="shared" si="35"/>
        <v>90.806231593915939</v>
      </c>
    </row>
    <row r="29" spans="1:54" x14ac:dyDescent="0.15">
      <c r="E29" s="7"/>
      <c r="V29" s="9"/>
      <c r="Y29" s="10"/>
      <c r="Z29" s="40" t="s">
        <v>92</v>
      </c>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row>
    <row r="30" spans="1:54" x14ac:dyDescent="0.15">
      <c r="D30" s="55" t="s">
        <v>31</v>
      </c>
      <c r="E30" s="31">
        <f t="shared" ref="E30:Z30" si="36">(E25*E11+E26*E12)/SUM(E11:E12)</f>
        <v>29.079447503314</v>
      </c>
      <c r="F30" s="31">
        <f t="shared" si="36"/>
        <v>37.164279749925498</v>
      </c>
      <c r="G30" s="31">
        <f t="shared" si="36"/>
        <v>28.056121099253282</v>
      </c>
      <c r="H30" s="31">
        <f t="shared" si="36"/>
        <v>34.274900155058511</v>
      </c>
      <c r="I30" s="31">
        <f t="shared" si="36"/>
        <v>25.973843897253662</v>
      </c>
      <c r="J30" s="31">
        <f t="shared" si="36"/>
        <v>27.56510670526664</v>
      </c>
      <c r="K30" s="31">
        <f t="shared" si="36"/>
        <v>22.670857559601071</v>
      </c>
      <c r="L30" s="31">
        <f t="shared" si="36"/>
        <v>22.648045146757749</v>
      </c>
      <c r="M30" s="31">
        <f t="shared" si="36"/>
        <v>19.050060275100979</v>
      </c>
      <c r="N30" s="31">
        <f t="shared" si="36"/>
        <v>27.939614676426299</v>
      </c>
      <c r="O30" s="31">
        <f t="shared" si="36"/>
        <v>15.090499462444937</v>
      </c>
      <c r="P30" s="31">
        <f t="shared" si="36"/>
        <v>24.578988647335152</v>
      </c>
      <c r="Q30" s="31">
        <f t="shared" si="36"/>
        <v>24.357652465040974</v>
      </c>
      <c r="R30" s="31">
        <f t="shared" si="36"/>
        <v>17.257778043542618</v>
      </c>
      <c r="S30" s="31">
        <f t="shared" si="36"/>
        <v>18.69658441727638</v>
      </c>
      <c r="T30" s="31">
        <f t="shared" si="36"/>
        <v>19.044001920085275</v>
      </c>
      <c r="U30" s="31">
        <f t="shared" si="36"/>
        <v>16.082028631220872</v>
      </c>
      <c r="V30" s="31">
        <f t="shared" si="36"/>
        <v>22.052394956517379</v>
      </c>
      <c r="W30" s="31">
        <f t="shared" si="36"/>
        <v>13.312342497547494</v>
      </c>
      <c r="X30" s="31">
        <f t="shared" si="36"/>
        <v>17.394480022769898</v>
      </c>
      <c r="Y30" s="31">
        <f t="shared" si="36"/>
        <v>13.15063626263945</v>
      </c>
      <c r="Z30" s="31">
        <f t="shared" si="36"/>
        <v>15.758256503506011</v>
      </c>
      <c r="AA30" s="31">
        <f>AVERAGE(P30:Y30)</f>
        <v>18.592688786397549</v>
      </c>
      <c r="AB30" s="7">
        <f>AA30</f>
        <v>18.592688786397549</v>
      </c>
      <c r="AC30" s="7">
        <f t="shared" ref="AC30:AJ30" si="37">AB30</f>
        <v>18.592688786397549</v>
      </c>
      <c r="AD30" s="7">
        <f t="shared" si="37"/>
        <v>18.592688786397549</v>
      </c>
      <c r="AE30" s="7">
        <f t="shared" si="37"/>
        <v>18.592688786397549</v>
      </c>
      <c r="AF30" s="7">
        <f t="shared" si="37"/>
        <v>18.592688786397549</v>
      </c>
      <c r="AG30" s="7">
        <f t="shared" si="37"/>
        <v>18.592688786397549</v>
      </c>
      <c r="AH30" s="7">
        <f t="shared" si="37"/>
        <v>18.592688786397549</v>
      </c>
      <c r="AI30" s="7">
        <f t="shared" si="37"/>
        <v>18.592688786397549</v>
      </c>
      <c r="AJ30" s="7">
        <f t="shared" si="37"/>
        <v>18.592688786397549</v>
      </c>
      <c r="AK30" s="7">
        <f t="shared" ref="AK30" si="38">AJ30</f>
        <v>18.592688786397549</v>
      </c>
      <c r="AL30" s="7">
        <f t="shared" ref="AL30" si="39">AK30</f>
        <v>18.592688786397549</v>
      </c>
      <c r="AM30" s="7">
        <f t="shared" ref="AM30" si="40">AL30</f>
        <v>18.592688786397549</v>
      </c>
      <c r="AN30" s="7">
        <f t="shared" ref="AN30" si="41">AM30</f>
        <v>18.592688786397549</v>
      </c>
      <c r="AO30" s="7">
        <f t="shared" ref="AO30" si="42">AN30</f>
        <v>18.592688786397549</v>
      </c>
      <c r="AP30" s="7">
        <f t="shared" ref="AP30" si="43">AO30</f>
        <v>18.592688786397549</v>
      </c>
      <c r="AQ30" s="7">
        <f t="shared" ref="AQ30" si="44">AP30</f>
        <v>18.592688786397549</v>
      </c>
      <c r="AR30" s="7">
        <f>AQ30</f>
        <v>18.592688786397549</v>
      </c>
      <c r="AS30" s="7">
        <f t="shared" ref="AS30" si="45">AR30</f>
        <v>18.592688786397549</v>
      </c>
      <c r="AT30" s="7">
        <f t="shared" ref="AT30" si="46">AS30</f>
        <v>18.592688786397549</v>
      </c>
      <c r="AU30" s="7">
        <f t="shared" ref="AU30" si="47">AT30</f>
        <v>18.592688786397549</v>
      </c>
      <c r="AV30" s="7">
        <f t="shared" ref="AV30" si="48">AU30</f>
        <v>18.592688786397549</v>
      </c>
      <c r="AW30" s="7">
        <f t="shared" ref="AW30" si="49">AV30</f>
        <v>18.592688786397549</v>
      </c>
      <c r="AX30" s="7">
        <f t="shared" ref="AX30" si="50">AW30</f>
        <v>18.592688786397549</v>
      </c>
      <c r="AY30" s="7">
        <f t="shared" ref="AY30" si="51">AX30</f>
        <v>18.592688786397549</v>
      </c>
      <c r="AZ30" s="7">
        <f t="shared" ref="AZ30" si="52">AY30</f>
        <v>18.592688786397549</v>
      </c>
      <c r="BA30" s="7">
        <f t="shared" ref="BA30" si="53">AZ30</f>
        <v>18.592688786397549</v>
      </c>
      <c r="BB30" s="7">
        <f t="shared" ref="BB30" si="54">BA30</f>
        <v>18.592688786397549</v>
      </c>
    </row>
    <row r="31" spans="1:54" x14ac:dyDescent="0.15">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row>
    <row r="32" spans="1:54" x14ac:dyDescent="0.15">
      <c r="X32" s="47" t="s">
        <v>78</v>
      </c>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row>
    <row r="33" spans="1:54" x14ac:dyDescent="0.15">
      <c r="E33" s="1">
        <f t="shared" ref="E33:X33" si="55">IF(E91&gt;$AL$4,$AL$4*$AL$3,E91*$AL$3)</f>
        <v>2517.7862277280001</v>
      </c>
      <c r="F33" s="1">
        <f t="shared" si="55"/>
        <v>2517.7862277280001</v>
      </c>
      <c r="G33" s="1">
        <f t="shared" si="55"/>
        <v>2517.7862277280001</v>
      </c>
      <c r="H33" s="1">
        <f t="shared" si="55"/>
        <v>2517.785358976279</v>
      </c>
      <c r="I33" s="1">
        <f t="shared" si="55"/>
        <v>2517.7862277280001</v>
      </c>
      <c r="J33" s="1">
        <f t="shared" si="55"/>
        <v>2517.7862277280001</v>
      </c>
      <c r="K33" s="1">
        <f t="shared" si="55"/>
        <v>2517.7862277280001</v>
      </c>
      <c r="L33" s="1">
        <f t="shared" si="55"/>
        <v>2517.7862277280001</v>
      </c>
      <c r="M33" s="1">
        <f t="shared" si="55"/>
        <v>2517.7862277280001</v>
      </c>
      <c r="N33" s="1">
        <f t="shared" si="55"/>
        <v>2517.7862277280001</v>
      </c>
      <c r="O33" s="1">
        <f t="shared" si="55"/>
        <v>2517.7862277280001</v>
      </c>
      <c r="P33" s="1">
        <f t="shared" si="55"/>
        <v>2517.7862277280001</v>
      </c>
      <c r="Q33" s="1">
        <f t="shared" si="55"/>
        <v>2517.7862277280001</v>
      </c>
      <c r="R33" s="1">
        <f t="shared" si="55"/>
        <v>2517.7862277280001</v>
      </c>
      <c r="S33" s="1">
        <f t="shared" si="55"/>
        <v>2517.7862277280001</v>
      </c>
      <c r="T33" s="1">
        <f t="shared" si="55"/>
        <v>2517.7862277280001</v>
      </c>
      <c r="U33" s="1">
        <f t="shared" si="55"/>
        <v>2517.7862277280001</v>
      </c>
      <c r="V33" s="1">
        <f t="shared" si="55"/>
        <v>2517.7862277280001</v>
      </c>
      <c r="W33" s="1">
        <f t="shared" si="55"/>
        <v>2517.7862277280001</v>
      </c>
      <c r="X33" s="1">
        <f t="shared" si="55"/>
        <v>2517.7862277280001</v>
      </c>
      <c r="Y33" s="1">
        <f t="shared" ref="Y33:AJ33" si="56">IF(Y91&gt;$AL$4,$AL$4*$AL$3,Y91*$AL$3)</f>
        <v>2517.7862277280001</v>
      </c>
      <c r="Z33" s="1">
        <f t="shared" si="56"/>
        <v>2517.7862277280001</v>
      </c>
      <c r="AA33" s="1">
        <f t="shared" si="56"/>
        <v>2517.7862277280001</v>
      </c>
      <c r="AB33" s="1">
        <f t="shared" ca="1" si="56"/>
        <v>2517.7862277280001</v>
      </c>
      <c r="AC33" s="1">
        <f t="shared" ca="1" si="56"/>
        <v>2517.7862277280001</v>
      </c>
      <c r="AD33" s="1">
        <f t="shared" ca="1" si="56"/>
        <v>2517.7862277280001</v>
      </c>
      <c r="AE33" s="1">
        <f t="shared" ca="1" si="56"/>
        <v>2517.7862277280001</v>
      </c>
      <c r="AF33" s="1">
        <f t="shared" ca="1" si="56"/>
        <v>2517.7862277280001</v>
      </c>
      <c r="AG33" s="1">
        <f t="shared" ca="1" si="56"/>
        <v>2517.7862277280001</v>
      </c>
      <c r="AH33" s="1">
        <f t="shared" ca="1" si="56"/>
        <v>2517.7862277280001</v>
      </c>
      <c r="AI33" s="1">
        <f t="shared" ca="1" si="56"/>
        <v>2517.7862277280001</v>
      </c>
      <c r="AJ33" s="1">
        <f t="shared" ca="1" si="56"/>
        <v>2517.7862277280001</v>
      </c>
      <c r="AK33" s="1">
        <f t="shared" ref="AK33:BB33" ca="1" si="57">IF(AK91&gt;$AL$4,$AL$4*$AL$3,AK91*$AL$3)</f>
        <v>2517.7862277280001</v>
      </c>
      <c r="AL33" s="1">
        <f t="shared" ca="1" si="57"/>
        <v>2517.7862277280001</v>
      </c>
      <c r="AM33" s="1">
        <f t="shared" ca="1" si="57"/>
        <v>2517.7862277280001</v>
      </c>
      <c r="AN33" s="1">
        <f t="shared" ca="1" si="57"/>
        <v>2517.7862277280001</v>
      </c>
      <c r="AO33" s="1">
        <f t="shared" ca="1" si="57"/>
        <v>2517.7862277280001</v>
      </c>
      <c r="AP33" s="1">
        <f t="shared" ca="1" si="57"/>
        <v>2517.7862277280001</v>
      </c>
      <c r="AQ33" s="1">
        <f t="shared" ca="1" si="57"/>
        <v>2517.7862277280001</v>
      </c>
      <c r="AR33" s="1">
        <f t="shared" ca="1" si="57"/>
        <v>2517.7862277280001</v>
      </c>
      <c r="AS33" s="1">
        <f t="shared" ca="1" si="57"/>
        <v>2517.7862277280001</v>
      </c>
      <c r="AT33" s="1">
        <f t="shared" ca="1" si="57"/>
        <v>2517.7862277280001</v>
      </c>
      <c r="AU33" s="1">
        <f t="shared" ca="1" si="57"/>
        <v>2517.7862277280001</v>
      </c>
      <c r="AV33" s="1">
        <f t="shared" ca="1" si="57"/>
        <v>2517.7862277280001</v>
      </c>
      <c r="AW33" s="1">
        <f t="shared" ca="1" si="57"/>
        <v>2517.7862277280001</v>
      </c>
      <c r="AX33" s="1">
        <f t="shared" ca="1" si="57"/>
        <v>2517.7862277280001</v>
      </c>
      <c r="AY33" s="1">
        <f t="shared" ca="1" si="57"/>
        <v>2517.7862277280001</v>
      </c>
      <c r="AZ33" s="1">
        <f t="shared" ca="1" si="57"/>
        <v>2117.7283287699379</v>
      </c>
      <c r="BA33" s="1">
        <f t="shared" ca="1" si="57"/>
        <v>2396.2939755418743</v>
      </c>
      <c r="BB33" s="1">
        <f t="shared" ca="1" si="57"/>
        <v>2517.7862277280001</v>
      </c>
    </row>
    <row r="34" spans="1:54" x14ac:dyDescent="0.15">
      <c r="E34" s="32"/>
      <c r="F34" s="32"/>
      <c r="G34" s="32"/>
      <c r="H34" s="32"/>
      <c r="I34" s="32"/>
      <c r="J34" s="32"/>
      <c r="K34" s="32"/>
      <c r="L34" s="32"/>
      <c r="M34" s="32"/>
      <c r="N34" s="32"/>
      <c r="O34" s="32"/>
      <c r="P34" s="32"/>
      <c r="Q34" s="32"/>
      <c r="R34" s="32"/>
      <c r="S34" s="32"/>
      <c r="T34" s="32"/>
      <c r="U34" s="32"/>
      <c r="V34" s="32"/>
      <c r="W34" s="32"/>
      <c r="X34" s="77"/>
      <c r="Y34" s="78"/>
      <c r="Z34" s="78"/>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row>
    <row r="35" spans="1:54" x14ac:dyDescent="0.15">
      <c r="X35" s="76" t="s">
        <v>79</v>
      </c>
      <c r="Y35" s="11"/>
      <c r="Z35" s="84">
        <f>Z34</f>
        <v>0</v>
      </c>
      <c r="AA35" s="51">
        <f ca="1">AA36+Z35*$AL$6-$AL$8</f>
        <v>-0.23034798705674575</v>
      </c>
      <c r="AB35" s="53">
        <f ca="1">AB36+(AA35+$AL$8)*$AL$6-$AL$8</f>
        <v>2.9868977666039354E-2</v>
      </c>
      <c r="AC35" s="53">
        <f t="shared" ref="AC35:BB35" ca="1" si="58">AC36+(AB35+$AL$8)*$AL$6-$AL$8</f>
        <v>8.2665811237860182E-2</v>
      </c>
      <c r="AD35" s="53">
        <f t="shared" ca="1" si="58"/>
        <v>0.19625212696760191</v>
      </c>
      <c r="AE35" s="53">
        <f t="shared" ca="1" si="58"/>
        <v>-1.9538021575430942E-2</v>
      </c>
      <c r="AF35" s="53">
        <f t="shared" ca="1" si="58"/>
        <v>-0.18599229206789861</v>
      </c>
      <c r="AG35" s="53">
        <f t="shared" ca="1" si="58"/>
        <v>0.24071059943028245</v>
      </c>
      <c r="AH35" s="53">
        <f t="shared" ca="1" si="58"/>
        <v>0.40057440534841549</v>
      </c>
      <c r="AI35" s="53">
        <f t="shared" ca="1" si="58"/>
        <v>0.59204007632674072</v>
      </c>
      <c r="AJ35" s="53">
        <f t="shared" ca="1" si="58"/>
        <v>0.65248334559852961</v>
      </c>
      <c r="AK35" s="53">
        <f t="shared" ca="1" si="58"/>
        <v>0.34424194614751547</v>
      </c>
      <c r="AL35" s="53">
        <f t="shared" ca="1" si="58"/>
        <v>0.72091413215170186</v>
      </c>
      <c r="AM35" s="53">
        <f t="shared" ca="1" si="58"/>
        <v>0.78213011838499535</v>
      </c>
      <c r="AN35" s="53">
        <f t="shared" ca="1" si="58"/>
        <v>0.38660168864932021</v>
      </c>
      <c r="AO35" s="53">
        <f t="shared" ca="1" si="58"/>
        <v>0.34799753165697628</v>
      </c>
      <c r="AP35" s="53">
        <f t="shared" ca="1" si="58"/>
        <v>0.33210652714874311</v>
      </c>
      <c r="AQ35" s="53">
        <f t="shared" ca="1" si="58"/>
        <v>0.34180498837142631</v>
      </c>
      <c r="AR35" s="53">
        <f t="shared" ca="1" si="58"/>
        <v>0.21739840199106375</v>
      </c>
      <c r="AS35" s="53">
        <f t="shared" ca="1" si="58"/>
        <v>0.1170185861107082</v>
      </c>
      <c r="AT35" s="53">
        <f t="shared" ca="1" si="58"/>
        <v>-0.31797592076700165</v>
      </c>
      <c r="AU35" s="53">
        <f t="shared" ca="1" si="58"/>
        <v>-0.27877537968713756</v>
      </c>
      <c r="AV35" s="53">
        <f t="shared" ca="1" si="58"/>
        <v>6.8520219451593145E-2</v>
      </c>
      <c r="AW35" s="53">
        <f t="shared" ca="1" si="58"/>
        <v>-0.28348739323600075</v>
      </c>
      <c r="AX35" s="53">
        <f t="shared" ca="1" si="58"/>
        <v>-0.17193983427385004</v>
      </c>
      <c r="AY35" s="53">
        <f t="shared" ca="1" si="58"/>
        <v>-0.62706663963566689</v>
      </c>
      <c r="AZ35" s="53">
        <f t="shared" ca="1" si="58"/>
        <v>-0.33045118051316524</v>
      </c>
      <c r="BA35" s="53">
        <f t="shared" ca="1" si="58"/>
        <v>-0.36993683880931949</v>
      </c>
      <c r="BB35" s="53">
        <f t="shared" ca="1" si="58"/>
        <v>1.1350179518253567E-2</v>
      </c>
    </row>
    <row r="36" spans="1:54" x14ac:dyDescent="0.15">
      <c r="E36" s="7"/>
      <c r="F36" s="7"/>
      <c r="G36" s="7"/>
      <c r="H36" s="7"/>
      <c r="I36" s="7"/>
      <c r="J36" s="7"/>
      <c r="K36" s="7"/>
      <c r="L36" s="7"/>
      <c r="M36" s="7"/>
      <c r="N36" s="7"/>
      <c r="O36" s="7"/>
      <c r="P36" s="7"/>
      <c r="Q36" s="7"/>
      <c r="R36" s="7"/>
      <c r="S36" s="7"/>
      <c r="T36" s="7"/>
      <c r="U36" s="7"/>
      <c r="V36" s="7"/>
      <c r="W36" s="7"/>
      <c r="X36" s="76" t="s">
        <v>80</v>
      </c>
      <c r="Y36" s="11"/>
      <c r="Z36" s="64"/>
      <c r="AA36" s="64">
        <f t="shared" ref="AA36:BB36" ca="1" si="59">NORMINV(AA37,0,$AL$5)</f>
        <v>-8.0203483953714808E-2</v>
      </c>
      <c r="AB36" s="64">
        <f t="shared" ca="1" si="59"/>
        <v>0.24919721455660299</v>
      </c>
      <c r="AC36" s="64">
        <f t="shared" ca="1" si="59"/>
        <v>7.7530217794441081E-2</v>
      </c>
      <c r="AD36" s="64">
        <f t="shared" ca="1" si="59"/>
        <v>0.14557384761336289</v>
      </c>
      <c r="AE36" s="64">
        <f t="shared" ca="1" si="59"/>
        <v>-0.16819615220256606</v>
      </c>
      <c r="AF36" s="64">
        <f t="shared" ca="1" si="59"/>
        <v>-0.1485092795074274</v>
      </c>
      <c r="AG36" s="64">
        <f t="shared" ca="1" si="59"/>
        <v>0.42177749849865953</v>
      </c>
      <c r="AH36" s="64">
        <f t="shared" ca="1" si="59"/>
        <v>0.21356628078294371</v>
      </c>
      <c r="AI36" s="64">
        <f t="shared" ca="1" si="59"/>
        <v>0.26713301713039206</v>
      </c>
      <c r="AJ36" s="64">
        <f t="shared" ca="1" si="59"/>
        <v>0.16241750080553299</v>
      </c>
      <c r="AK36" s="64">
        <f t="shared" ca="1" si="59"/>
        <v>-0.19796241987182636</v>
      </c>
      <c r="AL36" s="64">
        <f t="shared" ca="1" si="59"/>
        <v>0.44459959872644345</v>
      </c>
      <c r="AM36" s="64">
        <f t="shared" ca="1" si="59"/>
        <v>0.1808971779648422</v>
      </c>
      <c r="AN36" s="64">
        <f t="shared" ca="1" si="59"/>
        <v>-0.26743632065723622</v>
      </c>
      <c r="AO36" s="64">
        <f t="shared" ca="1" si="59"/>
        <v>3.5143374214330551E-2</v>
      </c>
      <c r="AP36" s="64">
        <f t="shared" ca="1" si="59"/>
        <v>5.2552415898501431E-2</v>
      </c>
      <c r="AQ36" s="64">
        <f t="shared" ca="1" si="59"/>
        <v>7.5958498926598297E-2</v>
      </c>
      <c r="AR36" s="64">
        <f t="shared" ca="1" si="59"/>
        <v>-5.6814005320449917E-2</v>
      </c>
      <c r="AS36" s="64">
        <f t="shared" ca="1" si="59"/>
        <v>-4.9880376331980149E-2</v>
      </c>
      <c r="AT36" s="64">
        <f t="shared" ca="1" si="59"/>
        <v>-0.39828699304377402</v>
      </c>
      <c r="AU36" s="64">
        <f t="shared" ca="1" si="59"/>
        <v>1.6140940654520448E-2</v>
      </c>
      <c r="AV36" s="64">
        <f t="shared" ca="1" si="59"/>
        <v>0.32962205113635357</v>
      </c>
      <c r="AW36" s="64">
        <f t="shared" ca="1" si="59"/>
        <v>-0.32196364833686719</v>
      </c>
      <c r="AX36" s="64">
        <f t="shared" ca="1" si="59"/>
        <v>9.3226592549395013E-2</v>
      </c>
      <c r="AY36" s="64">
        <f t="shared" ca="1" si="59"/>
        <v>-0.45812142719682636</v>
      </c>
      <c r="AZ36" s="64">
        <f t="shared" ca="1" si="59"/>
        <v>0.23108759756047245</v>
      </c>
      <c r="BA36" s="64">
        <f t="shared" ca="1" si="59"/>
        <v>-6.4259326974945449E-2</v>
      </c>
      <c r="BB36" s="64">
        <f t="shared" ca="1" si="59"/>
        <v>0.35108812286160185</v>
      </c>
    </row>
    <row r="37" spans="1:54" x14ac:dyDescent="0.15">
      <c r="E37" s="36"/>
      <c r="F37" s="36"/>
      <c r="G37" s="36"/>
      <c r="H37" s="36"/>
      <c r="I37" s="36"/>
      <c r="J37" s="36"/>
      <c r="K37" s="36"/>
      <c r="L37" s="36"/>
      <c r="M37" s="36"/>
      <c r="N37" s="36"/>
      <c r="O37" s="36"/>
      <c r="P37" s="36"/>
      <c r="Q37" s="36"/>
      <c r="R37" s="36"/>
      <c r="S37" s="36"/>
      <c r="T37" s="36"/>
      <c r="U37" s="36"/>
      <c r="V37" s="36"/>
      <c r="W37" s="36"/>
      <c r="X37" s="76" t="s">
        <v>81</v>
      </c>
      <c r="Z37" s="65">
        <f t="shared" ref="Z37:BA37" ca="1" si="60">RAND()</f>
        <v>0.21192558089231062</v>
      </c>
      <c r="AA37" s="65">
        <f t="shared" ca="1" si="60"/>
        <v>0.38616934990757923</v>
      </c>
      <c r="AB37" s="65">
        <f t="shared" ca="1" si="60"/>
        <v>0.81565405233806865</v>
      </c>
      <c r="AC37" s="65">
        <f t="shared" ca="1" si="60"/>
        <v>0.6101361451987144</v>
      </c>
      <c r="AD37" s="65">
        <f t="shared" ca="1" si="60"/>
        <v>0.70025251932631627</v>
      </c>
      <c r="AE37" s="65">
        <f t="shared" ca="1" si="60"/>
        <v>0.27201435424415177</v>
      </c>
      <c r="AF37" s="65">
        <f t="shared" ca="1" si="60"/>
        <v>0.29607746561766313</v>
      </c>
      <c r="AG37" s="65">
        <f t="shared" ca="1" si="60"/>
        <v>0.93592944460624505</v>
      </c>
      <c r="AH37" s="65">
        <f t="shared" ca="1" si="60"/>
        <v>0.77946727127021564</v>
      </c>
      <c r="AI37" s="65">
        <f t="shared" ca="1" si="60"/>
        <v>0.83238325768409671</v>
      </c>
      <c r="AJ37" s="65">
        <f t="shared" ca="1" si="60"/>
        <v>0.72102422123911569</v>
      </c>
      <c r="AK37" s="65">
        <f t="shared" ca="1" si="60"/>
        <v>0.23758031182789119</v>
      </c>
      <c r="AL37" s="65">
        <f t="shared" ca="1" si="60"/>
        <v>0.94562083862461455</v>
      </c>
      <c r="AM37" s="65">
        <f t="shared" ca="1" si="60"/>
        <v>0.74297626328538047</v>
      </c>
      <c r="AN37" s="65">
        <f t="shared" ca="1" si="60"/>
        <v>0.16734252053636178</v>
      </c>
      <c r="AO37" s="65">
        <f t="shared" ca="1" si="60"/>
        <v>0.55043969119323599</v>
      </c>
      <c r="AP37" s="65">
        <f t="shared" ca="1" si="60"/>
        <v>0.57517763540139832</v>
      </c>
      <c r="AQ37" s="65">
        <f t="shared" ca="1" si="60"/>
        <v>0.6079593218712821</v>
      </c>
      <c r="AR37" s="65">
        <f t="shared" ca="1" si="60"/>
        <v>0.41880773179504915</v>
      </c>
      <c r="AS37" s="65">
        <f t="shared" ca="1" si="60"/>
        <v>0.42860261241699349</v>
      </c>
      <c r="AT37" s="65">
        <f t="shared" ca="1" si="60"/>
        <v>7.5396476122692624E-2</v>
      </c>
      <c r="AU37" s="65">
        <f t="shared" ca="1" si="60"/>
        <v>0.5232153105939894</v>
      </c>
      <c r="AV37" s="65">
        <f t="shared" ca="1" si="60"/>
        <v>0.88278842259191159</v>
      </c>
      <c r="AW37" s="65">
        <f t="shared" ca="1" si="60"/>
        <v>0.1227364048325128</v>
      </c>
      <c r="AX37" s="65">
        <f t="shared" ca="1" si="60"/>
        <v>0.63167588475816361</v>
      </c>
      <c r="AY37" s="65">
        <f t="shared" ca="1" si="60"/>
        <v>4.9208558961239213E-2</v>
      </c>
      <c r="AZ37" s="65">
        <f t="shared" ca="1" si="60"/>
        <v>0.79774670905960332</v>
      </c>
      <c r="BA37" s="65">
        <f t="shared" ca="1" si="60"/>
        <v>0.40834591882648474</v>
      </c>
      <c r="BB37" s="65">
        <f t="shared" ref="BB37" ca="1" si="61">RAND()</f>
        <v>0.89732869257007564</v>
      </c>
    </row>
    <row r="38" spans="1:54" x14ac:dyDescent="0.15">
      <c r="X38" s="76" t="s">
        <v>86</v>
      </c>
      <c r="Y38" s="32"/>
      <c r="Z38" s="22">
        <f>Z33*EXP(Z35)</f>
        <v>2517.7862277280001</v>
      </c>
      <c r="AA38" s="22">
        <f ca="1">AA33*EXP(AA35)</f>
        <v>1999.7697467665646</v>
      </c>
      <c r="AB38" s="22">
        <f ca="1">AB33*EXP(AB35)</f>
        <v>2594.1243233971577</v>
      </c>
      <c r="AC38" s="22">
        <f t="shared" ref="AC38:BB38" ca="1" si="62">AC33*EXP(AC35)</f>
        <v>2734.7659206464114</v>
      </c>
      <c r="AD38" s="22">
        <f t="shared" ca="1" si="62"/>
        <v>3063.7270387498174</v>
      </c>
      <c r="AE38" s="22">
        <f t="shared" ca="1" si="62"/>
        <v>2469.0711142334808</v>
      </c>
      <c r="AF38" s="22">
        <f t="shared" ca="1" si="62"/>
        <v>2090.4675358114523</v>
      </c>
      <c r="AG38" s="22">
        <f t="shared" ca="1" si="62"/>
        <v>3203.0088504638575</v>
      </c>
      <c r="AH38" s="22">
        <f t="shared" ca="1" si="62"/>
        <v>3758.2538191168164</v>
      </c>
      <c r="AI38" s="22">
        <f t="shared" ca="1" si="62"/>
        <v>4551.3327888626281</v>
      </c>
      <c r="AJ38" s="22">
        <f t="shared" ca="1" si="62"/>
        <v>4834.9141846640705</v>
      </c>
      <c r="AK38" s="22">
        <f t="shared" ca="1" si="62"/>
        <v>3552.3948458894538</v>
      </c>
      <c r="AL38" s="22">
        <f t="shared" ca="1" si="62"/>
        <v>5177.354267005494</v>
      </c>
      <c r="AM38" s="22">
        <f t="shared" ca="1" si="62"/>
        <v>5504.1929302847111</v>
      </c>
      <c r="AN38" s="22">
        <f t="shared" ca="1" si="62"/>
        <v>3706.1059751727598</v>
      </c>
      <c r="AO38" s="22">
        <f t="shared" ca="1" si="62"/>
        <v>3565.7612521268989</v>
      </c>
      <c r="AP38" s="22">
        <f t="shared" ca="1" si="62"/>
        <v>3509.5455688118</v>
      </c>
      <c r="AQ38" s="22">
        <f t="shared" ca="1" si="62"/>
        <v>3543.7483494984567</v>
      </c>
      <c r="AR38" s="22">
        <f t="shared" ca="1" si="62"/>
        <v>3129.2033029808358</v>
      </c>
      <c r="AS38" s="22">
        <f t="shared" ca="1" si="62"/>
        <v>2830.345023013369</v>
      </c>
      <c r="AT38" s="22">
        <f t="shared" ca="1" si="62"/>
        <v>1831.9923923673264</v>
      </c>
      <c r="AU38" s="22">
        <f t="shared" ca="1" si="62"/>
        <v>1905.2336551612163</v>
      </c>
      <c r="AV38" s="22">
        <f t="shared" ca="1" si="62"/>
        <v>2696.3533630020188</v>
      </c>
      <c r="AW38" s="22">
        <f t="shared" ca="1" si="62"/>
        <v>1896.277286201858</v>
      </c>
      <c r="AX38" s="22">
        <f t="shared" ca="1" si="62"/>
        <v>2120.0511168152511</v>
      </c>
      <c r="AY38" s="22">
        <f t="shared" ca="1" si="62"/>
        <v>1344.8915727342066</v>
      </c>
      <c r="AZ38" s="22">
        <f t="shared" ca="1" si="62"/>
        <v>1521.7983958178065</v>
      </c>
      <c r="BA38" s="22">
        <f t="shared" ca="1" si="62"/>
        <v>1655.3070630695688</v>
      </c>
      <c r="BB38" s="22">
        <f t="shared" ca="1" si="62"/>
        <v>2546.5263476211089</v>
      </c>
    </row>
    <row r="39" spans="1:54" x14ac:dyDescent="0.15">
      <c r="X39" s="76"/>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row>
    <row r="40" spans="1:54" x14ac:dyDescent="0.15">
      <c r="W40" s="55" t="s">
        <v>85</v>
      </c>
      <c r="X40" s="31" t="s">
        <v>84</v>
      </c>
      <c r="Z40" s="31">
        <f>Z91*$AI$4</f>
        <v>2115.4588372749813</v>
      </c>
      <c r="AA40" s="31">
        <f>AA91*$AI$4</f>
        <v>4368.6772026578192</v>
      </c>
      <c r="AB40" s="31">
        <f t="shared" ref="AB40:BB40" ca="1" si="63">AB91*$AI$4</f>
        <v>2497.9719172226901</v>
      </c>
      <c r="AC40" s="31">
        <f t="shared" ca="1" si="63"/>
        <v>3240.3979108635021</v>
      </c>
      <c r="AD40" s="31">
        <f t="shared" ca="1" si="63"/>
        <v>3416.0775164231063</v>
      </c>
      <c r="AE40" s="31">
        <f t="shared" ca="1" si="63"/>
        <v>3826.9926411314154</v>
      </c>
      <c r="AF40" s="31">
        <f t="shared" ca="1" si="63"/>
        <v>3084.1902248763899</v>
      </c>
      <c r="AG40" s="31">
        <f t="shared" ca="1" si="63"/>
        <v>2611.2652252921034</v>
      </c>
      <c r="AH40" s="31">
        <f t="shared" ca="1" si="63"/>
        <v>4000.9736981026617</v>
      </c>
      <c r="AI40" s="31">
        <f t="shared" ca="1" si="63"/>
        <v>4694.5467162548302</v>
      </c>
      <c r="AJ40" s="31">
        <f t="shared" ca="1" si="63"/>
        <v>5685.2052647043056</v>
      </c>
      <c r="AK40" s="31">
        <f t="shared" ca="1" si="63"/>
        <v>6039.4352274808689</v>
      </c>
      <c r="AL40" s="31">
        <f t="shared" ca="1" si="63"/>
        <v>4437.4021450552164</v>
      </c>
      <c r="AM40" s="31">
        <f t="shared" ca="1" si="63"/>
        <v>6467.1873276431061</v>
      </c>
      <c r="AN40" s="31">
        <f t="shared" ca="1" si="63"/>
        <v>6875.4512308520534</v>
      </c>
      <c r="AO40" s="31">
        <f t="shared" ca="1" si="63"/>
        <v>4629.4072921153329</v>
      </c>
      <c r="AP40" s="31">
        <f t="shared" ca="1" si="63"/>
        <v>4454.0985209601504</v>
      </c>
      <c r="AQ40" s="31">
        <f t="shared" ca="1" si="63"/>
        <v>4383.8778375761485</v>
      </c>
      <c r="AR40" s="31">
        <f t="shared" ca="1" si="63"/>
        <v>4426.6015490355985</v>
      </c>
      <c r="AS40" s="31">
        <f t="shared" ca="1" si="63"/>
        <v>3908.7809917943828</v>
      </c>
      <c r="AT40" s="31">
        <f t="shared" ca="1" si="63"/>
        <v>3535.4682182636839</v>
      </c>
      <c r="AU40" s="31">
        <f t="shared" ca="1" si="63"/>
        <v>2288.3962296652271</v>
      </c>
      <c r="AV40" s="31">
        <f t="shared" ca="1" si="63"/>
        <v>2379.8840711714224</v>
      </c>
      <c r="AW40" s="31">
        <f t="shared" ca="1" si="63"/>
        <v>3368.0952472545996</v>
      </c>
      <c r="AX40" s="31">
        <f t="shared" ca="1" si="63"/>
        <v>2368.6964041027832</v>
      </c>
      <c r="AY40" s="31">
        <f t="shared" ca="1" si="63"/>
        <v>2648.2189569293882</v>
      </c>
      <c r="AZ40" s="31">
        <f t="shared" ca="1" si="63"/>
        <v>1679.944096479855</v>
      </c>
      <c r="BA40" s="31">
        <f t="shared" ca="1" si="63"/>
        <v>1900.9236751250658</v>
      </c>
      <c r="BB40" s="31">
        <f t="shared" ca="1" si="63"/>
        <v>2067.6933255010504</v>
      </c>
    </row>
    <row r="42" spans="1:54" x14ac:dyDescent="0.15">
      <c r="E42" s="48"/>
      <c r="F42" s="48"/>
      <c r="G42" s="48"/>
      <c r="H42" s="48"/>
      <c r="I42" s="48"/>
      <c r="J42" s="48"/>
      <c r="K42" s="48"/>
      <c r="L42" s="48"/>
      <c r="M42" s="48"/>
      <c r="N42" s="48"/>
      <c r="O42" s="48"/>
      <c r="P42" s="48"/>
      <c r="Q42" s="48"/>
      <c r="R42" s="48"/>
      <c r="S42" s="48"/>
      <c r="T42" s="48"/>
      <c r="U42" s="48"/>
      <c r="V42" s="48"/>
      <c r="W42" s="48"/>
      <c r="X42" s="48"/>
      <c r="Y42" s="48" t="s">
        <v>53</v>
      </c>
      <c r="AA42" s="51" t="s">
        <v>54</v>
      </c>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row>
    <row r="43" spans="1:54" x14ac:dyDescent="0.15">
      <c r="A43" s="31" t="s">
        <v>13</v>
      </c>
      <c r="E43" s="31">
        <v>1999</v>
      </c>
      <c r="F43" s="31">
        <v>2000</v>
      </c>
      <c r="G43" s="31">
        <v>2001</v>
      </c>
      <c r="H43" s="31">
        <v>2002</v>
      </c>
      <c r="I43" s="31">
        <v>2003</v>
      </c>
      <c r="J43" s="31">
        <v>2004</v>
      </c>
      <c r="K43" s="31">
        <v>2005</v>
      </c>
      <c r="L43" s="31">
        <v>2006</v>
      </c>
      <c r="M43" s="31">
        <v>2007</v>
      </c>
      <c r="N43" s="31">
        <v>2008</v>
      </c>
      <c r="O43" s="31">
        <v>2009</v>
      </c>
      <c r="P43" s="31">
        <v>2010</v>
      </c>
      <c r="Q43" s="31">
        <v>2011</v>
      </c>
      <c r="R43" s="31">
        <v>2012</v>
      </c>
      <c r="S43" s="31">
        <v>2013</v>
      </c>
      <c r="T43" s="31">
        <v>2014</v>
      </c>
      <c r="U43" s="31">
        <v>2015</v>
      </c>
      <c r="V43" s="31">
        <v>2016</v>
      </c>
      <c r="W43" s="31">
        <v>2017</v>
      </c>
      <c r="X43" s="31">
        <v>2018</v>
      </c>
      <c r="Y43" s="31">
        <v>2019</v>
      </c>
      <c r="Z43" s="31">
        <v>2020</v>
      </c>
      <c r="AA43" s="31">
        <f t="shared" ref="AA43:AQ43" si="64">AA$10</f>
        <v>2021</v>
      </c>
      <c r="AB43" s="31">
        <f t="shared" si="64"/>
        <v>2022</v>
      </c>
      <c r="AC43" s="31">
        <f t="shared" si="64"/>
        <v>2023</v>
      </c>
      <c r="AD43" s="31">
        <f t="shared" si="64"/>
        <v>2024</v>
      </c>
      <c r="AE43" s="31">
        <f t="shared" si="64"/>
        <v>2025</v>
      </c>
      <c r="AF43" s="31">
        <f t="shared" si="64"/>
        <v>2026</v>
      </c>
      <c r="AG43" s="31">
        <f t="shared" si="64"/>
        <v>2027</v>
      </c>
      <c r="AH43" s="31">
        <f t="shared" si="64"/>
        <v>2028</v>
      </c>
      <c r="AI43" s="31">
        <f t="shared" si="64"/>
        <v>2029</v>
      </c>
      <c r="AJ43" s="31">
        <f t="shared" si="64"/>
        <v>2030</v>
      </c>
      <c r="AK43" s="31">
        <f t="shared" si="64"/>
        <v>2031</v>
      </c>
      <c r="AL43" s="31">
        <f t="shared" si="64"/>
        <v>2032</v>
      </c>
      <c r="AM43" s="31">
        <f t="shared" si="64"/>
        <v>2033</v>
      </c>
      <c r="AN43" s="31">
        <f t="shared" si="64"/>
        <v>2034</v>
      </c>
      <c r="AO43" s="31">
        <f t="shared" si="64"/>
        <v>2035</v>
      </c>
      <c r="AP43" s="31">
        <f t="shared" si="64"/>
        <v>2036</v>
      </c>
      <c r="AQ43" s="31">
        <f t="shared" si="64"/>
        <v>2037</v>
      </c>
      <c r="AR43" s="31">
        <f t="shared" ref="AR43:BB43" si="65">AR$10</f>
        <v>2038</v>
      </c>
      <c r="AS43" s="31">
        <f t="shared" si="65"/>
        <v>2039</v>
      </c>
      <c r="AT43" s="31">
        <f t="shared" si="65"/>
        <v>2040</v>
      </c>
      <c r="AU43" s="31">
        <f t="shared" si="65"/>
        <v>2041</v>
      </c>
      <c r="AV43" s="31">
        <f t="shared" si="65"/>
        <v>2042</v>
      </c>
      <c r="AW43" s="31">
        <f t="shared" si="65"/>
        <v>2043</v>
      </c>
      <c r="AX43" s="31">
        <f t="shared" si="65"/>
        <v>2044</v>
      </c>
      <c r="AY43" s="31">
        <f t="shared" si="65"/>
        <v>2045</v>
      </c>
      <c r="AZ43" s="31">
        <f t="shared" si="65"/>
        <v>2046</v>
      </c>
      <c r="BA43" s="31">
        <f t="shared" si="65"/>
        <v>2047</v>
      </c>
      <c r="BB43" s="31">
        <f t="shared" si="65"/>
        <v>2048</v>
      </c>
    </row>
    <row r="44" spans="1:54" x14ac:dyDescent="0.15">
      <c r="B44" s="31" t="s">
        <v>27</v>
      </c>
      <c r="C44" s="31" t="s">
        <v>3</v>
      </c>
      <c r="D44" s="31" t="s">
        <v>4</v>
      </c>
      <c r="E44" s="32">
        <f t="shared" ref="E44:Y44" si="66">E45*EXP($Z$4)+E11*EXP($Z$4/2)</f>
        <v>1284.7186291541479</v>
      </c>
      <c r="F44" s="32">
        <f t="shared" si="66"/>
        <v>1361.5653752428082</v>
      </c>
      <c r="G44" s="32">
        <f t="shared" si="66"/>
        <v>1273.1369957687064</v>
      </c>
      <c r="H44" s="32">
        <f t="shared" si="66"/>
        <v>1356.4482144766823</v>
      </c>
      <c r="I44" s="32">
        <f t="shared" si="66"/>
        <v>1274.4813588934549</v>
      </c>
      <c r="J44" s="32">
        <f t="shared" si="66"/>
        <v>1638.3717262432567</v>
      </c>
      <c r="K44" s="32">
        <f t="shared" si="66"/>
        <v>2494.2430244823677</v>
      </c>
      <c r="L44" s="32">
        <f t="shared" si="66"/>
        <v>2687.7632917545388</v>
      </c>
      <c r="M44" s="32">
        <f t="shared" si="66"/>
        <v>4865.9431113882929</v>
      </c>
      <c r="N44" s="32">
        <f t="shared" si="66"/>
        <v>2552.0376425128311</v>
      </c>
      <c r="O44" s="32">
        <f t="shared" si="66"/>
        <v>3324.0720933813254</v>
      </c>
      <c r="P44" s="32">
        <f t="shared" si="66"/>
        <v>3438.9186985761316</v>
      </c>
      <c r="Q44" s="32">
        <f t="shared" si="66"/>
        <v>4588.1955669187118</v>
      </c>
      <c r="R44" s="32">
        <f t="shared" si="66"/>
        <v>5544.8331715999129</v>
      </c>
      <c r="S44" s="32">
        <f t="shared" si="66"/>
        <v>4612.3388620188534</v>
      </c>
      <c r="T44" s="32">
        <f t="shared" si="66"/>
        <v>6478.8503365275483</v>
      </c>
      <c r="U44" s="32">
        <f t="shared" si="66"/>
        <v>5610.322383893702</v>
      </c>
      <c r="V44" s="32">
        <f t="shared" si="66"/>
        <v>3686.1855873730856</v>
      </c>
      <c r="W44" s="32">
        <f t="shared" si="66"/>
        <v>3636.9163836890552</v>
      </c>
      <c r="X44" s="32">
        <f t="shared" si="66"/>
        <v>3367.3333314375086</v>
      </c>
      <c r="Y44" s="41">
        <f t="shared" si="66"/>
        <v>2433.7924369989078</v>
      </c>
      <c r="Z44" s="41">
        <f>Z11*EXP($Z$4/2)/(1-EXP(-Z51))</f>
        <v>5315.2932603524168</v>
      </c>
      <c r="AA44" s="68">
        <f ca="1">AA38</f>
        <v>1999.7697467665646</v>
      </c>
      <c r="AB44" s="68">
        <f t="shared" ref="AB44:BB44" ca="1" si="67">AB38</f>
        <v>2594.1243233971577</v>
      </c>
      <c r="AC44" s="68">
        <f t="shared" ca="1" si="67"/>
        <v>2734.7659206464114</v>
      </c>
      <c r="AD44" s="68">
        <f t="shared" ca="1" si="67"/>
        <v>3063.7270387498174</v>
      </c>
      <c r="AE44" s="68">
        <f t="shared" ca="1" si="67"/>
        <v>2469.0711142334808</v>
      </c>
      <c r="AF44" s="68">
        <f t="shared" ca="1" si="67"/>
        <v>2090.4675358114523</v>
      </c>
      <c r="AG44" s="68">
        <f t="shared" ca="1" si="67"/>
        <v>3203.0088504638575</v>
      </c>
      <c r="AH44" s="68">
        <f t="shared" ca="1" si="67"/>
        <v>3758.2538191168164</v>
      </c>
      <c r="AI44" s="68">
        <f t="shared" ca="1" si="67"/>
        <v>4551.3327888626281</v>
      </c>
      <c r="AJ44" s="68">
        <f t="shared" ca="1" si="67"/>
        <v>4834.9141846640705</v>
      </c>
      <c r="AK44" s="68">
        <f t="shared" ca="1" si="67"/>
        <v>3552.3948458894538</v>
      </c>
      <c r="AL44" s="68">
        <f t="shared" ca="1" si="67"/>
        <v>5177.354267005494</v>
      </c>
      <c r="AM44" s="68">
        <f t="shared" ca="1" si="67"/>
        <v>5504.1929302847111</v>
      </c>
      <c r="AN44" s="68">
        <f t="shared" ca="1" si="67"/>
        <v>3706.1059751727598</v>
      </c>
      <c r="AO44" s="68">
        <f t="shared" ca="1" si="67"/>
        <v>3565.7612521268989</v>
      </c>
      <c r="AP44" s="68">
        <f t="shared" ca="1" si="67"/>
        <v>3509.5455688118</v>
      </c>
      <c r="AQ44" s="68">
        <f t="shared" ca="1" si="67"/>
        <v>3543.7483494984567</v>
      </c>
      <c r="AR44" s="68">
        <f t="shared" ca="1" si="67"/>
        <v>3129.2033029808358</v>
      </c>
      <c r="AS44" s="68">
        <f t="shared" ca="1" si="67"/>
        <v>2830.345023013369</v>
      </c>
      <c r="AT44" s="68">
        <f t="shared" ca="1" si="67"/>
        <v>1831.9923923673264</v>
      </c>
      <c r="AU44" s="68">
        <f t="shared" ca="1" si="67"/>
        <v>1905.2336551612163</v>
      </c>
      <c r="AV44" s="68">
        <f t="shared" ca="1" si="67"/>
        <v>2696.3533630020188</v>
      </c>
      <c r="AW44" s="68">
        <f t="shared" ca="1" si="67"/>
        <v>1896.277286201858</v>
      </c>
      <c r="AX44" s="68">
        <f t="shared" ca="1" si="67"/>
        <v>2120.0511168152511</v>
      </c>
      <c r="AY44" s="68">
        <f t="shared" ca="1" si="67"/>
        <v>1344.8915727342066</v>
      </c>
      <c r="AZ44" s="68">
        <f t="shared" ca="1" si="67"/>
        <v>1521.7983958178065</v>
      </c>
      <c r="BA44" s="68">
        <f t="shared" ca="1" si="67"/>
        <v>1655.3070630695688</v>
      </c>
      <c r="BB44" s="68">
        <f t="shared" ca="1" si="67"/>
        <v>2546.5263476211089</v>
      </c>
    </row>
    <row r="45" spans="1:54" x14ac:dyDescent="0.15">
      <c r="B45" s="31" t="s">
        <v>28</v>
      </c>
      <c r="C45" s="31" t="s">
        <v>5</v>
      </c>
      <c r="D45" s="31" t="s">
        <v>6</v>
      </c>
      <c r="E45" s="56">
        <f t="shared" ref="E45:Y45" si="68">F46*EXP($Z$4)+E12*EXP($Z$4/2)</f>
        <v>630.78016182282681</v>
      </c>
      <c r="F45" s="56">
        <f t="shared" si="68"/>
        <v>718.46930837259902</v>
      </c>
      <c r="G45" s="56">
        <f t="shared" si="68"/>
        <v>630.97030235716284</v>
      </c>
      <c r="H45" s="56">
        <f t="shared" si="68"/>
        <v>702.48213769225163</v>
      </c>
      <c r="I45" s="56">
        <f t="shared" si="68"/>
        <v>628.72309556370135</v>
      </c>
      <c r="J45" s="56">
        <f t="shared" si="68"/>
        <v>836.42924196322281</v>
      </c>
      <c r="K45" s="56">
        <f t="shared" si="68"/>
        <v>1306.7475542518278</v>
      </c>
      <c r="L45" s="56">
        <f t="shared" si="68"/>
        <v>1307.5057995660172</v>
      </c>
      <c r="M45" s="56">
        <f t="shared" si="68"/>
        <v>2185.7047896246913</v>
      </c>
      <c r="N45" s="56">
        <f t="shared" si="68"/>
        <v>1293.8358746205085</v>
      </c>
      <c r="O45" s="56">
        <f t="shared" si="68"/>
        <v>1315.2865132082879</v>
      </c>
      <c r="P45" s="56">
        <f t="shared" si="68"/>
        <v>1700.5848694006586</v>
      </c>
      <c r="Q45" s="56">
        <f t="shared" si="68"/>
        <v>2137.5347365359876</v>
      </c>
      <c r="R45" s="56">
        <f t="shared" si="68"/>
        <v>2397.1017205680687</v>
      </c>
      <c r="S45" s="56">
        <f t="shared" si="68"/>
        <v>2177.1895459726948</v>
      </c>
      <c r="T45" s="56">
        <f t="shared" si="68"/>
        <v>3133.429316936822</v>
      </c>
      <c r="U45" s="56">
        <f t="shared" si="68"/>
        <v>2366.1742525121826</v>
      </c>
      <c r="V45" s="56">
        <f t="shared" si="68"/>
        <v>1702.6796961390337</v>
      </c>
      <c r="W45" s="56">
        <f t="shared" si="68"/>
        <v>1545.0165559589259</v>
      </c>
      <c r="X45" s="56">
        <f t="shared" si="68"/>
        <v>1537.7779164111362</v>
      </c>
      <c r="Y45" s="56">
        <f t="shared" si="68"/>
        <v>893.69636477081974</v>
      </c>
      <c r="Z45" s="57">
        <f>Z44*EXP(-$Z$4)-Z11*EXP(-$Z$4/2)</f>
        <v>2203.4261173345712</v>
      </c>
      <c r="AA45" s="24">
        <f t="shared" ref="AA45:AJ45" ca="1" si="69">AA44*EXP(-$Z$4)*EXP(-AA51)</f>
        <v>918.22503759851531</v>
      </c>
      <c r="AB45" s="24">
        <f t="shared" ca="1" si="69"/>
        <v>1191.1320832000918</v>
      </c>
      <c r="AC45" s="24">
        <f t="shared" ca="1" si="69"/>
        <v>1255.709835779317</v>
      </c>
      <c r="AD45" s="24">
        <f t="shared" ca="1" si="69"/>
        <v>1406.7573928930058</v>
      </c>
      <c r="AE45" s="24">
        <f t="shared" ca="1" si="69"/>
        <v>1133.7119787746717</v>
      </c>
      <c r="AF45" s="24">
        <f t="shared" ca="1" si="69"/>
        <v>959.87032245718535</v>
      </c>
      <c r="AG45" s="24">
        <f t="shared" ca="1" si="69"/>
        <v>1470.710779028936</v>
      </c>
      <c r="AH45" s="24">
        <f t="shared" ca="1" si="69"/>
        <v>1725.6600465844192</v>
      </c>
      <c r="AI45" s="24">
        <f t="shared" ca="1" si="69"/>
        <v>2089.8144538560109</v>
      </c>
      <c r="AJ45" s="24">
        <f t="shared" ca="1" si="69"/>
        <v>2220.0252134912375</v>
      </c>
      <c r="AK45" s="24">
        <f t="shared" ref="AK45" ca="1" si="70">AK44*EXP(-$Z$4)*EXP(-AK51)</f>
        <v>1631.1367327192497</v>
      </c>
      <c r="AL45" s="24">
        <f t="shared" ref="AL45" ca="1" si="71">AL44*EXP(-$Z$4)*EXP(-AL51)</f>
        <v>2377.2618443541692</v>
      </c>
      <c r="AM45" s="24">
        <f t="shared" ref="AM45" ca="1" si="72">AM44*EXP(-$Z$4)*EXP(-AM51)</f>
        <v>2527.3348436899469</v>
      </c>
      <c r="AN45" s="24">
        <f t="shared" ref="AN45" ca="1" si="73">AN44*EXP(-$Z$4)*EXP(-AN51)</f>
        <v>1701.7155619538084</v>
      </c>
      <c r="AO45" s="24">
        <f t="shared" ref="AO45" ca="1" si="74">AO44*EXP(-$Z$4)*EXP(-AO51)</f>
        <v>1637.2741237312798</v>
      </c>
      <c r="AP45" s="24">
        <f t="shared" ref="AP45" ca="1" si="75">AP44*EXP(-$Z$4)*EXP(-AP51)</f>
        <v>1611.4618280861962</v>
      </c>
      <c r="AQ45" s="24">
        <f t="shared" ref="AQ45" ca="1" si="76">AQ44*EXP(-$Z$4)*EXP(-AQ51)</f>
        <v>1627.1665609099421</v>
      </c>
      <c r="AR45" s="24">
        <f t="shared" ref="AR45" ca="1" si="77">AR44*EXP(-$Z$4)*EXP(-AR51)</f>
        <v>1436.8218267022226</v>
      </c>
      <c r="AS45" s="24">
        <f t="shared" ref="AS45" ca="1" si="78">AS44*EXP(-$Z$4)*EXP(-AS51)</f>
        <v>1299.5964507290814</v>
      </c>
      <c r="AT45" s="24">
        <f t="shared" ref="AT45" ca="1" si="79">AT44*EXP(-$Z$4)*EXP(-AT51)</f>
        <v>841.18748474998563</v>
      </c>
      <c r="AU45" s="24">
        <f t="shared" ref="AU45" ca="1" si="80">AU44*EXP(-$Z$4)*EXP(-AU51)</f>
        <v>874.81733708244656</v>
      </c>
      <c r="AV45" s="24">
        <f t="shared" ref="AV45" ca="1" si="81">AV44*EXP(-$Z$4)*EXP(-AV51)</f>
        <v>1238.0721191150321</v>
      </c>
      <c r="AW45" s="24">
        <f t="shared" ref="AW45" ca="1" si="82">AW44*EXP(-$Z$4)*EXP(-AW51)</f>
        <v>870.70488251723953</v>
      </c>
      <c r="AX45" s="24">
        <f t="shared" ref="AX45" ca="1" si="83">AX44*EXP(-$Z$4)*EXP(-AX51)</f>
        <v>973.45407869883979</v>
      </c>
      <c r="AY45" s="24">
        <f t="shared" ref="AY45" ca="1" si="84">AY44*EXP(-$Z$4)*EXP(-AY51)</f>
        <v>617.52765133912499</v>
      </c>
      <c r="AZ45" s="24">
        <f t="shared" ref="AZ45" ca="1" si="85">AZ44*EXP(-$Z$4)*EXP(-AZ51)</f>
        <v>698.75714015403605</v>
      </c>
      <c r="BA45" s="24">
        <f t="shared" ref="BA45" ca="1" si="86">BA44*EXP(-$Z$4)*EXP(-BA51)</f>
        <v>760.05969821363021</v>
      </c>
      <c r="BB45" s="24">
        <f t="shared" ref="BB45" ca="1" si="87">BB44*EXP(-$Z$4)*EXP(-BB51)</f>
        <v>1169.2767405201439</v>
      </c>
    </row>
    <row r="46" spans="1:54" x14ac:dyDescent="0.15">
      <c r="B46" s="31" t="s">
        <v>29</v>
      </c>
      <c r="C46" s="31" t="s">
        <v>7</v>
      </c>
      <c r="D46" s="31" t="s">
        <v>4</v>
      </c>
      <c r="E46" s="32">
        <f t="shared" ref="E46:Y46" si="88">E47*EXP($Z$4)+E13*EXP($Z$4/2)</f>
        <v>327.34103579890007</v>
      </c>
      <c r="F46" s="32">
        <f t="shared" si="88"/>
        <v>289.01349958078316</v>
      </c>
      <c r="G46" s="32">
        <f t="shared" si="88"/>
        <v>342.69154870995982</v>
      </c>
      <c r="H46" s="32">
        <f t="shared" si="88"/>
        <v>233.43842020855405</v>
      </c>
      <c r="I46" s="32">
        <f t="shared" si="88"/>
        <v>311.52193250336967</v>
      </c>
      <c r="J46" s="32">
        <f t="shared" si="88"/>
        <v>250.74518898250685</v>
      </c>
      <c r="K46" s="32">
        <f t="shared" si="88"/>
        <v>333.09402077220699</v>
      </c>
      <c r="L46" s="32">
        <f t="shared" si="88"/>
        <v>434.95195816141603</v>
      </c>
      <c r="M46" s="32">
        <f t="shared" si="88"/>
        <v>438.03972092807328</v>
      </c>
      <c r="N46" s="32">
        <f t="shared" si="88"/>
        <v>849.45946246754136</v>
      </c>
      <c r="O46" s="32">
        <f t="shared" si="88"/>
        <v>520.49229454454985</v>
      </c>
      <c r="P46" s="32">
        <f t="shared" si="88"/>
        <v>359.70962522062416</v>
      </c>
      <c r="Q46" s="32">
        <f t="shared" si="88"/>
        <v>722.70984857573126</v>
      </c>
      <c r="R46" s="32">
        <f t="shared" si="88"/>
        <v>581.8992693652724</v>
      </c>
      <c r="S46" s="32">
        <f t="shared" si="88"/>
        <v>529.34608641947432</v>
      </c>
      <c r="T46" s="32">
        <f t="shared" si="88"/>
        <v>726.96079237577476</v>
      </c>
      <c r="U46" s="32">
        <f t="shared" si="88"/>
        <v>894.48564502006502</v>
      </c>
      <c r="V46" s="32">
        <f t="shared" si="88"/>
        <v>747.87054887766965</v>
      </c>
      <c r="W46" s="32">
        <f t="shared" si="88"/>
        <v>486.49958660948874</v>
      </c>
      <c r="X46" s="32">
        <f t="shared" si="88"/>
        <v>315.8742641251896</v>
      </c>
      <c r="Y46" s="32">
        <f t="shared" si="88"/>
        <v>482.87294656877157</v>
      </c>
      <c r="Z46" s="32">
        <f>Z13*EXP($Z$4/2)/(1-EXP(-Z53))</f>
        <v>199.05142747346068</v>
      </c>
      <c r="AA46" s="28">
        <f t="shared" ref="AA46:AJ46" si="89">Z45*EXP(-$Z$4-Z$52)</f>
        <v>534.8069567139039</v>
      </c>
      <c r="AB46" s="28">
        <f t="shared" ca="1" si="89"/>
        <v>305.79800178276088</v>
      </c>
      <c r="AC46" s="28">
        <f t="shared" ca="1" si="89"/>
        <v>396.68468620127976</v>
      </c>
      <c r="AD46" s="28">
        <f t="shared" ca="1" si="89"/>
        <v>418.19112186763448</v>
      </c>
      <c r="AE46" s="28">
        <f t="shared" ca="1" si="89"/>
        <v>468.4947394430568</v>
      </c>
      <c r="AF46" s="28">
        <f t="shared" ca="1" si="89"/>
        <v>377.56197392872639</v>
      </c>
      <c r="AG46" s="28">
        <f t="shared" ca="1" si="89"/>
        <v>319.66719982462854</v>
      </c>
      <c r="AH46" s="28">
        <f t="shared" ca="1" si="89"/>
        <v>489.79324132093717</v>
      </c>
      <c r="AI46" s="28">
        <f t="shared" ca="1" si="89"/>
        <v>574.69941723871227</v>
      </c>
      <c r="AJ46" s="28">
        <f t="shared" ca="1" si="89"/>
        <v>695.97436131481629</v>
      </c>
      <c r="AK46" s="28">
        <f t="shared" ref="AK46:AQ46" ca="1" si="90">AJ45*EXP(-$Z$4-AJ$52)</f>
        <v>739.33866578990057</v>
      </c>
      <c r="AL46" s="28">
        <f t="shared" ca="1" si="90"/>
        <v>543.22016180754861</v>
      </c>
      <c r="AM46" s="28">
        <f t="shared" ca="1" si="90"/>
        <v>791.70344082445126</v>
      </c>
      <c r="AN46" s="28">
        <f t="shared" ca="1" si="90"/>
        <v>841.68249981248573</v>
      </c>
      <c r="AO46" s="28">
        <f t="shared" ca="1" si="90"/>
        <v>566.7251459501523</v>
      </c>
      <c r="AP46" s="28">
        <f t="shared" ca="1" si="90"/>
        <v>545.26410727928919</v>
      </c>
      <c r="AQ46" s="28">
        <f t="shared" ca="1" si="90"/>
        <v>536.66779580172772</v>
      </c>
      <c r="AR46" s="28">
        <f t="shared" ref="AR46:BB46" ca="1" si="91">AQ45*EXP(-$Z$4-AQ$52)</f>
        <v>541.89796892856134</v>
      </c>
      <c r="AS46" s="28">
        <f t="shared" ca="1" si="91"/>
        <v>478.50714752074674</v>
      </c>
      <c r="AT46" s="28">
        <f t="shared" ca="1" si="91"/>
        <v>432.80675377388985</v>
      </c>
      <c r="AU46" s="28">
        <f t="shared" ca="1" si="91"/>
        <v>280.1420582409396</v>
      </c>
      <c r="AV46" s="28">
        <f t="shared" ca="1" si="91"/>
        <v>291.34186354184061</v>
      </c>
      <c r="AW46" s="28">
        <f t="shared" ca="1" si="91"/>
        <v>412.31720393782621</v>
      </c>
      <c r="AX46" s="28">
        <f t="shared" ca="1" si="91"/>
        <v>289.97228600151158</v>
      </c>
      <c r="AY46" s="28">
        <f t="shared" ca="1" si="91"/>
        <v>324.19102061508084</v>
      </c>
      <c r="AZ46" s="28">
        <f t="shared" ca="1" si="91"/>
        <v>205.65625428706042</v>
      </c>
      <c r="BA46" s="28">
        <f t="shared" ca="1" si="91"/>
        <v>232.70824519159933</v>
      </c>
      <c r="BB46" s="28">
        <f t="shared" ca="1" si="91"/>
        <v>253.12393741430714</v>
      </c>
    </row>
    <row r="47" spans="1:54" x14ac:dyDescent="0.15">
      <c r="B47" s="31" t="s">
        <v>30</v>
      </c>
      <c r="C47" s="31" t="s">
        <v>8</v>
      </c>
      <c r="D47" s="31" t="s">
        <v>6</v>
      </c>
      <c r="E47" s="32">
        <f t="shared" ref="E47:Y47" si="92">E14*EXP($Z$4/2)/(1-EXP(-E54))</f>
        <v>136.66423993627095</v>
      </c>
      <c r="F47" s="32">
        <f t="shared" si="92"/>
        <v>124.25594247394336</v>
      </c>
      <c r="G47" s="32">
        <f t="shared" si="92"/>
        <v>156.91348223927847</v>
      </c>
      <c r="H47" s="32">
        <f t="shared" si="92"/>
        <v>103.76772414687402</v>
      </c>
      <c r="I47" s="32">
        <f t="shared" si="92"/>
        <v>130.57789404675668</v>
      </c>
      <c r="J47" s="32">
        <f t="shared" si="92"/>
        <v>101.84320694911359</v>
      </c>
      <c r="K47" s="32">
        <f t="shared" si="92"/>
        <v>145.20034412256928</v>
      </c>
      <c r="L47" s="32">
        <f t="shared" si="92"/>
        <v>194.63099203277122</v>
      </c>
      <c r="M47" s="32">
        <f t="shared" si="92"/>
        <v>192.23091232806883</v>
      </c>
      <c r="N47" s="32">
        <f t="shared" si="92"/>
        <v>382.74997915899991</v>
      </c>
      <c r="O47" s="32">
        <f t="shared" si="92"/>
        <v>241.76191331463502</v>
      </c>
      <c r="P47" s="32">
        <f t="shared" si="92"/>
        <v>182.86134962422943</v>
      </c>
      <c r="Q47" s="32">
        <f t="shared" si="92"/>
        <v>352.73685500379105</v>
      </c>
      <c r="R47" s="32">
        <f t="shared" si="92"/>
        <v>286.03026840876015</v>
      </c>
      <c r="S47" s="32">
        <f t="shared" si="92"/>
        <v>237.30949815908141</v>
      </c>
      <c r="T47" s="32">
        <f t="shared" si="92"/>
        <v>333.96989595205559</v>
      </c>
      <c r="U47" s="32">
        <f t="shared" si="92"/>
        <v>378.34965543343986</v>
      </c>
      <c r="V47" s="32">
        <f t="shared" si="92"/>
        <v>328.95562666383989</v>
      </c>
      <c r="W47" s="32">
        <f t="shared" si="92"/>
        <v>201.21684892385082</v>
      </c>
      <c r="X47" s="32">
        <f t="shared" si="92"/>
        <v>140.54489629523002</v>
      </c>
      <c r="Y47" s="32">
        <f t="shared" si="92"/>
        <v>214.07891424462667</v>
      </c>
      <c r="Z47" s="31">
        <f t="shared" ref="Z47:AJ47" si="93">Z46*EXP(-$Z$4)*EXP(-Z53)</f>
        <v>86.33227873286198</v>
      </c>
      <c r="AA47" s="24">
        <f t="shared" si="93"/>
        <v>252.31796428740407</v>
      </c>
      <c r="AB47" s="24">
        <f t="shared" ca="1" si="93"/>
        <v>144.27323415364285</v>
      </c>
      <c r="AC47" s="24">
        <f t="shared" ca="1" si="93"/>
        <v>187.1528992466684</v>
      </c>
      <c r="AD47" s="24">
        <f t="shared" ca="1" si="93"/>
        <v>197.29947643361314</v>
      </c>
      <c r="AE47" s="24">
        <f t="shared" ca="1" si="93"/>
        <v>221.03235092894718</v>
      </c>
      <c r="AF47" s="24">
        <f t="shared" ca="1" si="93"/>
        <v>178.13094511594534</v>
      </c>
      <c r="AG47" s="24">
        <f t="shared" ca="1" si="93"/>
        <v>150.81661914946469</v>
      </c>
      <c r="AH47" s="24">
        <f t="shared" ca="1" si="93"/>
        <v>231.08082649332371</v>
      </c>
      <c r="AI47" s="24">
        <f t="shared" ca="1" si="93"/>
        <v>271.13893193502554</v>
      </c>
      <c r="AJ47" s="24">
        <f t="shared" ca="1" si="93"/>
        <v>328.35555304326738</v>
      </c>
      <c r="AK47" s="24">
        <f t="shared" ref="AK47" ca="1" si="94">AK46*EXP(-$Z$4)*EXP(-AK53)</f>
        <v>348.8145109729146</v>
      </c>
      <c r="AL47" s="24">
        <f t="shared" ref="AL47" ca="1" si="95">AL46*EXP(-$Z$4)*EXP(-AL53)</f>
        <v>256.28725218785382</v>
      </c>
      <c r="AM47" s="24">
        <f t="shared" ref="AM47" ca="1" si="96">AM46*EXP(-$Z$4)*EXP(-AM53)</f>
        <v>373.51982430367184</v>
      </c>
      <c r="AN47" s="24">
        <f t="shared" ref="AN47" ca="1" si="97">AN46*EXP(-$Z$4)*EXP(-AN53)</f>
        <v>397.0995744594033</v>
      </c>
      <c r="AO47" s="24">
        <f t="shared" ref="AO47" ca="1" si="98">AO46*EXP(-$Z$4)*EXP(-AO53)</f>
        <v>267.37672975544302</v>
      </c>
      <c r="AP47" s="24">
        <f t="shared" ref="AP47" ca="1" si="99">AP46*EXP(-$Z$4)*EXP(-AP53)</f>
        <v>257.25157053500635</v>
      </c>
      <c r="AQ47" s="24">
        <f t="shared" ref="AQ47" ca="1" si="100">AQ46*EXP(-$Z$4)*EXP(-AQ53)</f>
        <v>253.19589439772105</v>
      </c>
      <c r="AR47" s="24">
        <f t="shared" ref="AR47" ca="1" si="101">AR46*EXP(-$Z$4)*EXP(-AR53)</f>
        <v>255.66345137256292</v>
      </c>
      <c r="AS47" s="24">
        <f t="shared" ref="AS47" ca="1" si="102">AS46*EXP(-$Z$4)*EXP(-AS53)</f>
        <v>225.75613096221429</v>
      </c>
      <c r="AT47" s="24">
        <f t="shared" ref="AT47" ca="1" si="103">AT46*EXP(-$Z$4)*EXP(-AT53)</f>
        <v>204.19502340259763</v>
      </c>
      <c r="AU47" s="24">
        <f t="shared" ref="AU47" ca="1" si="104">AU46*EXP(-$Z$4)*EXP(-AU53)</f>
        <v>132.16894985988429</v>
      </c>
      <c r="AV47" s="24">
        <f t="shared" ref="AV47" ca="1" si="105">AV46*EXP(-$Z$4)*EXP(-AV53)</f>
        <v>137.45293511561525</v>
      </c>
      <c r="AW47" s="24">
        <f t="shared" ref="AW47" ca="1" si="106">AW46*EXP(-$Z$4)*EXP(-AW53)</f>
        <v>194.52820542482303</v>
      </c>
      <c r="AX47" s="24">
        <f t="shared" ref="AX47" ca="1" si="107">AX46*EXP(-$Z$4)*EXP(-AX53)</f>
        <v>136.80677856777805</v>
      </c>
      <c r="AY47" s="24">
        <f t="shared" ref="AY47" ca="1" si="108">AY46*EXP(-$Z$4)*EXP(-AY53)</f>
        <v>152.9509243194301</v>
      </c>
      <c r="AZ47" s="24">
        <f t="shared" ref="AZ47" ca="1" si="109">AZ46*EXP(-$Z$4)*EXP(-AZ53)</f>
        <v>97.027098793785655</v>
      </c>
      <c r="BA47" s="24">
        <f t="shared" ref="BA47" ca="1" si="110">BA46*EXP(-$Z$4)*EXP(-BA53)</f>
        <v>109.79002790169187</v>
      </c>
      <c r="BB47" s="24">
        <f t="shared" ref="BB47" ca="1" si="111">BB46*EXP(-$Z$4)*EXP(-BB53)</f>
        <v>119.42200040407556</v>
      </c>
    </row>
    <row r="48" spans="1:54" x14ac:dyDescent="0.15">
      <c r="E48" s="32"/>
      <c r="F48" s="32"/>
      <c r="G48" s="32"/>
      <c r="H48" s="32"/>
      <c r="I48" s="32"/>
      <c r="J48" s="32"/>
      <c r="K48" s="32"/>
      <c r="L48" s="32"/>
      <c r="M48" s="32"/>
      <c r="N48" s="32"/>
      <c r="O48" s="32"/>
      <c r="P48" s="32"/>
      <c r="Q48" s="32"/>
      <c r="R48" s="32"/>
      <c r="S48" s="32"/>
      <c r="T48" s="32"/>
      <c r="U48" s="32"/>
      <c r="V48" s="32"/>
      <c r="W48" s="38"/>
    </row>
    <row r="49" spans="1:54" x14ac:dyDescent="0.15">
      <c r="E49" s="7">
        <f>E54/SUM(E51:E53)</f>
        <v>0.97695212178448754</v>
      </c>
      <c r="F49" s="7">
        <f t="shared" ref="F49:W49" si="112">F54/SUM(F51:F53)</f>
        <v>1.3737057828379684</v>
      </c>
      <c r="G49" s="7">
        <f t="shared" si="112"/>
        <v>0.79507197927513684</v>
      </c>
      <c r="H49" s="7">
        <f t="shared" si="112"/>
        <v>1.1771317405807522</v>
      </c>
      <c r="I49" s="7">
        <f t="shared" si="112"/>
        <v>0.77213058256035605</v>
      </c>
      <c r="J49" s="7">
        <f t="shared" si="112"/>
        <v>0.7737782617952198</v>
      </c>
      <c r="K49" s="7">
        <f t="shared" si="112"/>
        <v>0.6825111056417611</v>
      </c>
      <c r="L49" s="7">
        <f t="shared" si="112"/>
        <v>0.6444319519815731</v>
      </c>
      <c r="M49" s="7">
        <f t="shared" si="112"/>
        <v>0.69016929682311767</v>
      </c>
      <c r="N49" s="7">
        <f t="shared" si="112"/>
        <v>0.93537507715493562</v>
      </c>
      <c r="O49" s="7">
        <f t="shared" si="112"/>
        <v>0.42941232327360951</v>
      </c>
      <c r="P49" s="7">
        <f t="shared" si="112"/>
        <v>1.3251229176847583</v>
      </c>
      <c r="Q49" s="7">
        <f t="shared" si="112"/>
        <v>0.52797703823035724</v>
      </c>
      <c r="R49" s="7">
        <f t="shared" si="112"/>
        <v>0.40449687465753209</v>
      </c>
      <c r="S49" s="7">
        <f t="shared" si="112"/>
        <v>0.61814400539938696</v>
      </c>
      <c r="T49" s="7">
        <f t="shared" si="112"/>
        <v>0.54254430798633246</v>
      </c>
      <c r="U49" s="7">
        <f t="shared" si="112"/>
        <v>0.47872691149353525</v>
      </c>
      <c r="V49" s="7">
        <f t="shared" si="112"/>
        <v>0.49309000761463351</v>
      </c>
      <c r="W49" s="7">
        <f t="shared" si="112"/>
        <v>0.33002391349151766</v>
      </c>
      <c r="X49" s="7">
        <f>X54/SUM(X51:X53)</f>
        <v>0.54621374982995841</v>
      </c>
      <c r="Y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row>
    <row r="50" spans="1:54" x14ac:dyDescent="0.15">
      <c r="A50" s="31" t="s">
        <v>14</v>
      </c>
      <c r="V50" s="12"/>
      <c r="W50" s="13"/>
      <c r="X50" s="12"/>
      <c r="Y50" s="6"/>
      <c r="Z50" s="6"/>
      <c r="AA50" s="31">
        <f t="shared" ref="AA50:AQ50" si="113">AA$10</f>
        <v>2021</v>
      </c>
      <c r="AB50" s="31">
        <f t="shared" si="113"/>
        <v>2022</v>
      </c>
      <c r="AC50" s="31">
        <f t="shared" si="113"/>
        <v>2023</v>
      </c>
      <c r="AD50" s="31">
        <f t="shared" si="113"/>
        <v>2024</v>
      </c>
      <c r="AE50" s="31">
        <f t="shared" si="113"/>
        <v>2025</v>
      </c>
      <c r="AF50" s="31">
        <f t="shared" si="113"/>
        <v>2026</v>
      </c>
      <c r="AG50" s="31">
        <f t="shared" si="113"/>
        <v>2027</v>
      </c>
      <c r="AH50" s="31">
        <f t="shared" si="113"/>
        <v>2028</v>
      </c>
      <c r="AI50" s="31">
        <f t="shared" si="113"/>
        <v>2029</v>
      </c>
      <c r="AJ50" s="31">
        <f t="shared" si="113"/>
        <v>2030</v>
      </c>
      <c r="AK50" s="31">
        <f t="shared" si="113"/>
        <v>2031</v>
      </c>
      <c r="AL50" s="31">
        <f t="shared" si="113"/>
        <v>2032</v>
      </c>
      <c r="AM50" s="31">
        <f t="shared" si="113"/>
        <v>2033</v>
      </c>
      <c r="AN50" s="31">
        <f t="shared" si="113"/>
        <v>2034</v>
      </c>
      <c r="AO50" s="31">
        <f t="shared" si="113"/>
        <v>2035</v>
      </c>
      <c r="AP50" s="31">
        <f t="shared" si="113"/>
        <v>2036</v>
      </c>
      <c r="AQ50" s="31">
        <f t="shared" si="113"/>
        <v>2037</v>
      </c>
      <c r="AR50" s="31">
        <f t="shared" ref="AR50:BB50" si="114">AR$10</f>
        <v>2038</v>
      </c>
      <c r="AS50" s="31">
        <f t="shared" si="114"/>
        <v>2039</v>
      </c>
      <c r="AT50" s="31">
        <f t="shared" si="114"/>
        <v>2040</v>
      </c>
      <c r="AU50" s="31">
        <f t="shared" si="114"/>
        <v>2041</v>
      </c>
      <c r="AV50" s="31">
        <f t="shared" si="114"/>
        <v>2042</v>
      </c>
      <c r="AW50" s="31">
        <f t="shared" si="114"/>
        <v>2043</v>
      </c>
      <c r="AX50" s="31">
        <f t="shared" si="114"/>
        <v>2044</v>
      </c>
      <c r="AY50" s="31">
        <f t="shared" si="114"/>
        <v>2045</v>
      </c>
      <c r="AZ50" s="31">
        <f t="shared" si="114"/>
        <v>2046</v>
      </c>
      <c r="BA50" s="31">
        <f t="shared" si="114"/>
        <v>2047</v>
      </c>
      <c r="BB50" s="31">
        <f t="shared" si="114"/>
        <v>2048</v>
      </c>
    </row>
    <row r="51" spans="1:54" x14ac:dyDescent="0.15">
      <c r="B51" s="31" t="s">
        <v>0</v>
      </c>
      <c r="C51" s="31" t="s">
        <v>3</v>
      </c>
      <c r="D51" s="31" t="s">
        <v>4</v>
      </c>
      <c r="E51" s="11">
        <f t="shared" ref="E51:Y51" si="115">-LN(1-(E11*EXP($Z$4/2))/E44)</f>
        <v>8.6337602354283699E-2</v>
      </c>
      <c r="F51" s="11">
        <f t="shared" si="115"/>
        <v>1.4267339678260256E-2</v>
      </c>
      <c r="G51" s="11">
        <f t="shared" si="115"/>
        <v>7.698041221560438E-2</v>
      </c>
      <c r="H51" s="11">
        <f t="shared" si="115"/>
        <v>3.3004981420916207E-2</v>
      </c>
      <c r="I51" s="11">
        <f t="shared" si="115"/>
        <v>8.1603667355241757E-2</v>
      </c>
      <c r="J51" s="11">
        <f t="shared" si="115"/>
        <v>4.7316249124524368E-2</v>
      </c>
      <c r="K51" s="11">
        <f t="shared" si="115"/>
        <v>2.1444019185789177E-2</v>
      </c>
      <c r="L51" s="11">
        <f t="shared" si="115"/>
        <v>9.5588005118425981E-2</v>
      </c>
      <c r="M51" s="11">
        <f t="shared" si="115"/>
        <v>0.1753222185332316</v>
      </c>
      <c r="N51" s="11">
        <f t="shared" si="115"/>
        <v>5.4280763227726909E-2</v>
      </c>
      <c r="O51" s="11">
        <f t="shared" si="115"/>
        <v>0.30213604283696249</v>
      </c>
      <c r="P51" s="11">
        <f t="shared" si="115"/>
        <v>7.9184857445831452E-2</v>
      </c>
      <c r="Q51" s="11">
        <f t="shared" si="115"/>
        <v>0.13883365139609496</v>
      </c>
      <c r="R51" s="11">
        <f t="shared" si="115"/>
        <v>0.21360614290615146</v>
      </c>
      <c r="S51" s="11">
        <f t="shared" si="115"/>
        <v>0.12570022771891118</v>
      </c>
      <c r="T51" s="11">
        <f t="shared" si="115"/>
        <v>0.10141504421774178</v>
      </c>
      <c r="U51" s="11">
        <f t="shared" si="115"/>
        <v>0.23833377240581058</v>
      </c>
      <c r="V51" s="11">
        <f t="shared" si="115"/>
        <v>0.14738890537568491</v>
      </c>
      <c r="W51" s="11">
        <f t="shared" si="115"/>
        <v>0.23110154915507355</v>
      </c>
      <c r="X51" s="11">
        <f t="shared" si="115"/>
        <v>0.15878267180969588</v>
      </c>
      <c r="Y51" s="11">
        <f t="shared" si="115"/>
        <v>0.37683991264896533</v>
      </c>
      <c r="Z51" s="14">
        <f>AVERAGE(W51:Y51)</f>
        <v>0.25557471120457825</v>
      </c>
      <c r="AA51" s="11">
        <f>IF($AO$8=1, $AG4*AA$56*AA$57, $AG4*AA$57)</f>
        <v>0.15334482672274694</v>
      </c>
      <c r="AB51" s="11">
        <f t="shared" ref="AB51:AJ51" si="116">IF($AO$8=1, $AG4*AB$56*AB$57, $AG4*AB$57)</f>
        <v>0.15334482672274694</v>
      </c>
      <c r="AC51" s="11">
        <f t="shared" si="116"/>
        <v>0.15334482672274694</v>
      </c>
      <c r="AD51" s="11">
        <f t="shared" si="116"/>
        <v>0.15334482672274694</v>
      </c>
      <c r="AE51" s="11">
        <f t="shared" si="116"/>
        <v>0.15334482672274694</v>
      </c>
      <c r="AF51" s="11">
        <f t="shared" si="116"/>
        <v>0.15334482672274694</v>
      </c>
      <c r="AG51" s="11">
        <f t="shared" si="116"/>
        <v>0.15334482672274694</v>
      </c>
      <c r="AH51" s="11">
        <f t="shared" si="116"/>
        <v>0.15334482672274694</v>
      </c>
      <c r="AI51" s="11">
        <f t="shared" si="116"/>
        <v>0.15334482672274694</v>
      </c>
      <c r="AJ51" s="11">
        <f t="shared" si="116"/>
        <v>0.15334482672274694</v>
      </c>
      <c r="AK51" s="11">
        <f t="shared" ref="AK51:AQ51" si="117">IF($AO$8=1, $AG4*AK$56*AK$57, $AG4*AK$57)</f>
        <v>0.15334482672274694</v>
      </c>
      <c r="AL51" s="11">
        <f t="shared" si="117"/>
        <v>0.15334482672274694</v>
      </c>
      <c r="AM51" s="11">
        <f t="shared" si="117"/>
        <v>0.15334482672274694</v>
      </c>
      <c r="AN51" s="11">
        <f t="shared" si="117"/>
        <v>0.15334482672274694</v>
      </c>
      <c r="AO51" s="11">
        <f>IF($AO$8=1, $AG4*AO$56*AO$57, $AG4*AO$57)</f>
        <v>0.15334482672274694</v>
      </c>
      <c r="AP51" s="11">
        <f t="shared" si="117"/>
        <v>0.15334482672274694</v>
      </c>
      <c r="AQ51" s="11">
        <f t="shared" si="117"/>
        <v>0.15334482672274694</v>
      </c>
      <c r="AR51" s="11">
        <f t="shared" ref="AR51:BB51" si="118">IF($AO$8=1, $AG4*AR$56*AR$57, $AG4*AR$57)</f>
        <v>0.15334482672274694</v>
      </c>
      <c r="AS51" s="11">
        <f t="shared" si="118"/>
        <v>0.15334482672274694</v>
      </c>
      <c r="AT51" s="11">
        <f t="shared" si="118"/>
        <v>0.15334482672274694</v>
      </c>
      <c r="AU51" s="11">
        <f t="shared" si="118"/>
        <v>0.15334482672274694</v>
      </c>
      <c r="AV51" s="11">
        <f t="shared" si="118"/>
        <v>0.15334482672274694</v>
      </c>
      <c r="AW51" s="11">
        <f t="shared" si="118"/>
        <v>0.15334482672274694</v>
      </c>
      <c r="AX51" s="11">
        <f t="shared" si="118"/>
        <v>0.15334482672274694</v>
      </c>
      <c r="AY51" s="11">
        <f t="shared" si="118"/>
        <v>0.15334482672274694</v>
      </c>
      <c r="AZ51" s="11">
        <f t="shared" si="118"/>
        <v>0.15334482672274694</v>
      </c>
      <c r="BA51" s="11">
        <f t="shared" si="118"/>
        <v>0.15334482672274694</v>
      </c>
      <c r="BB51" s="11">
        <f t="shared" si="118"/>
        <v>0.15334482672274694</v>
      </c>
    </row>
    <row r="52" spans="1:54" x14ac:dyDescent="0.15">
      <c r="B52" s="31" t="s">
        <v>0</v>
      </c>
      <c r="C52" s="31" t="s">
        <v>5</v>
      </c>
      <c r="D52" s="31" t="s">
        <v>6</v>
      </c>
      <c r="E52" s="11">
        <f t="shared" ref="E52:Y52" si="119">-LN(1-(E12*EXP($Z$4/2))/E45)</f>
        <v>0.15548400698608367</v>
      </c>
      <c r="F52" s="11">
        <f t="shared" si="119"/>
        <v>0.1152922206766271</v>
      </c>
      <c r="G52" s="11">
        <f t="shared" si="119"/>
        <v>0.36934047971295253</v>
      </c>
      <c r="H52" s="11">
        <f t="shared" si="119"/>
        <v>0.18815022904254269</v>
      </c>
      <c r="I52" s="11">
        <f t="shared" si="119"/>
        <v>0.29425368999493318</v>
      </c>
      <c r="J52" s="11">
        <f t="shared" si="119"/>
        <v>0.2957171338501825</v>
      </c>
      <c r="K52" s="11">
        <f t="shared" si="119"/>
        <v>0.47506096198320574</v>
      </c>
      <c r="L52" s="11">
        <f t="shared" si="119"/>
        <v>0.46856703822876561</v>
      </c>
      <c r="M52" s="11">
        <f t="shared" si="119"/>
        <v>0.32009339301106082</v>
      </c>
      <c r="N52" s="11">
        <f t="shared" si="119"/>
        <v>0.28559154733267073</v>
      </c>
      <c r="O52" s="11">
        <f t="shared" si="119"/>
        <v>0.67151269227935284</v>
      </c>
      <c r="P52" s="11">
        <f t="shared" si="119"/>
        <v>0.23071968602929271</v>
      </c>
      <c r="Q52" s="11">
        <f t="shared" si="119"/>
        <v>0.67611109562989036</v>
      </c>
      <c r="R52" s="11">
        <f t="shared" si="119"/>
        <v>0.88537322456902456</v>
      </c>
      <c r="S52" s="11">
        <f t="shared" si="119"/>
        <v>0.47191757958408342</v>
      </c>
      <c r="T52" s="11">
        <f t="shared" si="119"/>
        <v>0.62863445741486024</v>
      </c>
      <c r="U52" s="11">
        <f t="shared" si="119"/>
        <v>0.52679979039495317</v>
      </c>
      <c r="V52" s="11">
        <f t="shared" si="119"/>
        <v>0.62772252894465896</v>
      </c>
      <c r="W52" s="11">
        <f t="shared" si="119"/>
        <v>0.96244566903909567</v>
      </c>
      <c r="X52" s="11">
        <f t="shared" si="119"/>
        <v>0.53334017352074148</v>
      </c>
      <c r="Y52" s="11">
        <f t="shared" si="119"/>
        <v>0.87680285991000695</v>
      </c>
      <c r="Z52" s="14">
        <f t="shared" ref="Z52:Z54" si="120">AVERAGE(W52:Y52)</f>
        <v>0.79086290082328137</v>
      </c>
      <c r="AA52" s="11">
        <f>IF($AO$8=1, $AG5*AA$56*AA$57, $AG5*AA$57)</f>
        <v>0.47451774049396878</v>
      </c>
      <c r="AB52" s="11">
        <f t="shared" ref="AB52:AJ52" si="121">IF($AO$8=1, $AG5*AB$56*AB$57, $AG5*AB$57)</f>
        <v>0.47451774049396878</v>
      </c>
      <c r="AC52" s="11">
        <f t="shared" si="121"/>
        <v>0.47451774049396878</v>
      </c>
      <c r="AD52" s="11">
        <f t="shared" si="121"/>
        <v>0.47451774049396878</v>
      </c>
      <c r="AE52" s="11">
        <f t="shared" si="121"/>
        <v>0.47451774049396878</v>
      </c>
      <c r="AF52" s="11">
        <f t="shared" si="121"/>
        <v>0.47451774049396878</v>
      </c>
      <c r="AG52" s="11">
        <f t="shared" si="121"/>
        <v>0.47451774049396878</v>
      </c>
      <c r="AH52" s="11">
        <f t="shared" si="121"/>
        <v>0.47451774049396878</v>
      </c>
      <c r="AI52" s="11">
        <f t="shared" si="121"/>
        <v>0.47451774049396878</v>
      </c>
      <c r="AJ52" s="11">
        <f t="shared" si="121"/>
        <v>0.47451774049396878</v>
      </c>
      <c r="AK52" s="11">
        <f t="shared" ref="AK52:AQ52" si="122">IF($AO$8=1, $AG5*AK$56*AK$57, $AG5*AK$57)</f>
        <v>0.47451774049396878</v>
      </c>
      <c r="AL52" s="11">
        <f t="shared" si="122"/>
        <v>0.47451774049396878</v>
      </c>
      <c r="AM52" s="11">
        <f t="shared" si="122"/>
        <v>0.47451774049396878</v>
      </c>
      <c r="AN52" s="11">
        <f t="shared" si="122"/>
        <v>0.47451774049396878</v>
      </c>
      <c r="AO52" s="11">
        <f t="shared" si="122"/>
        <v>0.47451774049396878</v>
      </c>
      <c r="AP52" s="11">
        <f t="shared" si="122"/>
        <v>0.47451774049396878</v>
      </c>
      <c r="AQ52" s="11">
        <f t="shared" si="122"/>
        <v>0.47451774049396878</v>
      </c>
      <c r="AR52" s="11">
        <f t="shared" ref="AR52:BB52" si="123">IF($AO$8=1, $AG5*AR$56*AR$57, $AG5*AR$57)</f>
        <v>0.47451774049396878</v>
      </c>
      <c r="AS52" s="11">
        <f t="shared" si="123"/>
        <v>0.47451774049396878</v>
      </c>
      <c r="AT52" s="11">
        <f t="shared" si="123"/>
        <v>0.47451774049396878</v>
      </c>
      <c r="AU52" s="11">
        <f t="shared" si="123"/>
        <v>0.47451774049396878</v>
      </c>
      <c r="AV52" s="11">
        <f t="shared" si="123"/>
        <v>0.47451774049396878</v>
      </c>
      <c r="AW52" s="11">
        <f t="shared" si="123"/>
        <v>0.47451774049396878</v>
      </c>
      <c r="AX52" s="11">
        <f t="shared" si="123"/>
        <v>0.47451774049396878</v>
      </c>
      <c r="AY52" s="11">
        <f t="shared" si="123"/>
        <v>0.47451774049396878</v>
      </c>
      <c r="AZ52" s="11">
        <f t="shared" si="123"/>
        <v>0.47451774049396878</v>
      </c>
      <c r="BA52" s="11">
        <f t="shared" si="123"/>
        <v>0.47451774049396878</v>
      </c>
      <c r="BB52" s="11">
        <f t="shared" si="123"/>
        <v>0.47451774049396878</v>
      </c>
    </row>
    <row r="53" spans="1:54" ht="14.25" thickBot="1" x14ac:dyDescent="0.2">
      <c r="B53" s="31" t="s">
        <v>1</v>
      </c>
      <c r="C53" s="31" t="s">
        <v>7</v>
      </c>
      <c r="D53" s="31" t="s">
        <v>4</v>
      </c>
      <c r="E53" s="11">
        <f t="shared" ref="E53:Y53" si="124">-LN(1-(E13*EXP($Z$4/2))/E46)</f>
        <v>0.24847543605465439</v>
      </c>
      <c r="F53" s="11">
        <f t="shared" si="124"/>
        <v>0.21912990778854724</v>
      </c>
      <c r="G53" s="11">
        <f t="shared" si="124"/>
        <v>0.15613618276300831</v>
      </c>
      <c r="H53" s="11">
        <f t="shared" si="124"/>
        <v>0.18576333763975744</v>
      </c>
      <c r="I53" s="11">
        <f t="shared" si="124"/>
        <v>0.24449980712710362</v>
      </c>
      <c r="J53" s="11">
        <f t="shared" si="124"/>
        <v>0.27600279632041269</v>
      </c>
      <c r="K53" s="11">
        <f t="shared" si="124"/>
        <v>0.20531032241193936</v>
      </c>
      <c r="L53" s="11">
        <f t="shared" si="124"/>
        <v>0.17913016672108278</v>
      </c>
      <c r="M53" s="11">
        <f t="shared" si="124"/>
        <v>0.19861227553816185</v>
      </c>
      <c r="N53" s="11">
        <f t="shared" si="124"/>
        <v>0.17221824060145521</v>
      </c>
      <c r="O53" s="11">
        <f t="shared" si="124"/>
        <v>0.14182167139581528</v>
      </c>
      <c r="P53" s="11">
        <f t="shared" si="124"/>
        <v>5.1568896015477962E-2</v>
      </c>
      <c r="Q53" s="11">
        <f t="shared" si="124"/>
        <v>9.2285499972643931E-2</v>
      </c>
      <c r="R53" s="11">
        <f t="shared" si="124"/>
        <v>8.519971724303102E-2</v>
      </c>
      <c r="S53" s="11">
        <f t="shared" si="124"/>
        <v>0.17727725698521873</v>
      </c>
      <c r="T53" s="11">
        <f t="shared" si="124"/>
        <v>0.15282168833737614</v>
      </c>
      <c r="U53" s="11">
        <f t="shared" si="124"/>
        <v>0.23543007233926758</v>
      </c>
      <c r="V53" s="11">
        <f t="shared" si="124"/>
        <v>0.19630703169262742</v>
      </c>
      <c r="W53" s="11">
        <f t="shared" si="124"/>
        <v>0.25785287501647897</v>
      </c>
      <c r="X53" s="11">
        <f t="shared" si="124"/>
        <v>0.18481725175142469</v>
      </c>
      <c r="Y53" s="11">
        <f t="shared" si="124"/>
        <v>0.188408863266711</v>
      </c>
      <c r="Z53" s="14">
        <f t="shared" si="120"/>
        <v>0.21035966334487155</v>
      </c>
      <c r="AA53" s="11">
        <f>IF($AO$8=1, $AG6*AA$56*AA$57, $AG6*AA$57)</f>
        <v>0.12621579800692292</v>
      </c>
      <c r="AB53" s="11">
        <f t="shared" ref="AB53:AJ53" si="125">IF($AO$8=1, $AG6*AB$56*AB$57, $AG6*AB$57)</f>
        <v>0.12621579800692292</v>
      </c>
      <c r="AC53" s="11">
        <f t="shared" si="125"/>
        <v>0.12621579800692292</v>
      </c>
      <c r="AD53" s="11">
        <f t="shared" si="125"/>
        <v>0.12621579800692292</v>
      </c>
      <c r="AE53" s="11">
        <f t="shared" si="125"/>
        <v>0.12621579800692292</v>
      </c>
      <c r="AF53" s="11">
        <f t="shared" si="125"/>
        <v>0.12621579800692292</v>
      </c>
      <c r="AG53" s="11">
        <f t="shared" si="125"/>
        <v>0.12621579800692292</v>
      </c>
      <c r="AH53" s="11">
        <f t="shared" si="125"/>
        <v>0.12621579800692292</v>
      </c>
      <c r="AI53" s="11">
        <f t="shared" si="125"/>
        <v>0.12621579800692292</v>
      </c>
      <c r="AJ53" s="11">
        <f t="shared" si="125"/>
        <v>0.12621579800692292</v>
      </c>
      <c r="AK53" s="11">
        <f t="shared" ref="AK53:AQ53" si="126">IF($AO$8=1, $AG6*AK$56*AK$57, $AG6*AK$57)</f>
        <v>0.12621579800692292</v>
      </c>
      <c r="AL53" s="11">
        <f t="shared" si="126"/>
        <v>0.12621579800692292</v>
      </c>
      <c r="AM53" s="11">
        <f t="shared" si="126"/>
        <v>0.12621579800692292</v>
      </c>
      <c r="AN53" s="11">
        <f t="shared" si="126"/>
        <v>0.12621579800692292</v>
      </c>
      <c r="AO53" s="11">
        <f t="shared" si="126"/>
        <v>0.12621579800692292</v>
      </c>
      <c r="AP53" s="11">
        <f t="shared" si="126"/>
        <v>0.12621579800692292</v>
      </c>
      <c r="AQ53" s="11">
        <f t="shared" si="126"/>
        <v>0.12621579800692292</v>
      </c>
      <c r="AR53" s="11">
        <f t="shared" ref="AR53:BB53" si="127">IF($AO$8=1, $AG6*AR$56*AR$57, $AG6*AR$57)</f>
        <v>0.12621579800692292</v>
      </c>
      <c r="AS53" s="11">
        <f t="shared" si="127"/>
        <v>0.12621579800692292</v>
      </c>
      <c r="AT53" s="11">
        <f t="shared" si="127"/>
        <v>0.12621579800692292</v>
      </c>
      <c r="AU53" s="11">
        <f t="shared" si="127"/>
        <v>0.12621579800692292</v>
      </c>
      <c r="AV53" s="11">
        <f t="shared" si="127"/>
        <v>0.12621579800692292</v>
      </c>
      <c r="AW53" s="11">
        <f t="shared" si="127"/>
        <v>0.12621579800692292</v>
      </c>
      <c r="AX53" s="11">
        <f t="shared" si="127"/>
        <v>0.12621579800692292</v>
      </c>
      <c r="AY53" s="11">
        <f t="shared" si="127"/>
        <v>0.12621579800692292</v>
      </c>
      <c r="AZ53" s="11">
        <f t="shared" si="127"/>
        <v>0.12621579800692292</v>
      </c>
      <c r="BA53" s="11">
        <f t="shared" si="127"/>
        <v>0.12621579800692292</v>
      </c>
      <c r="BB53" s="11">
        <f t="shared" si="127"/>
        <v>0.12621579800692292</v>
      </c>
    </row>
    <row r="54" spans="1:54" ht="14.25" thickBot="1" x14ac:dyDescent="0.2">
      <c r="B54" s="31" t="s">
        <v>1</v>
      </c>
      <c r="C54" s="31" t="s">
        <v>8</v>
      </c>
      <c r="D54" s="31" t="s">
        <v>6</v>
      </c>
      <c r="E54" s="11">
        <f t="shared" ref="E54:W54" si="128">$Y$54</f>
        <v>0.47899673880333166</v>
      </c>
      <c r="F54" s="11">
        <f t="shared" si="128"/>
        <v>0.47899673880333166</v>
      </c>
      <c r="G54" s="11">
        <f t="shared" si="128"/>
        <v>0.47899673880333166</v>
      </c>
      <c r="H54" s="11">
        <f t="shared" si="128"/>
        <v>0.47899673880333166</v>
      </c>
      <c r="I54" s="11">
        <f t="shared" si="128"/>
        <v>0.47899673880333166</v>
      </c>
      <c r="J54" s="11">
        <f t="shared" si="128"/>
        <v>0.47899673880333166</v>
      </c>
      <c r="K54" s="11">
        <f t="shared" si="128"/>
        <v>0.47899673880333166</v>
      </c>
      <c r="L54" s="11">
        <f t="shared" si="128"/>
        <v>0.47899673880333166</v>
      </c>
      <c r="M54" s="11">
        <f t="shared" si="128"/>
        <v>0.47899673880333166</v>
      </c>
      <c r="N54" s="11">
        <f t="shared" si="128"/>
        <v>0.47899673880333166</v>
      </c>
      <c r="O54" s="11">
        <f t="shared" si="128"/>
        <v>0.47899673880333166</v>
      </c>
      <c r="P54" s="11">
        <f t="shared" si="128"/>
        <v>0.47899673880333166</v>
      </c>
      <c r="Q54" s="11">
        <f t="shared" si="128"/>
        <v>0.47899673880333166</v>
      </c>
      <c r="R54" s="11">
        <f t="shared" si="128"/>
        <v>0.47899673880333166</v>
      </c>
      <c r="S54" s="11">
        <f t="shared" si="128"/>
        <v>0.47899673880333166</v>
      </c>
      <c r="T54" s="11">
        <f t="shared" si="128"/>
        <v>0.47899673880333166</v>
      </c>
      <c r="U54" s="11">
        <f t="shared" si="128"/>
        <v>0.47899673880333166</v>
      </c>
      <c r="V54" s="11">
        <f t="shared" si="128"/>
        <v>0.47899673880333166</v>
      </c>
      <c r="W54" s="11">
        <f t="shared" si="128"/>
        <v>0.47899673880333166</v>
      </c>
      <c r="X54" s="11">
        <f>$Y$54</f>
        <v>0.47899673880333166</v>
      </c>
      <c r="Y54" s="58">
        <f>V5</f>
        <v>0.47899673880333166</v>
      </c>
      <c r="Z54" s="14">
        <f t="shared" si="120"/>
        <v>0.47899673880333166</v>
      </c>
      <c r="AA54" s="11">
        <f>IF($AO$8=1, $AG7*AA$56*AA$57, $AG7*AA$57)</f>
        <v>0.28739804328199897</v>
      </c>
      <c r="AB54" s="11">
        <f t="shared" ref="AB54:AJ54" si="129">IF($AO$8=1, $AG7*AB$56*AB$57, $AG7*AB$57)</f>
        <v>0.28739804328199897</v>
      </c>
      <c r="AC54" s="11">
        <f t="shared" si="129"/>
        <v>0.28739804328199897</v>
      </c>
      <c r="AD54" s="11">
        <f t="shared" si="129"/>
        <v>0.28739804328199897</v>
      </c>
      <c r="AE54" s="11">
        <f t="shared" si="129"/>
        <v>0.28739804328199897</v>
      </c>
      <c r="AF54" s="11">
        <f t="shared" si="129"/>
        <v>0.28739804328199897</v>
      </c>
      <c r="AG54" s="11">
        <f t="shared" si="129"/>
        <v>0.28739804328199897</v>
      </c>
      <c r="AH54" s="11">
        <f t="shared" si="129"/>
        <v>0.28739804328199897</v>
      </c>
      <c r="AI54" s="11">
        <f t="shared" si="129"/>
        <v>0.28739804328199897</v>
      </c>
      <c r="AJ54" s="11">
        <f t="shared" si="129"/>
        <v>0.28739804328199897</v>
      </c>
      <c r="AK54" s="11">
        <f t="shared" ref="AK54:AQ54" si="130">IF($AO$8=1, $AG7*AK$56*AK$57, $AG7*AK$57)</f>
        <v>0.28739804328199897</v>
      </c>
      <c r="AL54" s="11">
        <f t="shared" si="130"/>
        <v>0.28739804328199897</v>
      </c>
      <c r="AM54" s="11">
        <f t="shared" si="130"/>
        <v>0.28739804328199897</v>
      </c>
      <c r="AN54" s="11">
        <f t="shared" si="130"/>
        <v>0.28739804328199897</v>
      </c>
      <c r="AO54" s="11">
        <f t="shared" si="130"/>
        <v>0.28739804328199897</v>
      </c>
      <c r="AP54" s="11">
        <f t="shared" si="130"/>
        <v>0.28739804328199897</v>
      </c>
      <c r="AQ54" s="11">
        <f t="shared" si="130"/>
        <v>0.28739804328199897</v>
      </c>
      <c r="AR54" s="11">
        <f t="shared" ref="AR54:BB54" si="131">IF($AO$8=1, $AG7*AR$56*AR$57, $AG7*AR$57)</f>
        <v>0.28739804328199897</v>
      </c>
      <c r="AS54" s="11">
        <f t="shared" si="131"/>
        <v>0.28739804328199897</v>
      </c>
      <c r="AT54" s="11">
        <f t="shared" si="131"/>
        <v>0.28739804328199897</v>
      </c>
      <c r="AU54" s="11">
        <f t="shared" si="131"/>
        <v>0.28739804328199897</v>
      </c>
      <c r="AV54" s="11">
        <f t="shared" si="131"/>
        <v>0.28739804328199897</v>
      </c>
      <c r="AW54" s="11">
        <f t="shared" si="131"/>
        <v>0.28739804328199897</v>
      </c>
      <c r="AX54" s="11">
        <f t="shared" si="131"/>
        <v>0.28739804328199897</v>
      </c>
      <c r="AY54" s="11">
        <f t="shared" si="131"/>
        <v>0.28739804328199897</v>
      </c>
      <c r="AZ54" s="11">
        <f t="shared" si="131"/>
        <v>0.28739804328199897</v>
      </c>
      <c r="BA54" s="11">
        <f t="shared" si="131"/>
        <v>0.28739804328199897</v>
      </c>
      <c r="BB54" s="11">
        <f t="shared" si="131"/>
        <v>0.28739804328199897</v>
      </c>
    </row>
    <row r="55" spans="1:54" x14ac:dyDescent="0.15">
      <c r="E55" s="11">
        <f t="shared" ref="E55:Y55" si="132">AVERAGE(E51:E54)</f>
        <v>0.24232344604958833</v>
      </c>
      <c r="F55" s="11">
        <f t="shared" si="132"/>
        <v>0.20692155173669158</v>
      </c>
      <c r="G55" s="11">
        <f t="shared" si="132"/>
        <v>0.27036345337372419</v>
      </c>
      <c r="H55" s="11">
        <f t="shared" si="132"/>
        <v>0.22147882172663702</v>
      </c>
      <c r="I55" s="11">
        <f t="shared" si="132"/>
        <v>0.27483847582015253</v>
      </c>
      <c r="J55" s="11">
        <f t="shared" si="132"/>
        <v>0.27450822952461279</v>
      </c>
      <c r="K55" s="11">
        <f t="shared" si="132"/>
        <v>0.29520301059606646</v>
      </c>
      <c r="L55" s="11">
        <f t="shared" si="132"/>
        <v>0.30557048721790148</v>
      </c>
      <c r="M55" s="11">
        <f t="shared" si="132"/>
        <v>0.29325615647144648</v>
      </c>
      <c r="N55" s="11">
        <f t="shared" si="132"/>
        <v>0.24777182249129615</v>
      </c>
      <c r="O55" s="11">
        <f t="shared" si="132"/>
        <v>0.39861678632886555</v>
      </c>
      <c r="P55" s="11">
        <f t="shared" si="132"/>
        <v>0.21011754457348347</v>
      </c>
      <c r="Q55" s="11">
        <f t="shared" si="132"/>
        <v>0.34655674645049023</v>
      </c>
      <c r="R55" s="11">
        <f t="shared" si="132"/>
        <v>0.41579395588038465</v>
      </c>
      <c r="S55" s="11">
        <f t="shared" si="132"/>
        <v>0.31347295077288623</v>
      </c>
      <c r="T55" s="11">
        <f t="shared" si="132"/>
        <v>0.34046698219332744</v>
      </c>
      <c r="U55" s="11">
        <f t="shared" si="132"/>
        <v>0.36989009348584073</v>
      </c>
      <c r="V55" s="11">
        <f t="shared" si="132"/>
        <v>0.36260380120407576</v>
      </c>
      <c r="W55" s="11">
        <f t="shared" si="132"/>
        <v>0.48259920800349498</v>
      </c>
      <c r="X55" s="11">
        <f t="shared" si="132"/>
        <v>0.33898420897129844</v>
      </c>
      <c r="Y55" s="11">
        <f t="shared" si="132"/>
        <v>0.4802620936572537</v>
      </c>
      <c r="Z55" s="16" t="s">
        <v>94</v>
      </c>
      <c r="AA55" s="11">
        <f t="shared" ref="AA55" si="133">AVERAGE(AA51:AA54)</f>
        <v>0.2603691021264094</v>
      </c>
      <c r="AB55" s="11">
        <f t="shared" ref="AB55" si="134">AVERAGE(AB51:AB54)</f>
        <v>0.2603691021264094</v>
      </c>
      <c r="AC55" s="11">
        <f t="shared" ref="AC55" si="135">AVERAGE(AC51:AC54)</f>
        <v>0.2603691021264094</v>
      </c>
      <c r="AD55" s="11">
        <f t="shared" ref="AD55" si="136">AVERAGE(AD51:AD54)</f>
        <v>0.2603691021264094</v>
      </c>
      <c r="AE55" s="11">
        <f t="shared" ref="AE55" si="137">AVERAGE(AE51:AE54)</f>
        <v>0.2603691021264094</v>
      </c>
      <c r="AF55" s="11">
        <f t="shared" ref="AF55" si="138">AVERAGE(AF51:AF54)</f>
        <v>0.2603691021264094</v>
      </c>
      <c r="AG55" s="11">
        <f t="shared" ref="AG55" si="139">AVERAGE(AG51:AG54)</f>
        <v>0.2603691021264094</v>
      </c>
      <c r="AH55" s="11">
        <f t="shared" ref="AH55" si="140">AVERAGE(AH51:AH54)</f>
        <v>0.2603691021264094</v>
      </c>
      <c r="AI55" s="11">
        <f t="shared" ref="AI55" si="141">AVERAGE(AI51:AI54)</f>
        <v>0.2603691021264094</v>
      </c>
      <c r="AJ55" s="11">
        <f t="shared" ref="AJ55" si="142">AVERAGE(AJ51:AJ54)</f>
        <v>0.2603691021264094</v>
      </c>
      <c r="AK55" s="11">
        <f t="shared" ref="AK55" si="143">AVERAGE(AK51:AK54)</f>
        <v>0.2603691021264094</v>
      </c>
      <c r="AL55" s="11">
        <f t="shared" ref="AL55" si="144">AVERAGE(AL51:AL54)</f>
        <v>0.2603691021264094</v>
      </c>
      <c r="AM55" s="11">
        <f t="shared" ref="AM55" si="145">AVERAGE(AM51:AM54)</f>
        <v>0.2603691021264094</v>
      </c>
      <c r="AN55" s="11">
        <f t="shared" ref="AN55" si="146">AVERAGE(AN51:AN54)</f>
        <v>0.2603691021264094</v>
      </c>
      <c r="AO55" s="11">
        <f t="shared" ref="AO55" si="147">AVERAGE(AO51:AO54)</f>
        <v>0.2603691021264094</v>
      </c>
      <c r="AP55" s="11">
        <f t="shared" ref="AP55" si="148">AVERAGE(AP51:AP54)</f>
        <v>0.2603691021264094</v>
      </c>
      <c r="AQ55" s="11">
        <f t="shared" ref="AQ55" si="149">AVERAGE(AQ51:AQ54)</f>
        <v>0.2603691021264094</v>
      </c>
      <c r="AR55" s="11">
        <f t="shared" ref="AR55" si="150">AVERAGE(AR51:AR54)</f>
        <v>0.2603691021264094</v>
      </c>
      <c r="AS55" s="11">
        <f t="shared" ref="AS55" si="151">AVERAGE(AS51:AS54)</f>
        <v>0.2603691021264094</v>
      </c>
      <c r="AT55" s="11">
        <f t="shared" ref="AT55" si="152">AVERAGE(AT51:AT54)</f>
        <v>0.2603691021264094</v>
      </c>
      <c r="AU55" s="11">
        <f t="shared" ref="AU55" si="153">AVERAGE(AU51:AU54)</f>
        <v>0.2603691021264094</v>
      </c>
      <c r="AV55" s="11">
        <f t="shared" ref="AV55" si="154">AVERAGE(AV51:AV54)</f>
        <v>0.2603691021264094</v>
      </c>
      <c r="AW55" s="11">
        <f t="shared" ref="AW55" si="155">AVERAGE(AW51:AW54)</f>
        <v>0.2603691021264094</v>
      </c>
      <c r="AX55" s="11">
        <f t="shared" ref="AX55" si="156">AVERAGE(AX51:AX54)</f>
        <v>0.2603691021264094</v>
      </c>
      <c r="AY55" s="11">
        <f t="shared" ref="AY55" si="157">AVERAGE(AY51:AY54)</f>
        <v>0.2603691021264094</v>
      </c>
      <c r="AZ55" s="11">
        <f t="shared" ref="AZ55" si="158">AVERAGE(AZ51:AZ54)</f>
        <v>0.2603691021264094</v>
      </c>
      <c r="BA55" s="11">
        <f t="shared" ref="BA55" si="159">AVERAGE(BA51:BA54)</f>
        <v>0.2603691021264094</v>
      </c>
      <c r="BB55" s="11">
        <f t="shared" ref="BB55" si="160">AVERAGE(BB51:BB54)</f>
        <v>0.2603691021264094</v>
      </c>
    </row>
    <row r="56" spans="1:54" x14ac:dyDescent="0.15">
      <c r="Z56" s="47" t="s">
        <v>51</v>
      </c>
      <c r="AA56" s="48">
        <f>IF(AA91&gt;$AO$4,1,IF(AA91&gt;$AO$5,(AA91-$AO$5)/($AO$4-$AO$5),0))</f>
        <v>1</v>
      </c>
      <c r="AB56" s="48">
        <f t="shared" ref="AB56:AJ56" ca="1" si="161">IF(AB91&gt;$AO$4,1,IF(AB91&gt;$AO$5,(AB91-$AO$5)/($AO$4-$AO$5),0))</f>
        <v>1</v>
      </c>
      <c r="AC56" s="48">
        <f t="shared" ca="1" si="161"/>
        <v>1</v>
      </c>
      <c r="AD56" s="48">
        <f t="shared" ca="1" si="161"/>
        <v>1</v>
      </c>
      <c r="AE56" s="48">
        <f t="shared" ca="1" si="161"/>
        <v>1</v>
      </c>
      <c r="AF56" s="48">
        <f t="shared" ca="1" si="161"/>
        <v>1</v>
      </c>
      <c r="AG56" s="48">
        <f t="shared" ca="1" si="161"/>
        <v>1</v>
      </c>
      <c r="AH56" s="48">
        <f t="shared" ca="1" si="161"/>
        <v>1</v>
      </c>
      <c r="AI56" s="48">
        <f t="shared" ca="1" si="161"/>
        <v>1</v>
      </c>
      <c r="AJ56" s="48">
        <f t="shared" ca="1" si="161"/>
        <v>1</v>
      </c>
      <c r="AK56" s="48">
        <f t="shared" ref="AK56:BB56" ca="1" si="162">IF(AK91&gt;$AO$4,1,IF(AK91&gt;$AO$5,(AK91-$AO$5)/($AO$4-$AO$5),0))</f>
        <v>1</v>
      </c>
      <c r="AL56" s="48">
        <f t="shared" ca="1" si="162"/>
        <v>1</v>
      </c>
      <c r="AM56" s="48">
        <f t="shared" ca="1" si="162"/>
        <v>1</v>
      </c>
      <c r="AN56" s="48">
        <f t="shared" ca="1" si="162"/>
        <v>1</v>
      </c>
      <c r="AO56" s="48">
        <f t="shared" ca="1" si="162"/>
        <v>1</v>
      </c>
      <c r="AP56" s="48">
        <f t="shared" ca="1" si="162"/>
        <v>1</v>
      </c>
      <c r="AQ56" s="48">
        <f t="shared" ca="1" si="162"/>
        <v>1</v>
      </c>
      <c r="AR56" s="48">
        <f t="shared" ca="1" si="162"/>
        <v>1</v>
      </c>
      <c r="AS56" s="48">
        <f t="shared" ca="1" si="162"/>
        <v>1</v>
      </c>
      <c r="AT56" s="48">
        <f t="shared" ca="1" si="162"/>
        <v>1</v>
      </c>
      <c r="AU56" s="48">
        <f t="shared" ca="1" si="162"/>
        <v>1</v>
      </c>
      <c r="AV56" s="48">
        <f t="shared" ca="1" si="162"/>
        <v>1</v>
      </c>
      <c r="AW56" s="48">
        <f t="shared" ca="1" si="162"/>
        <v>1</v>
      </c>
      <c r="AX56" s="48">
        <f t="shared" ca="1" si="162"/>
        <v>1</v>
      </c>
      <c r="AY56" s="48">
        <f t="shared" ca="1" si="162"/>
        <v>1</v>
      </c>
      <c r="AZ56" s="48">
        <f t="shared" ca="1" si="162"/>
        <v>1</v>
      </c>
      <c r="BA56" s="48">
        <f t="shared" ca="1" si="162"/>
        <v>1</v>
      </c>
      <c r="BB56" s="48">
        <f t="shared" ca="1" si="162"/>
        <v>1</v>
      </c>
    </row>
    <row r="57" spans="1:54" x14ac:dyDescent="0.15">
      <c r="Z57" s="47" t="s">
        <v>52</v>
      </c>
      <c r="AA57" s="31">
        <f t="shared" ref="AA57:BB57" si="163">$AO$6</f>
        <v>0.6</v>
      </c>
      <c r="AB57" s="31">
        <f t="shared" si="163"/>
        <v>0.6</v>
      </c>
      <c r="AC57" s="31">
        <f t="shared" si="163"/>
        <v>0.6</v>
      </c>
      <c r="AD57" s="31">
        <f t="shared" si="163"/>
        <v>0.6</v>
      </c>
      <c r="AE57" s="31">
        <f t="shared" si="163"/>
        <v>0.6</v>
      </c>
      <c r="AF57" s="31">
        <f t="shared" si="163"/>
        <v>0.6</v>
      </c>
      <c r="AG57" s="31">
        <f t="shared" si="163"/>
        <v>0.6</v>
      </c>
      <c r="AH57" s="31">
        <f t="shared" si="163"/>
        <v>0.6</v>
      </c>
      <c r="AI57" s="31">
        <f t="shared" si="163"/>
        <v>0.6</v>
      </c>
      <c r="AJ57" s="31">
        <f t="shared" si="163"/>
        <v>0.6</v>
      </c>
      <c r="AK57" s="31">
        <f t="shared" si="163"/>
        <v>0.6</v>
      </c>
      <c r="AL57" s="31">
        <f t="shared" si="163"/>
        <v>0.6</v>
      </c>
      <c r="AM57" s="31">
        <f t="shared" si="163"/>
        <v>0.6</v>
      </c>
      <c r="AN57" s="31">
        <f t="shared" si="163"/>
        <v>0.6</v>
      </c>
      <c r="AO57" s="31">
        <f t="shared" si="163"/>
        <v>0.6</v>
      </c>
      <c r="AP57" s="31">
        <f t="shared" si="163"/>
        <v>0.6</v>
      </c>
      <c r="AQ57" s="31">
        <f t="shared" si="163"/>
        <v>0.6</v>
      </c>
      <c r="AR57" s="31">
        <f t="shared" si="163"/>
        <v>0.6</v>
      </c>
      <c r="AS57" s="31">
        <f t="shared" si="163"/>
        <v>0.6</v>
      </c>
      <c r="AT57" s="31">
        <f t="shared" si="163"/>
        <v>0.6</v>
      </c>
      <c r="AU57" s="31">
        <f t="shared" si="163"/>
        <v>0.6</v>
      </c>
      <c r="AV57" s="31">
        <f t="shared" si="163"/>
        <v>0.6</v>
      </c>
      <c r="AW57" s="31">
        <f t="shared" si="163"/>
        <v>0.6</v>
      </c>
      <c r="AX57" s="31">
        <f t="shared" si="163"/>
        <v>0.6</v>
      </c>
      <c r="AY57" s="31">
        <f t="shared" si="163"/>
        <v>0.6</v>
      </c>
      <c r="AZ57" s="31">
        <f t="shared" si="163"/>
        <v>0.6</v>
      </c>
      <c r="BA57" s="31">
        <f t="shared" si="163"/>
        <v>0.6</v>
      </c>
      <c r="BB57" s="31">
        <f t="shared" si="163"/>
        <v>0.6</v>
      </c>
    </row>
    <row r="58" spans="1:54" x14ac:dyDescent="0.15">
      <c r="Z58" s="47" t="s">
        <v>82</v>
      </c>
      <c r="AA58" s="31">
        <f>AA57</f>
        <v>0.6</v>
      </c>
      <c r="AB58" s="31">
        <f t="shared" ref="AB58:AJ58" si="164">AB57</f>
        <v>0.6</v>
      </c>
      <c r="AC58" s="31">
        <f t="shared" si="164"/>
        <v>0.6</v>
      </c>
      <c r="AD58" s="31">
        <f t="shared" si="164"/>
        <v>0.6</v>
      </c>
      <c r="AE58" s="31">
        <f t="shared" si="164"/>
        <v>0.6</v>
      </c>
      <c r="AF58" s="31">
        <f t="shared" si="164"/>
        <v>0.6</v>
      </c>
      <c r="AG58" s="31">
        <f t="shared" si="164"/>
        <v>0.6</v>
      </c>
      <c r="AH58" s="31">
        <f t="shared" si="164"/>
        <v>0.6</v>
      </c>
      <c r="AI58" s="31">
        <f t="shared" si="164"/>
        <v>0.6</v>
      </c>
      <c r="AJ58" s="31">
        <f t="shared" si="164"/>
        <v>0.6</v>
      </c>
      <c r="AK58" s="31">
        <f t="shared" ref="AK58" si="165">AK57</f>
        <v>0.6</v>
      </c>
      <c r="AL58" s="31">
        <f t="shared" ref="AL58" si="166">AL57</f>
        <v>0.6</v>
      </c>
      <c r="AM58" s="31">
        <f t="shared" ref="AM58" si="167">AM57</f>
        <v>0.6</v>
      </c>
      <c r="AN58" s="31">
        <f t="shared" ref="AN58" si="168">AN57</f>
        <v>0.6</v>
      </c>
      <c r="AO58" s="31">
        <f t="shared" ref="AO58" si="169">AO57</f>
        <v>0.6</v>
      </c>
      <c r="AP58" s="31">
        <f t="shared" ref="AP58" si="170">AP57</f>
        <v>0.6</v>
      </c>
      <c r="AQ58" s="31">
        <f t="shared" ref="AQ58" si="171">AQ57</f>
        <v>0.6</v>
      </c>
      <c r="AR58" s="31">
        <f t="shared" ref="AR58" si="172">AR57</f>
        <v>0.6</v>
      </c>
      <c r="AS58" s="31">
        <f t="shared" ref="AS58" si="173">AS57</f>
        <v>0.6</v>
      </c>
      <c r="AT58" s="31">
        <f t="shared" ref="AT58" si="174">AT57</f>
        <v>0.6</v>
      </c>
      <c r="AU58" s="31">
        <f t="shared" ref="AU58" si="175">AU57</f>
        <v>0.6</v>
      </c>
      <c r="AV58" s="31">
        <f t="shared" ref="AV58" si="176">AV57</f>
        <v>0.6</v>
      </c>
      <c r="AW58" s="31">
        <f t="shared" ref="AW58" si="177">AW57</f>
        <v>0.6</v>
      </c>
      <c r="AX58" s="31">
        <f t="shared" ref="AX58" si="178">AX57</f>
        <v>0.6</v>
      </c>
      <c r="AY58" s="31">
        <f t="shared" ref="AY58" si="179">AY57</f>
        <v>0.6</v>
      </c>
      <c r="AZ58" s="31">
        <f t="shared" ref="AZ58" si="180">AZ57</f>
        <v>0.6</v>
      </c>
      <c r="BA58" s="31">
        <f t="shared" ref="BA58" si="181">BA57</f>
        <v>0.6</v>
      </c>
      <c r="BB58" s="31">
        <f t="shared" ref="BB58" si="182">BB57</f>
        <v>0.6</v>
      </c>
    </row>
    <row r="59" spans="1:54" x14ac:dyDescent="0.15">
      <c r="E59" s="17"/>
      <c r="F59" s="17"/>
      <c r="G59" s="17"/>
      <c r="H59" s="17"/>
      <c r="I59" s="17"/>
      <c r="J59" s="17"/>
      <c r="K59" s="17"/>
      <c r="L59" s="17"/>
      <c r="M59" s="17"/>
      <c r="N59" s="17"/>
      <c r="O59" s="17"/>
      <c r="P59" s="17"/>
      <c r="Q59" s="17"/>
      <c r="R59" s="17"/>
      <c r="S59" s="17"/>
      <c r="T59" s="17"/>
      <c r="U59" s="17"/>
      <c r="V59" s="17"/>
      <c r="W59" s="38"/>
      <c r="Y59" s="38"/>
    </row>
    <row r="60" spans="1:54" x14ac:dyDescent="0.15">
      <c r="A60" s="31" t="s">
        <v>17</v>
      </c>
      <c r="E60" s="17">
        <v>1999</v>
      </c>
      <c r="F60" s="18">
        <v>2000</v>
      </c>
      <c r="G60" s="18">
        <v>2001</v>
      </c>
      <c r="H60" s="18">
        <v>2002</v>
      </c>
      <c r="I60" s="18">
        <v>2003</v>
      </c>
      <c r="J60" s="18">
        <v>2004</v>
      </c>
      <c r="K60" s="18">
        <v>2005</v>
      </c>
      <c r="L60" s="18">
        <v>2006</v>
      </c>
      <c r="M60" s="18">
        <v>2007</v>
      </c>
      <c r="N60" s="18">
        <v>2008</v>
      </c>
      <c r="O60" s="18">
        <v>2009</v>
      </c>
      <c r="P60" s="18">
        <v>2010</v>
      </c>
      <c r="Q60" s="18">
        <v>2011</v>
      </c>
      <c r="R60" s="18">
        <v>2012</v>
      </c>
      <c r="S60" s="18">
        <v>2013</v>
      </c>
      <c r="T60" s="18">
        <v>2014</v>
      </c>
      <c r="U60" s="18">
        <v>2015</v>
      </c>
      <c r="V60" s="17">
        <v>2016</v>
      </c>
      <c r="W60" s="38">
        <v>2017</v>
      </c>
      <c r="X60" s="31">
        <v>2018</v>
      </c>
      <c r="Y60" s="38">
        <v>2019</v>
      </c>
      <c r="Z60" s="31">
        <v>2020</v>
      </c>
      <c r="AA60" s="31">
        <f t="shared" ref="AA60:AQ60" si="183">AA$10</f>
        <v>2021</v>
      </c>
      <c r="AB60" s="31">
        <f t="shared" si="183"/>
        <v>2022</v>
      </c>
      <c r="AC60" s="31">
        <f t="shared" si="183"/>
        <v>2023</v>
      </c>
      <c r="AD60" s="31">
        <f t="shared" si="183"/>
        <v>2024</v>
      </c>
      <c r="AE60" s="31">
        <f t="shared" si="183"/>
        <v>2025</v>
      </c>
      <c r="AF60" s="31">
        <f t="shared" si="183"/>
        <v>2026</v>
      </c>
      <c r="AG60" s="31">
        <f t="shared" si="183"/>
        <v>2027</v>
      </c>
      <c r="AH60" s="31">
        <f t="shared" si="183"/>
        <v>2028</v>
      </c>
      <c r="AI60" s="31">
        <f t="shared" si="183"/>
        <v>2029</v>
      </c>
      <c r="AJ60" s="31">
        <f t="shared" si="183"/>
        <v>2030</v>
      </c>
      <c r="AK60" s="31">
        <f t="shared" si="183"/>
        <v>2031</v>
      </c>
      <c r="AL60" s="31">
        <f t="shared" si="183"/>
        <v>2032</v>
      </c>
      <c r="AM60" s="31">
        <f t="shared" si="183"/>
        <v>2033</v>
      </c>
      <c r="AN60" s="31">
        <f t="shared" si="183"/>
        <v>2034</v>
      </c>
      <c r="AO60" s="31">
        <f t="shared" si="183"/>
        <v>2035</v>
      </c>
      <c r="AP60" s="31">
        <f t="shared" si="183"/>
        <v>2036</v>
      </c>
      <c r="AQ60" s="31">
        <f t="shared" si="183"/>
        <v>2037</v>
      </c>
      <c r="AR60" s="31">
        <f t="shared" ref="AR60:BB60" si="184">AR$10</f>
        <v>2038</v>
      </c>
      <c r="AS60" s="31">
        <f t="shared" si="184"/>
        <v>2039</v>
      </c>
      <c r="AT60" s="31">
        <f t="shared" si="184"/>
        <v>2040</v>
      </c>
      <c r="AU60" s="31">
        <f t="shared" si="184"/>
        <v>2041</v>
      </c>
      <c r="AV60" s="31">
        <f t="shared" si="184"/>
        <v>2042</v>
      </c>
      <c r="AW60" s="31">
        <f t="shared" si="184"/>
        <v>2043</v>
      </c>
      <c r="AX60" s="31">
        <f t="shared" si="184"/>
        <v>2044</v>
      </c>
      <c r="AY60" s="31">
        <f t="shared" si="184"/>
        <v>2045</v>
      </c>
      <c r="AZ60" s="31">
        <f t="shared" si="184"/>
        <v>2046</v>
      </c>
      <c r="BA60" s="31">
        <f t="shared" si="184"/>
        <v>2047</v>
      </c>
      <c r="BB60" s="31">
        <f t="shared" si="184"/>
        <v>2048</v>
      </c>
    </row>
    <row r="61" spans="1:54" x14ac:dyDescent="0.15">
      <c r="C61" s="31" t="s">
        <v>3</v>
      </c>
      <c r="D61" s="31" t="s">
        <v>4</v>
      </c>
      <c r="E61" s="32">
        <f t="shared" ref="E61:Z61" si="185">E44*E25</f>
        <v>23784.875670571273</v>
      </c>
      <c r="F61" s="32">
        <f t="shared" si="185"/>
        <v>15262.887487298009</v>
      </c>
      <c r="G61" s="32">
        <f t="shared" si="185"/>
        <v>12796.75630686974</v>
      </c>
      <c r="H61" s="32">
        <f t="shared" si="185"/>
        <v>23004.178238114258</v>
      </c>
      <c r="I61" s="32">
        <f t="shared" si="185"/>
        <v>12151.066589539043</v>
      </c>
      <c r="J61" s="32">
        <f t="shared" si="185"/>
        <v>26464.559984527052</v>
      </c>
      <c r="K61" s="32">
        <f t="shared" si="185"/>
        <v>29391.015662968312</v>
      </c>
      <c r="L61" s="32">
        <f t="shared" si="185"/>
        <v>25832.24899661374</v>
      </c>
      <c r="M61" s="32">
        <f t="shared" si="185"/>
        <v>36405.930501694806</v>
      </c>
      <c r="N61" s="32">
        <f t="shared" si="185"/>
        <v>28601.314689917726</v>
      </c>
      <c r="O61" s="32">
        <f t="shared" si="185"/>
        <v>20820.925466385455</v>
      </c>
      <c r="P61" s="32">
        <f t="shared" si="185"/>
        <v>35035.352526682924</v>
      </c>
      <c r="Q61" s="32">
        <f t="shared" si="185"/>
        <v>41907.959409009964</v>
      </c>
      <c r="R61" s="32">
        <f t="shared" si="185"/>
        <v>36379.49220957364</v>
      </c>
      <c r="S61" s="32">
        <f t="shared" si="185"/>
        <v>22081.923166009368</v>
      </c>
      <c r="T61" s="32">
        <f t="shared" si="185"/>
        <v>53604.009128100646</v>
      </c>
      <c r="U61" s="32">
        <f t="shared" si="185"/>
        <v>38124.889203778832</v>
      </c>
      <c r="V61" s="32">
        <f t="shared" si="185"/>
        <v>27672.01812555853</v>
      </c>
      <c r="W61" s="32">
        <f t="shared" si="185"/>
        <v>16067.657168424776</v>
      </c>
      <c r="X61" s="32">
        <f t="shared" si="185"/>
        <v>31304.071867446084</v>
      </c>
      <c r="Y61" s="41">
        <f t="shared" si="185"/>
        <v>17310.77145379944</v>
      </c>
      <c r="Z61" s="32">
        <f t="shared" si="185"/>
        <v>23707.473858110749</v>
      </c>
      <c r="AA61" s="32">
        <f t="shared" ref="AA61:AJ61" ca="1" si="186">AA44*$AE4</f>
        <v>13667.584393867775</v>
      </c>
      <c r="AB61" s="32">
        <f t="shared" ca="1" si="186"/>
        <v>17729.747724978733</v>
      </c>
      <c r="AC61" s="32">
        <f t="shared" ca="1" si="186"/>
        <v>18690.973837535243</v>
      </c>
      <c r="AD61" s="32">
        <f t="shared" ca="1" si="186"/>
        <v>20939.284599936349</v>
      </c>
      <c r="AE61" s="32">
        <f t="shared" ca="1" si="186"/>
        <v>16875.061682882075</v>
      </c>
      <c r="AF61" s="32">
        <f t="shared" ca="1" si="186"/>
        <v>14287.465601748116</v>
      </c>
      <c r="AG61" s="32">
        <f t="shared" ca="1" si="186"/>
        <v>21891.217150776494</v>
      </c>
      <c r="AH61" s="32">
        <f t="shared" ca="1" si="186"/>
        <v>25686.082774984097</v>
      </c>
      <c r="AI61" s="32">
        <f t="shared" ca="1" si="186"/>
        <v>31106.443677797524</v>
      </c>
      <c r="AJ61" s="32">
        <f t="shared" ca="1" si="186"/>
        <v>33044.603141362742</v>
      </c>
      <c r="AK61" s="32">
        <f t="shared" ref="AK61:AQ61" ca="1" si="187">AK44*$AE4</f>
        <v>24279.123351595852</v>
      </c>
      <c r="AL61" s="32">
        <f t="shared" ca="1" si="187"/>
        <v>35385.036950211026</v>
      </c>
      <c r="AM61" s="32">
        <f t="shared" ca="1" si="187"/>
        <v>37618.841627359725</v>
      </c>
      <c r="AN61" s="32">
        <f t="shared" ca="1" si="187"/>
        <v>25329.674213840466</v>
      </c>
      <c r="AO61" s="32">
        <f t="shared" ca="1" si="187"/>
        <v>24370.477111491655</v>
      </c>
      <c r="AP61" s="32">
        <f t="shared" ca="1" si="187"/>
        <v>23986.266580649102</v>
      </c>
      <c r="AQ61" s="32">
        <f t="shared" ca="1" si="187"/>
        <v>24220.02818860206</v>
      </c>
      <c r="AR61" s="32">
        <f t="shared" ref="AR61:BB61" ca="1" si="188">AR44*$AE4</f>
        <v>21386.787302994839</v>
      </c>
      <c r="AS61" s="32">
        <f t="shared" ca="1" si="188"/>
        <v>19344.216767128881</v>
      </c>
      <c r="AT61" s="32">
        <f t="shared" ca="1" si="188"/>
        <v>12520.89680428943</v>
      </c>
      <c r="AU61" s="32">
        <f t="shared" ca="1" si="188"/>
        <v>13021.470003762775</v>
      </c>
      <c r="AV61" s="32">
        <f t="shared" ca="1" si="188"/>
        <v>18428.440176228516</v>
      </c>
      <c r="AW61" s="32">
        <f t="shared" ca="1" si="188"/>
        <v>12960.256992208531</v>
      </c>
      <c r="AX61" s="32">
        <f t="shared" ca="1" si="188"/>
        <v>14489.656924372141</v>
      </c>
      <c r="AY61" s="32">
        <f t="shared" ca="1" si="188"/>
        <v>9191.7677525961772</v>
      </c>
      <c r="AZ61" s="32">
        <f t="shared" ca="1" si="188"/>
        <v>10400.851417480913</v>
      </c>
      <c r="BA61" s="32">
        <f t="shared" ca="1" si="188"/>
        <v>11313.326956190658</v>
      </c>
      <c r="BB61" s="32">
        <f t="shared" ca="1" si="188"/>
        <v>17404.435597445903</v>
      </c>
    </row>
    <row r="62" spans="1:54" x14ac:dyDescent="0.15">
      <c r="C62" s="31" t="s">
        <v>5</v>
      </c>
      <c r="D62" s="31" t="s">
        <v>6</v>
      </c>
      <c r="E62" s="32">
        <f t="shared" ref="E62:Y62" si="189">E45*E26</f>
        <v>26139.883213297897</v>
      </c>
      <c r="F62" s="32">
        <f t="shared" si="189"/>
        <v>31298.602104315982</v>
      </c>
      <c r="G62" s="32">
        <f t="shared" si="189"/>
        <v>23202.324911663138</v>
      </c>
      <c r="H62" s="32">
        <f t="shared" si="189"/>
        <v>28523.700109441568</v>
      </c>
      <c r="I62" s="32">
        <f t="shared" si="189"/>
        <v>22771.258705903881</v>
      </c>
      <c r="J62" s="32">
        <f t="shared" si="189"/>
        <v>26431.560252136867</v>
      </c>
      <c r="K62" s="32">
        <f t="shared" si="189"/>
        <v>31148.614903056525</v>
      </c>
      <c r="L62" s="32">
        <f t="shared" si="189"/>
        <v>38151.133099056977</v>
      </c>
      <c r="M62" s="32">
        <f t="shared" si="189"/>
        <v>74685.125415164977</v>
      </c>
      <c r="N62" s="32">
        <f t="shared" si="189"/>
        <v>45230.658528140695</v>
      </c>
      <c r="O62" s="32">
        <f t="shared" si="189"/>
        <v>35492.528907013468</v>
      </c>
      <c r="P62" s="32">
        <f t="shared" si="189"/>
        <v>60085.093671113165</v>
      </c>
      <c r="Q62" s="32">
        <f t="shared" si="189"/>
        <v>70490.759863865154</v>
      </c>
      <c r="R62" s="32">
        <f t="shared" si="189"/>
        <v>60787.98353808518</v>
      </c>
      <c r="S62" s="32">
        <f t="shared" si="189"/>
        <v>60849.31452680513</v>
      </c>
      <c r="T62" s="32">
        <f t="shared" si="189"/>
        <v>74093.293137780696</v>
      </c>
      <c r="U62" s="32">
        <f t="shared" si="189"/>
        <v>65032.661195239125</v>
      </c>
      <c r="V62" s="32">
        <f t="shared" si="189"/>
        <v>53309.403364223683</v>
      </c>
      <c r="W62" s="32">
        <f t="shared" si="189"/>
        <v>31367.644483529857</v>
      </c>
      <c r="X62" s="32">
        <f t="shared" si="189"/>
        <v>36434.349577983216</v>
      </c>
      <c r="Y62" s="41">
        <f t="shared" si="189"/>
        <v>19654.686507612583</v>
      </c>
      <c r="Z62" s="32">
        <f>Z45*$AE5</f>
        <v>57667.398003507631</v>
      </c>
      <c r="AA62" s="32">
        <f t="shared" ref="AA62:AJ62" ca="1" si="190">AA45*$AE5</f>
        <v>24031.506336156897</v>
      </c>
      <c r="AB62" s="32">
        <f t="shared" ca="1" si="190"/>
        <v>31173.946508239991</v>
      </c>
      <c r="AC62" s="32">
        <f t="shared" ca="1" si="190"/>
        <v>32864.055802516254</v>
      </c>
      <c r="AD62" s="32">
        <f t="shared" ca="1" si="190"/>
        <v>36817.226514711285</v>
      </c>
      <c r="AE62" s="32">
        <f t="shared" ca="1" si="190"/>
        <v>29671.165003902905</v>
      </c>
      <c r="AF62" s="32">
        <f t="shared" ca="1" si="190"/>
        <v>25121.434061902248</v>
      </c>
      <c r="AG62" s="32">
        <f t="shared" ca="1" si="190"/>
        <v>38490.995080382105</v>
      </c>
      <c r="AH62" s="32">
        <f t="shared" ca="1" si="190"/>
        <v>45163.449748664672</v>
      </c>
      <c r="AI62" s="32">
        <f t="shared" ca="1" si="190"/>
        <v>54693.988110561404</v>
      </c>
      <c r="AJ62" s="32">
        <f t="shared" ca="1" si="190"/>
        <v>58101.824498244336</v>
      </c>
      <c r="AK62" s="32">
        <f t="shared" ref="AK62:AQ62" ca="1" si="191">AK45*$AE5</f>
        <v>42689.614334629085</v>
      </c>
      <c r="AL62" s="32">
        <f t="shared" ca="1" si="191"/>
        <v>62216.973765727802</v>
      </c>
      <c r="AM62" s="32">
        <f t="shared" ca="1" si="191"/>
        <v>66144.638648245091</v>
      </c>
      <c r="AN62" s="32">
        <f t="shared" ca="1" si="191"/>
        <v>44536.781981445572</v>
      </c>
      <c r="AO62" s="32">
        <f t="shared" ca="1" si="191"/>
        <v>42850.240265042412</v>
      </c>
      <c r="AP62" s="32">
        <f t="shared" ca="1" si="191"/>
        <v>42174.688716189085</v>
      </c>
      <c r="AQ62" s="32">
        <f t="shared" ca="1" si="191"/>
        <v>42585.708205865121</v>
      </c>
      <c r="AR62" s="32">
        <f t="shared" ref="AR62:BB62" ca="1" si="192">AR45*$AE5</f>
        <v>37604.063729985595</v>
      </c>
      <c r="AS62" s="32">
        <f t="shared" ca="1" si="192"/>
        <v>34012.642937534984</v>
      </c>
      <c r="AT62" s="32">
        <f t="shared" ca="1" si="192"/>
        <v>22015.302939826794</v>
      </c>
      <c r="AU62" s="32">
        <f t="shared" ca="1" si="192"/>
        <v>22895.453203998663</v>
      </c>
      <c r="AV62" s="32">
        <f t="shared" ca="1" si="192"/>
        <v>32402.446847829451</v>
      </c>
      <c r="AW62" s="32">
        <f t="shared" ca="1" si="192"/>
        <v>22787.823294233403</v>
      </c>
      <c r="AX62" s="32">
        <f t="shared" ca="1" si="192"/>
        <v>25476.943997727871</v>
      </c>
      <c r="AY62" s="32">
        <f t="shared" ca="1" si="192"/>
        <v>16161.745822919896</v>
      </c>
      <c r="AZ62" s="32">
        <f t="shared" ca="1" si="192"/>
        <v>18287.659292066492</v>
      </c>
      <c r="BA62" s="32">
        <f t="shared" ca="1" si="192"/>
        <v>19892.051191774088</v>
      </c>
      <c r="BB62" s="32">
        <f t="shared" ca="1" si="192"/>
        <v>30601.955128582475</v>
      </c>
    </row>
    <row r="63" spans="1:54" x14ac:dyDescent="0.15">
      <c r="B63" s="31" t="s">
        <v>18</v>
      </c>
      <c r="C63" s="31" t="s">
        <v>7</v>
      </c>
      <c r="D63" s="31" t="s">
        <v>4</v>
      </c>
      <c r="E63" s="32">
        <f t="shared" ref="E63:Y63" si="193">E46*E27</f>
        <v>31256.188726571891</v>
      </c>
      <c r="F63" s="32">
        <f t="shared" si="193"/>
        <v>31039.024189049571</v>
      </c>
      <c r="G63" s="32">
        <f t="shared" si="193"/>
        <v>32083.617445096475</v>
      </c>
      <c r="H63" s="32">
        <f t="shared" si="193"/>
        <v>22202.712339043323</v>
      </c>
      <c r="I63" s="32">
        <f t="shared" si="193"/>
        <v>31264.497202848434</v>
      </c>
      <c r="J63" s="32">
        <f t="shared" si="193"/>
        <v>25116.454172044483</v>
      </c>
      <c r="K63" s="32">
        <f t="shared" si="193"/>
        <v>31400.568860717689</v>
      </c>
      <c r="L63" s="32">
        <f t="shared" si="193"/>
        <v>37856.989122547609</v>
      </c>
      <c r="M63" s="32">
        <f t="shared" si="193"/>
        <v>35502.381824520249</v>
      </c>
      <c r="N63" s="32">
        <f t="shared" si="193"/>
        <v>73741.401164134659</v>
      </c>
      <c r="O63" s="32">
        <f t="shared" si="193"/>
        <v>44938.883056524341</v>
      </c>
      <c r="P63" s="32">
        <f t="shared" si="193"/>
        <v>27689.557737156418</v>
      </c>
      <c r="Q63" s="32">
        <f t="shared" si="193"/>
        <v>61292.014451186915</v>
      </c>
      <c r="R63" s="32">
        <f t="shared" si="193"/>
        <v>42327.43969395676</v>
      </c>
      <c r="S63" s="32">
        <f t="shared" si="193"/>
        <v>45292.161725585836</v>
      </c>
      <c r="T63" s="32">
        <f t="shared" si="193"/>
        <v>64011.677722850385</v>
      </c>
      <c r="U63" s="32">
        <f t="shared" si="193"/>
        <v>80588.926924028259</v>
      </c>
      <c r="V63" s="32">
        <f t="shared" si="193"/>
        <v>68369.267787285484</v>
      </c>
      <c r="W63" s="32">
        <f t="shared" si="193"/>
        <v>46211.595637930172</v>
      </c>
      <c r="X63" s="32">
        <f t="shared" si="193"/>
        <v>29679.030874262196</v>
      </c>
      <c r="Y63" s="41">
        <f t="shared" si="193"/>
        <v>42635.611406605087</v>
      </c>
      <c r="Z63" s="32">
        <f>Z46*Z27</f>
        <v>23516.20968068756</v>
      </c>
      <c r="AA63" s="32">
        <f t="shared" ref="AA63:AJ63" si="194">AA46*$AE6</f>
        <v>48563.804369400132</v>
      </c>
      <c r="AB63" s="32">
        <f t="shared" ca="1" si="194"/>
        <v>27768.364170842102</v>
      </c>
      <c r="AC63" s="32">
        <f t="shared" ca="1" si="194"/>
        <v>36021.441484953277</v>
      </c>
      <c r="AD63" s="32">
        <f t="shared" ca="1" si="194"/>
        <v>37974.359862831938</v>
      </c>
      <c r="AE63" s="32">
        <f t="shared" ca="1" si="194"/>
        <v>42542.241810397521</v>
      </c>
      <c r="AF63" s="32">
        <f t="shared" ca="1" si="194"/>
        <v>34284.980045627977</v>
      </c>
      <c r="AG63" s="32">
        <f t="shared" ca="1" si="194"/>
        <v>29027.773780253825</v>
      </c>
      <c r="AH63" s="32">
        <f t="shared" ca="1" si="194"/>
        <v>44476.278504523776</v>
      </c>
      <c r="AI63" s="32">
        <f t="shared" ca="1" si="194"/>
        <v>52186.288378667035</v>
      </c>
      <c r="AJ63" s="32">
        <f t="shared" ca="1" si="194"/>
        <v>63198.809036980936</v>
      </c>
      <c r="AK63" s="32">
        <f t="shared" ref="AK63:AQ63" ca="1" si="195">AK46*$AE6</f>
        <v>67136.558112054525</v>
      </c>
      <c r="AL63" s="32">
        <f t="shared" ca="1" si="195"/>
        <v>49327.775819580747</v>
      </c>
      <c r="AM63" s="32">
        <f t="shared" ca="1" si="195"/>
        <v>71891.606001205248</v>
      </c>
      <c r="AN63" s="32">
        <f t="shared" ca="1" si="195"/>
        <v>76430.016006518694</v>
      </c>
      <c r="AO63" s="32">
        <f t="shared" ca="1" si="195"/>
        <v>51462.174853245342</v>
      </c>
      <c r="AP63" s="32">
        <f t="shared" ca="1" si="195"/>
        <v>49513.378805452958</v>
      </c>
      <c r="AQ63" s="32">
        <f t="shared" ca="1" si="195"/>
        <v>48732.780154568078</v>
      </c>
      <c r="AR63" s="32">
        <f t="shared" ref="AR63:BB63" ca="1" si="196">AR46*$AE6</f>
        <v>49207.712466799603</v>
      </c>
      <c r="AS63" s="32">
        <f t="shared" ca="1" si="196"/>
        <v>43451.430857113031</v>
      </c>
      <c r="AT63" s="32">
        <f t="shared" ca="1" si="196"/>
        <v>39301.550318602793</v>
      </c>
      <c r="AU63" s="32">
        <f t="shared" ca="1" si="196"/>
        <v>25438.644619823048</v>
      </c>
      <c r="AV63" s="32">
        <f t="shared" ca="1" si="196"/>
        <v>26455.656733783431</v>
      </c>
      <c r="AW63" s="32">
        <f t="shared" ca="1" si="196"/>
        <v>37440.971510934112</v>
      </c>
      <c r="AX63" s="32">
        <f t="shared" ca="1" si="196"/>
        <v>26331.290558470489</v>
      </c>
      <c r="AY63" s="32">
        <f t="shared" ca="1" si="196"/>
        <v>29438.564898641009</v>
      </c>
      <c r="AZ63" s="32">
        <f t="shared" ca="1" si="196"/>
        <v>18674.869455528074</v>
      </c>
      <c r="BA63" s="32">
        <f t="shared" ca="1" si="196"/>
        <v>21131.358806682143</v>
      </c>
      <c r="BB63" s="32">
        <f t="shared" ca="1" si="196"/>
        <v>22985.230882807457</v>
      </c>
    </row>
    <row r="64" spans="1:54" x14ac:dyDescent="0.15">
      <c r="C64" s="31" t="s">
        <v>8</v>
      </c>
      <c r="D64" s="31" t="s">
        <v>6</v>
      </c>
      <c r="E64" s="32">
        <f t="shared" ref="E64:Y64" si="197">E47*E28</f>
        <v>13049.397443239659</v>
      </c>
      <c r="F64" s="32">
        <f t="shared" si="197"/>
        <v>13344.647255841617</v>
      </c>
      <c r="G64" s="32">
        <f t="shared" si="197"/>
        <v>14690.622383582098</v>
      </c>
      <c r="H64" s="32">
        <f t="shared" si="197"/>
        <v>9869.5190245543781</v>
      </c>
      <c r="I64" s="32">
        <f t="shared" si="197"/>
        <v>13104.862859485838</v>
      </c>
      <c r="J64" s="32">
        <f t="shared" si="197"/>
        <v>10201.353216192347</v>
      </c>
      <c r="K64" s="32">
        <f t="shared" si="197"/>
        <v>13687.947305840895</v>
      </c>
      <c r="L64" s="32">
        <f t="shared" si="197"/>
        <v>16940.131455991428</v>
      </c>
      <c r="M64" s="32">
        <f t="shared" si="197"/>
        <v>15579.991772179023</v>
      </c>
      <c r="N64" s="32">
        <f t="shared" si="197"/>
        <v>33226.446941611975</v>
      </c>
      <c r="O64" s="32">
        <f t="shared" si="197"/>
        <v>20873.52774256689</v>
      </c>
      <c r="P64" s="32">
        <f t="shared" si="197"/>
        <v>14076.214655665368</v>
      </c>
      <c r="Q64" s="32">
        <f t="shared" si="197"/>
        <v>29915.120787361284</v>
      </c>
      <c r="R64" s="32">
        <f t="shared" si="197"/>
        <v>20805.884410070026</v>
      </c>
      <c r="S64" s="32">
        <f t="shared" si="197"/>
        <v>20304.788200741303</v>
      </c>
      <c r="T64" s="32">
        <f t="shared" si="197"/>
        <v>29407.326465230228</v>
      </c>
      <c r="U64" s="32">
        <f t="shared" si="197"/>
        <v>34087.514878757829</v>
      </c>
      <c r="V64" s="32">
        <f t="shared" si="197"/>
        <v>30072.658113447353</v>
      </c>
      <c r="W64" s="32">
        <f t="shared" si="197"/>
        <v>19113.174839080366</v>
      </c>
      <c r="X64" s="32">
        <f t="shared" si="197"/>
        <v>13205.369319714302</v>
      </c>
      <c r="Y64" s="41">
        <f t="shared" si="197"/>
        <v>18902.250504899428</v>
      </c>
      <c r="Z64" s="32">
        <f>Z47*$AE7</f>
        <v>7839.5088966467683</v>
      </c>
      <c r="AA64" s="32">
        <f t="shared" ref="AA64:AJ64" si="198">AA47*$AE7</f>
        <v>22912.043500387426</v>
      </c>
      <c r="AB64" s="32">
        <f t="shared" ca="1" si="198"/>
        <v>13100.908713358955</v>
      </c>
      <c r="AC64" s="32">
        <f t="shared" ca="1" si="198"/>
        <v>16994.649512465785</v>
      </c>
      <c r="AD64" s="32">
        <f t="shared" ca="1" si="198"/>
        <v>17916.021950389033</v>
      </c>
      <c r="AE64" s="32">
        <f t="shared" ca="1" si="198"/>
        <v>20071.11484820168</v>
      </c>
      <c r="AF64" s="32">
        <f t="shared" ca="1" si="198"/>
        <v>16175.399856241662</v>
      </c>
      <c r="AG64" s="32">
        <f t="shared" ca="1" si="198"/>
        <v>13695.088846697709</v>
      </c>
      <c r="AH64" s="32">
        <f t="shared" ca="1" si="198"/>
        <v>20983.579047466261</v>
      </c>
      <c r="AI64" s="32">
        <f t="shared" ca="1" si="198"/>
        <v>24621.104647418939</v>
      </c>
      <c r="AJ64" s="32">
        <f t="shared" ca="1" si="198"/>
        <v>29816.730394795286</v>
      </c>
      <c r="AK64" s="32">
        <f t="shared" ref="AK64:AQ64" ca="1" si="199">AK47*$AE7</f>
        <v>31674.531266725015</v>
      </c>
      <c r="AL64" s="32">
        <f t="shared" ca="1" si="199"/>
        <v>23272.479576738595</v>
      </c>
      <c r="AM64" s="32">
        <f t="shared" ca="1" si="199"/>
        <v>33917.927670638019</v>
      </c>
      <c r="AN64" s="32">
        <f t="shared" ca="1" si="199"/>
        <v>36059.115924206046</v>
      </c>
      <c r="AO64" s="32">
        <f t="shared" ca="1" si="199"/>
        <v>24279.473244996636</v>
      </c>
      <c r="AP64" s="32">
        <f t="shared" ca="1" si="199"/>
        <v>23360.045691900388</v>
      </c>
      <c r="AQ64" s="32">
        <f t="shared" ca="1" si="199"/>
        <v>22991.765025308141</v>
      </c>
      <c r="AR64" s="32">
        <f t="shared" ref="AR64:BB64" ca="1" si="200">AR47*$AE7</f>
        <v>23215.834575436813</v>
      </c>
      <c r="AS64" s="32">
        <f t="shared" ca="1" si="200"/>
        <v>20500.063511901248</v>
      </c>
      <c r="AT64" s="32">
        <f t="shared" ca="1" si="200"/>
        <v>18542.180585421364</v>
      </c>
      <c r="AU64" s="32">
        <f t="shared" ca="1" si="200"/>
        <v>12001.764270501317</v>
      </c>
      <c r="AV64" s="32">
        <f t="shared" ca="1" si="200"/>
        <v>12481.583059372058</v>
      </c>
      <c r="AW64" s="32">
        <f t="shared" ca="1" si="200"/>
        <v>17664.373273355333</v>
      </c>
      <c r="AX64" s="32">
        <f t="shared" ca="1" si="200"/>
        <v>12422.90801824323</v>
      </c>
      <c r="AY64" s="32">
        <f t="shared" ca="1" si="200"/>
        <v>13888.89705625368</v>
      </c>
      <c r="AZ64" s="32">
        <f t="shared" ca="1" si="200"/>
        <v>8810.6652039542623</v>
      </c>
      <c r="BA64" s="32">
        <f t="shared" ca="1" si="200"/>
        <v>9969.6187003435243</v>
      </c>
      <c r="BB64" s="32">
        <f t="shared" ca="1" si="200"/>
        <v>10844.261826101208</v>
      </c>
    </row>
    <row r="65" spans="1:54" x14ac:dyDescent="0.15">
      <c r="Y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row>
    <row r="66" spans="1:54" x14ac:dyDescent="0.15">
      <c r="A66" s="31" t="s">
        <v>19</v>
      </c>
      <c r="Y66" s="38"/>
      <c r="AA66" s="31">
        <f t="shared" ref="AA66:AQ66" si="201">AA$10</f>
        <v>2021</v>
      </c>
      <c r="AB66" s="31">
        <f t="shared" si="201"/>
        <v>2022</v>
      </c>
      <c r="AC66" s="31">
        <f t="shared" si="201"/>
        <v>2023</v>
      </c>
      <c r="AD66" s="31">
        <f t="shared" si="201"/>
        <v>2024</v>
      </c>
      <c r="AE66" s="31">
        <f t="shared" si="201"/>
        <v>2025</v>
      </c>
      <c r="AF66" s="31">
        <f t="shared" si="201"/>
        <v>2026</v>
      </c>
      <c r="AG66" s="31">
        <f t="shared" si="201"/>
        <v>2027</v>
      </c>
      <c r="AH66" s="31">
        <f t="shared" si="201"/>
        <v>2028</v>
      </c>
      <c r="AI66" s="31">
        <f t="shared" si="201"/>
        <v>2029</v>
      </c>
      <c r="AJ66" s="31">
        <f t="shared" si="201"/>
        <v>2030</v>
      </c>
      <c r="AK66" s="31">
        <f t="shared" si="201"/>
        <v>2031</v>
      </c>
      <c r="AL66" s="31">
        <f t="shared" si="201"/>
        <v>2032</v>
      </c>
      <c r="AM66" s="31">
        <f t="shared" si="201"/>
        <v>2033</v>
      </c>
      <c r="AN66" s="31">
        <f t="shared" si="201"/>
        <v>2034</v>
      </c>
      <c r="AO66" s="31">
        <f t="shared" si="201"/>
        <v>2035</v>
      </c>
      <c r="AP66" s="31">
        <f t="shared" si="201"/>
        <v>2036</v>
      </c>
      <c r="AQ66" s="31">
        <f t="shared" si="201"/>
        <v>2037</v>
      </c>
      <c r="AR66" s="31">
        <f t="shared" ref="AR66:BB66" si="202">AR$10</f>
        <v>2038</v>
      </c>
      <c r="AS66" s="31">
        <f t="shared" si="202"/>
        <v>2039</v>
      </c>
      <c r="AT66" s="31">
        <f t="shared" si="202"/>
        <v>2040</v>
      </c>
      <c r="AU66" s="31">
        <f t="shared" si="202"/>
        <v>2041</v>
      </c>
      <c r="AV66" s="31">
        <f t="shared" si="202"/>
        <v>2042</v>
      </c>
      <c r="AW66" s="31">
        <f t="shared" si="202"/>
        <v>2043</v>
      </c>
      <c r="AX66" s="31">
        <f t="shared" si="202"/>
        <v>2044</v>
      </c>
      <c r="AY66" s="31">
        <f t="shared" si="202"/>
        <v>2045</v>
      </c>
      <c r="AZ66" s="31">
        <f t="shared" si="202"/>
        <v>2046</v>
      </c>
      <c r="BA66" s="31">
        <f t="shared" si="202"/>
        <v>2047</v>
      </c>
      <c r="BB66" s="31">
        <f t="shared" si="202"/>
        <v>2048</v>
      </c>
    </row>
    <row r="67" spans="1:54" x14ac:dyDescent="0.15">
      <c r="C67" s="31" t="s">
        <v>3</v>
      </c>
      <c r="D67" s="31" t="s">
        <v>4</v>
      </c>
      <c r="E67" s="32">
        <f t="shared" ref="E67:Z67" si="203">E11*E25</f>
        <v>1439.3643809559662</v>
      </c>
      <c r="F67" s="32">
        <f t="shared" si="203"/>
        <v>158.18607429516373</v>
      </c>
      <c r="G67" s="32">
        <f t="shared" si="203"/>
        <v>693.67213828607646</v>
      </c>
      <c r="H67" s="32">
        <f t="shared" si="203"/>
        <v>546.41418117720593</v>
      </c>
      <c r="I67" s="32">
        <f t="shared" si="203"/>
        <v>696.63860180246263</v>
      </c>
      <c r="J67" s="32">
        <f t="shared" si="203"/>
        <v>894.79568457306664</v>
      </c>
      <c r="K67" s="32">
        <f t="shared" si="203"/>
        <v>456.20030078957274</v>
      </c>
      <c r="L67" s="32">
        <f t="shared" si="203"/>
        <v>1722.8887981375121</v>
      </c>
      <c r="M67" s="32">
        <f t="shared" si="203"/>
        <v>4283.2893141547802</v>
      </c>
      <c r="N67" s="32">
        <f t="shared" si="203"/>
        <v>1105.5574460890487</v>
      </c>
      <c r="O67" s="32">
        <f t="shared" si="203"/>
        <v>3972.1730132430516</v>
      </c>
      <c r="P67" s="32">
        <f t="shared" si="203"/>
        <v>1951.4179248569935</v>
      </c>
      <c r="Q67" s="32">
        <f t="shared" si="203"/>
        <v>3974.4370567331134</v>
      </c>
      <c r="R67" s="32">
        <f t="shared" si="203"/>
        <v>5119.1128737474055</v>
      </c>
      <c r="S67" s="32">
        <f t="shared" si="203"/>
        <v>1908.2987175938747</v>
      </c>
      <c r="T67" s="32">
        <f t="shared" si="203"/>
        <v>3782.2195202552148</v>
      </c>
      <c r="U67" s="32">
        <f t="shared" si="203"/>
        <v>5914.9493338696857</v>
      </c>
      <c r="V67" s="32">
        <f t="shared" si="203"/>
        <v>2774.4476564650322</v>
      </c>
      <c r="W67" s="32">
        <f t="shared" si="203"/>
        <v>2425.6120583554771</v>
      </c>
      <c r="X67" s="32">
        <f t="shared" si="203"/>
        <v>3362.5118390579923</v>
      </c>
      <c r="Y67" s="41">
        <f t="shared" si="203"/>
        <v>3976.4290346423491</v>
      </c>
      <c r="Z67" s="32">
        <f t="shared" si="203"/>
        <v>3911.7412863998411</v>
      </c>
      <c r="AA67" s="41">
        <f t="shared" ref="AA67:AJ67" ca="1" si="204">AA11*$AE4</f>
        <v>1421.5786417838972</v>
      </c>
      <c r="AB67" s="41">
        <f t="shared" ca="1" si="204"/>
        <v>1844.0881697686661</v>
      </c>
      <c r="AC67" s="41">
        <f t="shared" ca="1" si="204"/>
        <v>1944.0662253019018</v>
      </c>
      <c r="AD67" s="41">
        <f t="shared" ca="1" si="204"/>
        <v>2177.9151972794448</v>
      </c>
      <c r="AE67" s="41">
        <f t="shared" ca="1" si="204"/>
        <v>1755.1914497732473</v>
      </c>
      <c r="AF67" s="41">
        <f t="shared" ca="1" si="204"/>
        <v>1486.0530843899562</v>
      </c>
      <c r="AG67" s="41">
        <f t="shared" ca="1" si="204"/>
        <v>2276.9266204904379</v>
      </c>
      <c r="AH67" s="41">
        <f t="shared" ca="1" si="204"/>
        <v>2671.6342560426201</v>
      </c>
      <c r="AI67" s="41">
        <f t="shared" ca="1" si="204"/>
        <v>3235.411224096847</v>
      </c>
      <c r="AJ67" s="41">
        <f t="shared" ca="1" si="204"/>
        <v>3437.0010601919394</v>
      </c>
      <c r="AK67" s="41">
        <f t="shared" ref="AK67:AQ67" ca="1" si="205">AK11*$AE4</f>
        <v>2525.2950487249973</v>
      </c>
      <c r="AL67" s="41">
        <f t="shared" ca="1" si="205"/>
        <v>3680.4318391275665</v>
      </c>
      <c r="AM67" s="41">
        <f t="shared" ca="1" si="205"/>
        <v>3912.7720191798903</v>
      </c>
      <c r="AN67" s="41">
        <f t="shared" ca="1" si="205"/>
        <v>2634.5638576700994</v>
      </c>
      <c r="AO67" s="41">
        <f t="shared" ca="1" si="205"/>
        <v>2534.7968414465254</v>
      </c>
      <c r="AP67" s="41">
        <f t="shared" ca="1" si="205"/>
        <v>2494.8347333772108</v>
      </c>
      <c r="AQ67" s="41">
        <f t="shared" ca="1" si="205"/>
        <v>2519.1485037962234</v>
      </c>
      <c r="AR67" s="41">
        <f t="shared" ref="AR67:BB67" ca="1" si="206">AR11*$AE4</f>
        <v>2224.4603852567679</v>
      </c>
      <c r="AS67" s="41">
        <f t="shared" ca="1" si="206"/>
        <v>2012.0106527768335</v>
      </c>
      <c r="AT67" s="41">
        <f t="shared" ca="1" si="206"/>
        <v>1302.3105590585683</v>
      </c>
      <c r="AU67" s="41">
        <f t="shared" ca="1" si="206"/>
        <v>1354.3756605800936</v>
      </c>
      <c r="AV67" s="41">
        <f t="shared" ca="1" si="206"/>
        <v>1916.7598458490397</v>
      </c>
      <c r="AW67" s="41">
        <f t="shared" ca="1" si="206"/>
        <v>1348.008836178861</v>
      </c>
      <c r="AX67" s="41">
        <f t="shared" ca="1" si="206"/>
        <v>1507.0831989671387</v>
      </c>
      <c r="AY67" s="41">
        <f t="shared" ca="1" si="206"/>
        <v>956.04463384117685</v>
      </c>
      <c r="AZ67" s="41">
        <f t="shared" ca="1" si="206"/>
        <v>1081.8025925702345</v>
      </c>
      <c r="BA67" s="41">
        <f t="shared" ca="1" si="206"/>
        <v>1176.7100538742252</v>
      </c>
      <c r="BB67" s="41">
        <f t="shared" ca="1" si="206"/>
        <v>1810.2521414635153</v>
      </c>
    </row>
    <row r="68" spans="1:54" x14ac:dyDescent="0.15">
      <c r="C68" s="31" t="s">
        <v>5</v>
      </c>
      <c r="D68" s="31" t="s">
        <v>6</v>
      </c>
      <c r="E68" s="32">
        <f t="shared" ref="E68:Z68" si="207">E12*E26</f>
        <v>2753.8913165303538</v>
      </c>
      <c r="F68" s="32">
        <f t="shared" si="207"/>
        <v>2493.5210429226149</v>
      </c>
      <c r="G68" s="32">
        <f t="shared" si="207"/>
        <v>5242.1058463967092</v>
      </c>
      <c r="H68" s="32">
        <f t="shared" si="207"/>
        <v>3579.1317807850332</v>
      </c>
      <c r="I68" s="32">
        <f t="shared" si="207"/>
        <v>4246.794396264826</v>
      </c>
      <c r="J68" s="32">
        <f t="shared" si="207"/>
        <v>4950.5036748251832</v>
      </c>
      <c r="K68" s="32">
        <f t="shared" si="207"/>
        <v>8617.6548516653838</v>
      </c>
      <c r="L68" s="32">
        <f t="shared" si="207"/>
        <v>10441.907654864548</v>
      </c>
      <c r="M68" s="32">
        <f t="shared" si="207"/>
        <v>14967.142481127694</v>
      </c>
      <c r="N68" s="32">
        <f t="shared" si="207"/>
        <v>8220.9260105105714</v>
      </c>
      <c r="O68" s="32">
        <f t="shared" si="207"/>
        <v>12699.493764784855</v>
      </c>
      <c r="P68" s="32">
        <f t="shared" si="207"/>
        <v>9057.2646166759878</v>
      </c>
      <c r="Q68" s="32">
        <f t="shared" si="207"/>
        <v>25343.01385172351</v>
      </c>
      <c r="R68" s="32">
        <f t="shared" si="207"/>
        <v>26125.469468853626</v>
      </c>
      <c r="S68" s="32">
        <f t="shared" si="207"/>
        <v>16747.568785496973</v>
      </c>
      <c r="T68" s="32">
        <f t="shared" si="207"/>
        <v>25297.724419695332</v>
      </c>
      <c r="U68" s="32">
        <f t="shared" si="207"/>
        <v>19483.961650010344</v>
      </c>
      <c r="V68" s="32">
        <f t="shared" si="207"/>
        <v>18182.489288301967</v>
      </c>
      <c r="W68" s="32">
        <f t="shared" si="207"/>
        <v>14183.491449766805</v>
      </c>
      <c r="X68" s="32">
        <f t="shared" si="207"/>
        <v>11018.440362422933</v>
      </c>
      <c r="Y68" s="41">
        <f t="shared" si="207"/>
        <v>8396.1323424653983</v>
      </c>
      <c r="Z68" s="41">
        <f t="shared" si="207"/>
        <v>23792.719450934961</v>
      </c>
      <c r="AA68" s="41">
        <f t="shared" ref="AA68:AJ68" ca="1" si="208">AA12*$AE5</f>
        <v>6642.6767659084871</v>
      </c>
      <c r="AB68" s="41">
        <f t="shared" ca="1" si="208"/>
        <v>8616.956726528515</v>
      </c>
      <c r="AC68" s="41">
        <f t="shared" ca="1" si="208"/>
        <v>9084.1288456579532</v>
      </c>
      <c r="AD68" s="41">
        <f t="shared" ca="1" si="208"/>
        <v>10176.845834524298</v>
      </c>
      <c r="AE68" s="41">
        <f t="shared" ca="1" si="208"/>
        <v>8201.5648803637287</v>
      </c>
      <c r="AF68" s="41">
        <f t="shared" ca="1" si="208"/>
        <v>6943.9494984227631</v>
      </c>
      <c r="AG68" s="41">
        <f t="shared" ca="1" si="208"/>
        <v>10639.501125755929</v>
      </c>
      <c r="AH68" s="41">
        <f t="shared" ca="1" si="208"/>
        <v>12483.869888020807</v>
      </c>
      <c r="AI68" s="41">
        <f t="shared" ca="1" si="208"/>
        <v>15118.256799003564</v>
      </c>
      <c r="AJ68" s="41">
        <f t="shared" ca="1" si="208"/>
        <v>16060.23502033628</v>
      </c>
      <c r="AK68" s="41">
        <f t="shared" ref="AK68:AQ68" ca="1" si="209">AK12*$AE5</f>
        <v>11800.063854490088</v>
      </c>
      <c r="AL68" s="41">
        <f t="shared" ca="1" si="209"/>
        <v>17197.725365093804</v>
      </c>
      <c r="AM68" s="41">
        <f t="shared" ca="1" si="209"/>
        <v>18283.392151620537</v>
      </c>
      <c r="AN68" s="41">
        <f t="shared" ca="1" si="209"/>
        <v>12310.649310042018</v>
      </c>
      <c r="AO68" s="41">
        <f t="shared" ca="1" si="209"/>
        <v>11844.463324129394</v>
      </c>
      <c r="AP68" s="41">
        <f t="shared" ca="1" si="209"/>
        <v>11657.730519494931</v>
      </c>
      <c r="AQ68" s="41">
        <f t="shared" ca="1" si="209"/>
        <v>11771.342607568607</v>
      </c>
      <c r="AR68" s="41">
        <f t="shared" ref="AR68:BB68" ca="1" si="210">AR12*$AE5</f>
        <v>10394.339703420517</v>
      </c>
      <c r="AS68" s="41">
        <f t="shared" ca="1" si="210"/>
        <v>9401.6159381724556</v>
      </c>
      <c r="AT68" s="41">
        <f t="shared" ca="1" si="210"/>
        <v>6085.3672377913426</v>
      </c>
      <c r="AU68" s="41">
        <f t="shared" ca="1" si="210"/>
        <v>6328.65426393694</v>
      </c>
      <c r="AV68" s="41">
        <f t="shared" ca="1" si="210"/>
        <v>8956.5330538943763</v>
      </c>
      <c r="AW68" s="41">
        <f t="shared" ca="1" si="210"/>
        <v>6298.9037068593416</v>
      </c>
      <c r="AX68" s="41">
        <f t="shared" ca="1" si="210"/>
        <v>7042.2178948239252</v>
      </c>
      <c r="AY68" s="41">
        <f t="shared" ca="1" si="210"/>
        <v>4467.3543128215342</v>
      </c>
      <c r="AZ68" s="41">
        <f t="shared" ca="1" si="210"/>
        <v>5054.9893869735406</v>
      </c>
      <c r="BA68" s="41">
        <f t="shared" ca="1" si="210"/>
        <v>5498.4679041551562</v>
      </c>
      <c r="BB68" s="41">
        <f t="shared" ca="1" si="210"/>
        <v>8458.8495402871667</v>
      </c>
    </row>
    <row r="69" spans="1:54" x14ac:dyDescent="0.15">
      <c r="C69" s="31" t="s">
        <v>7</v>
      </c>
      <c r="D69" s="31" t="s">
        <v>4</v>
      </c>
      <c r="E69" s="32">
        <f t="shared" ref="E69:Z69" si="211">E13*E27</f>
        <v>5031.1046387895312</v>
      </c>
      <c r="F69" s="32">
        <f t="shared" si="211"/>
        <v>4468.6650230964269</v>
      </c>
      <c r="G69" s="32">
        <f t="shared" si="211"/>
        <v>3393.1759026406658</v>
      </c>
      <c r="H69" s="32">
        <f t="shared" si="211"/>
        <v>2753.8182883530244</v>
      </c>
      <c r="I69" s="32">
        <f t="shared" si="211"/>
        <v>4961.3710145379064</v>
      </c>
      <c r="J69" s="32">
        <f t="shared" si="211"/>
        <v>4431.9937887827991</v>
      </c>
      <c r="K69" s="32">
        <f t="shared" si="211"/>
        <v>4263.9412219053256</v>
      </c>
      <c r="L69" s="32">
        <f t="shared" si="211"/>
        <v>4542.3505043980613</v>
      </c>
      <c r="M69" s="32">
        <f t="shared" si="211"/>
        <v>4678.7735302603469</v>
      </c>
      <c r="N69" s="32">
        <f t="shared" si="211"/>
        <v>8535.1932619117124</v>
      </c>
      <c r="O69" s="32">
        <f t="shared" si="211"/>
        <v>4347.2595068743931</v>
      </c>
      <c r="P69" s="32">
        <f t="shared" si="211"/>
        <v>1018.2089396539716</v>
      </c>
      <c r="Q69" s="32">
        <f t="shared" si="211"/>
        <v>3953.0735951494416</v>
      </c>
      <c r="R69" s="32">
        <f t="shared" si="211"/>
        <v>2529.1442020351242</v>
      </c>
      <c r="S69" s="32">
        <f t="shared" si="211"/>
        <v>5383.0984869462591</v>
      </c>
      <c r="T69" s="32">
        <f t="shared" si="211"/>
        <v>6636.8942959719443</v>
      </c>
      <c r="U69" s="32">
        <f t="shared" si="211"/>
        <v>12368.009801045391</v>
      </c>
      <c r="V69" s="32">
        <f t="shared" si="211"/>
        <v>8915.5747514083978</v>
      </c>
      <c r="W69" s="32">
        <f t="shared" si="211"/>
        <v>7684.5130609287598</v>
      </c>
      <c r="X69" s="32">
        <f t="shared" si="211"/>
        <v>3664.0430262022282</v>
      </c>
      <c r="Y69" s="41">
        <f t="shared" si="211"/>
        <v>5356.5664910999085</v>
      </c>
      <c r="Z69" s="32">
        <f t="shared" si="211"/>
        <v>3263.8801404682067</v>
      </c>
      <c r="AA69" s="41">
        <f t="shared" ref="AA69:AJ69" si="212">AA13*$AE6</f>
        <v>4212.9879116063412</v>
      </c>
      <c r="AB69" s="41">
        <f t="shared" ca="1" si="212"/>
        <v>2408.9501243966374</v>
      </c>
      <c r="AC69" s="41">
        <f t="shared" ca="1" si="212"/>
        <v>3124.9178169897541</v>
      </c>
      <c r="AD69" s="41">
        <f t="shared" ca="1" si="212"/>
        <v>3294.3366181976112</v>
      </c>
      <c r="AE69" s="41">
        <f t="shared" ca="1" si="212"/>
        <v>3690.6077027353062</v>
      </c>
      <c r="AF69" s="41">
        <f t="shared" ca="1" si="212"/>
        <v>2974.2770023369048</v>
      </c>
      <c r="AG69" s="41">
        <f t="shared" ca="1" si="212"/>
        <v>2518.2059277487256</v>
      </c>
      <c r="AH69" s="41">
        <f t="shared" ca="1" si="212"/>
        <v>3858.3884875967801</v>
      </c>
      <c r="AI69" s="41">
        <f t="shared" ca="1" si="212"/>
        <v>4527.2442088466159</v>
      </c>
      <c r="AJ69" s="41">
        <f t="shared" ca="1" si="212"/>
        <v>5482.598036913374</v>
      </c>
      <c r="AK69" s="41">
        <f t="shared" ref="AK69:AQ69" ca="1" si="213">AK13*$AE6</f>
        <v>5824.2040842080796</v>
      </c>
      <c r="AL69" s="41">
        <f t="shared" ca="1" si="213"/>
        <v>4279.263660102918</v>
      </c>
      <c r="AM69" s="41">
        <f t="shared" ca="1" si="213"/>
        <v>6236.7121143393397</v>
      </c>
      <c r="AN69" s="41">
        <f t="shared" ca="1" si="213"/>
        <v>6630.4264606220304</v>
      </c>
      <c r="AO69" s="41">
        <f t="shared" ca="1" si="213"/>
        <v>4464.4261992436759</v>
      </c>
      <c r="AP69" s="41">
        <f t="shared" ca="1" si="213"/>
        <v>4295.3650167818505</v>
      </c>
      <c r="AQ69" s="41">
        <f t="shared" ca="1" si="213"/>
        <v>4227.6468319588676</v>
      </c>
      <c r="AR69" s="41">
        <f t="shared" ref="AR69:BB69" ca="1" si="214">AR13*$AE6</f>
        <v>4268.8479717016062</v>
      </c>
      <c r="AS69" s="41">
        <f t="shared" ca="1" si="214"/>
        <v>3769.4813106190995</v>
      </c>
      <c r="AT69" s="41">
        <f t="shared" ca="1" si="214"/>
        <v>3409.4725186725968</v>
      </c>
      <c r="AU69" s="41">
        <f t="shared" ca="1" si="214"/>
        <v>2206.8432171366976</v>
      </c>
      <c r="AV69" s="41">
        <f t="shared" ca="1" si="214"/>
        <v>2295.0706490215862</v>
      </c>
      <c r="AW69" s="41">
        <f t="shared" ca="1" si="214"/>
        <v>3248.0643232669227</v>
      </c>
      <c r="AX69" s="41">
        <f t="shared" ca="1" si="214"/>
        <v>2284.2816838651352</v>
      </c>
      <c r="AY69" s="41">
        <f t="shared" ca="1" si="214"/>
        <v>2553.8427160611941</v>
      </c>
      <c r="AZ69" s="41">
        <f t="shared" ca="1" si="214"/>
        <v>1620.0748744581542</v>
      </c>
      <c r="BA69" s="41">
        <f t="shared" ca="1" si="214"/>
        <v>1833.1792651825917</v>
      </c>
      <c r="BB69" s="41">
        <f t="shared" ca="1" si="214"/>
        <v>1994.0056408711853</v>
      </c>
    </row>
    <row r="70" spans="1:54" x14ac:dyDescent="0.15">
      <c r="C70" s="31" t="s">
        <v>8</v>
      </c>
      <c r="D70" s="31" t="s">
        <v>6</v>
      </c>
      <c r="E70" s="32">
        <f t="shared" ref="E70:Z70" si="215">E14*E28</f>
        <v>3633.5996637241469</v>
      </c>
      <c r="F70" s="32">
        <f t="shared" si="215"/>
        <v>3715.8118596857985</v>
      </c>
      <c r="G70" s="32">
        <f t="shared" si="215"/>
        <v>4090.5981126765496</v>
      </c>
      <c r="H70" s="32">
        <f t="shared" si="215"/>
        <v>2748.163749684732</v>
      </c>
      <c r="I70" s="32">
        <f t="shared" si="215"/>
        <v>3649.0439873948044</v>
      </c>
      <c r="J70" s="32">
        <f t="shared" si="215"/>
        <v>2840.5628518189496</v>
      </c>
      <c r="K70" s="32">
        <f t="shared" si="215"/>
        <v>3811.4036256397185</v>
      </c>
      <c r="L70" s="32">
        <f t="shared" si="215"/>
        <v>4716.9730425998823</v>
      </c>
      <c r="M70" s="32">
        <f t="shared" si="215"/>
        <v>4338.2426744571767</v>
      </c>
      <c r="N70" s="32">
        <f t="shared" si="215"/>
        <v>9251.8912814886662</v>
      </c>
      <c r="O70" s="32">
        <f t="shared" si="215"/>
        <v>5812.2257150976975</v>
      </c>
      <c r="P70" s="32">
        <f t="shared" si="215"/>
        <v>3919.5165188130477</v>
      </c>
      <c r="Q70" s="32">
        <f t="shared" si="215"/>
        <v>8329.8537963939361</v>
      </c>
      <c r="R70" s="32">
        <f t="shared" si="215"/>
        <v>5793.3904553638386</v>
      </c>
      <c r="S70" s="32">
        <f t="shared" si="215"/>
        <v>5653.8604099628874</v>
      </c>
      <c r="T70" s="32">
        <f t="shared" si="215"/>
        <v>8188.4586640775151</v>
      </c>
      <c r="U70" s="32">
        <f t="shared" si="215"/>
        <v>9491.6553150745767</v>
      </c>
      <c r="V70" s="32">
        <f t="shared" si="215"/>
        <v>8373.7200038246028</v>
      </c>
      <c r="W70" s="32">
        <f t="shared" si="215"/>
        <v>5322.0561309489549</v>
      </c>
      <c r="X70" s="32">
        <f t="shared" si="215"/>
        <v>3677.0299723168469</v>
      </c>
      <c r="Y70" s="41">
        <f t="shared" si="215"/>
        <v>5263.324331792347</v>
      </c>
      <c r="Z70" s="41">
        <f t="shared" si="215"/>
        <v>2840.0229516833501</v>
      </c>
      <c r="AA70" s="41">
        <f t="shared" ref="AA70:AJ70" si="216">AA14*$AE7</f>
        <v>4187.1309267697752</v>
      </c>
      <c r="AB70" s="41">
        <f t="shared" ca="1" si="216"/>
        <v>2394.1653236458524</v>
      </c>
      <c r="AC70" s="41">
        <f t="shared" ca="1" si="216"/>
        <v>3105.7388033527059</v>
      </c>
      <c r="AD70" s="41">
        <f t="shared" ca="1" si="216"/>
        <v>3274.1178058557543</v>
      </c>
      <c r="AE70" s="41">
        <f t="shared" ca="1" si="216"/>
        <v>3667.9567981019341</v>
      </c>
      <c r="AF70" s="41">
        <f t="shared" ca="1" si="216"/>
        <v>2956.0225385305152</v>
      </c>
      <c r="AG70" s="41">
        <f t="shared" ca="1" si="216"/>
        <v>2502.750575429824</v>
      </c>
      <c r="AH70" s="41">
        <f t="shared" ca="1" si="216"/>
        <v>3834.7078374950961</v>
      </c>
      <c r="AI70" s="41">
        <f t="shared" ca="1" si="216"/>
        <v>4499.4584930278997</v>
      </c>
      <c r="AJ70" s="41">
        <f t="shared" ca="1" si="216"/>
        <v>5448.9488887838679</v>
      </c>
      <c r="AK70" s="41">
        <f t="shared" ref="AK70:AQ70" ca="1" si="217">AK14*$AE7</f>
        <v>5788.4583474886458</v>
      </c>
      <c r="AL70" s="41">
        <f t="shared" ca="1" si="217"/>
        <v>4252.9999114540979</v>
      </c>
      <c r="AM70" s="41">
        <f t="shared" ca="1" si="217"/>
        <v>6198.4346319553433</v>
      </c>
      <c r="AN70" s="41">
        <f t="shared" ca="1" si="217"/>
        <v>6589.7325777889064</v>
      </c>
      <c r="AO70" s="41">
        <f t="shared" ca="1" si="217"/>
        <v>4437.0260255522689</v>
      </c>
      <c r="AP70" s="41">
        <f t="shared" ca="1" si="217"/>
        <v>4269.0024469295922</v>
      </c>
      <c r="AQ70" s="41">
        <f t="shared" ca="1" si="217"/>
        <v>4201.6998787935936</v>
      </c>
      <c r="AR70" s="41">
        <f t="shared" ref="AR70:BB70" ca="1" si="218">AR14*$AE7</f>
        <v>4242.6481487755045</v>
      </c>
      <c r="AS70" s="41">
        <f t="shared" ca="1" si="218"/>
        <v>3746.3463234946676</v>
      </c>
      <c r="AT70" s="41">
        <f t="shared" ca="1" si="218"/>
        <v>3388.54706598541</v>
      </c>
      <c r="AU70" s="41">
        <f t="shared" ca="1" si="218"/>
        <v>2193.2988365689343</v>
      </c>
      <c r="AV70" s="41">
        <f t="shared" ca="1" si="218"/>
        <v>2280.9847773752149</v>
      </c>
      <c r="AW70" s="41">
        <f t="shared" ca="1" si="218"/>
        <v>3228.1295046258492</v>
      </c>
      <c r="AX70" s="41">
        <f t="shared" ca="1" si="218"/>
        <v>2270.2620289073247</v>
      </c>
      <c r="AY70" s="41">
        <f t="shared" ca="1" si="218"/>
        <v>2538.1686448866126</v>
      </c>
      <c r="AZ70" s="41">
        <f t="shared" ca="1" si="218"/>
        <v>1610.1317527730523</v>
      </c>
      <c r="BA70" s="41">
        <f t="shared" ca="1" si="218"/>
        <v>1821.9282268560987</v>
      </c>
      <c r="BB70" s="41">
        <f t="shared" ca="1" si="218"/>
        <v>1981.7675393855402</v>
      </c>
    </row>
    <row r="71" spans="1:54" x14ac:dyDescent="0.15">
      <c r="W71" s="38"/>
      <c r="X71" s="38"/>
      <c r="Y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row>
    <row r="72" spans="1:54" x14ac:dyDescent="0.15">
      <c r="W72" s="38"/>
      <c r="X72" s="38"/>
      <c r="Y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row>
    <row r="73" spans="1:54" x14ac:dyDescent="0.15">
      <c r="W73" s="38"/>
      <c r="X73" s="38"/>
      <c r="Y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row>
    <row r="74" spans="1:54" x14ac:dyDescent="0.15">
      <c r="W74" s="38"/>
      <c r="X74" s="38"/>
      <c r="Y74" s="38"/>
      <c r="AA74" s="31">
        <f t="shared" ref="AA74:AQ74" si="219">AA$10</f>
        <v>2021</v>
      </c>
      <c r="AB74" s="31">
        <f t="shared" si="219"/>
        <v>2022</v>
      </c>
      <c r="AC74" s="31">
        <f t="shared" si="219"/>
        <v>2023</v>
      </c>
      <c r="AD74" s="31">
        <f t="shared" si="219"/>
        <v>2024</v>
      </c>
      <c r="AE74" s="31">
        <f t="shared" si="219"/>
        <v>2025</v>
      </c>
      <c r="AF74" s="31">
        <f t="shared" si="219"/>
        <v>2026</v>
      </c>
      <c r="AG74" s="31">
        <f t="shared" si="219"/>
        <v>2027</v>
      </c>
      <c r="AH74" s="31">
        <f t="shared" si="219"/>
        <v>2028</v>
      </c>
      <c r="AI74" s="31">
        <f t="shared" si="219"/>
        <v>2029</v>
      </c>
      <c r="AJ74" s="31">
        <f t="shared" si="219"/>
        <v>2030</v>
      </c>
      <c r="AK74" s="31">
        <f t="shared" si="219"/>
        <v>2031</v>
      </c>
      <c r="AL74" s="31">
        <f t="shared" si="219"/>
        <v>2032</v>
      </c>
      <c r="AM74" s="31">
        <f t="shared" si="219"/>
        <v>2033</v>
      </c>
      <c r="AN74" s="31">
        <f t="shared" si="219"/>
        <v>2034</v>
      </c>
      <c r="AO74" s="31">
        <f t="shared" si="219"/>
        <v>2035</v>
      </c>
      <c r="AP74" s="31">
        <f t="shared" si="219"/>
        <v>2036</v>
      </c>
      <c r="AQ74" s="31">
        <f t="shared" si="219"/>
        <v>2037</v>
      </c>
      <c r="AR74" s="31">
        <f t="shared" ref="AR74:BB74" si="220">AR$10</f>
        <v>2038</v>
      </c>
      <c r="AS74" s="31">
        <f t="shared" si="220"/>
        <v>2039</v>
      </c>
      <c r="AT74" s="31">
        <f t="shared" si="220"/>
        <v>2040</v>
      </c>
      <c r="AU74" s="31">
        <f t="shared" si="220"/>
        <v>2041</v>
      </c>
      <c r="AV74" s="31">
        <f t="shared" si="220"/>
        <v>2042</v>
      </c>
      <c r="AW74" s="31">
        <f t="shared" si="220"/>
        <v>2043</v>
      </c>
      <c r="AX74" s="31">
        <f t="shared" si="220"/>
        <v>2044</v>
      </c>
      <c r="AY74" s="31">
        <f t="shared" si="220"/>
        <v>2045</v>
      </c>
      <c r="AZ74" s="31">
        <f t="shared" si="220"/>
        <v>2046</v>
      </c>
      <c r="BA74" s="31">
        <f t="shared" si="220"/>
        <v>2047</v>
      </c>
      <c r="BB74" s="31">
        <f t="shared" si="220"/>
        <v>2048</v>
      </c>
    </row>
    <row r="75" spans="1:54" x14ac:dyDescent="0.15">
      <c r="C75" s="31" t="s">
        <v>17</v>
      </c>
      <c r="D75" s="31" t="s">
        <v>4</v>
      </c>
      <c r="E75" s="4">
        <f>E61+E63</f>
        <v>55041.064397143164</v>
      </c>
      <c r="F75" s="4">
        <f t="shared" ref="F75:Z75" si="221">F61+F63</f>
        <v>46301.911676347576</v>
      </c>
      <c r="G75" s="4">
        <f t="shared" si="221"/>
        <v>44880.373751966217</v>
      </c>
      <c r="H75" s="4">
        <f t="shared" si="221"/>
        <v>45206.890577157581</v>
      </c>
      <c r="I75" s="4">
        <f t="shared" si="221"/>
        <v>43415.563792387475</v>
      </c>
      <c r="J75" s="4">
        <f t="shared" si="221"/>
        <v>51581.014156571531</v>
      </c>
      <c r="K75" s="4">
        <f t="shared" si="221"/>
        <v>60791.584523686004</v>
      </c>
      <c r="L75" s="4">
        <f t="shared" si="221"/>
        <v>63689.238119161353</v>
      </c>
      <c r="M75" s="4">
        <f t="shared" si="221"/>
        <v>71908.312326215062</v>
      </c>
      <c r="N75" s="4">
        <f t="shared" si="221"/>
        <v>102342.71585405238</v>
      </c>
      <c r="O75" s="4">
        <f t="shared" si="221"/>
        <v>65759.808522909792</v>
      </c>
      <c r="P75" s="4">
        <f t="shared" si="221"/>
        <v>62724.910263839338</v>
      </c>
      <c r="Q75" s="4">
        <f t="shared" si="221"/>
        <v>103199.97386019689</v>
      </c>
      <c r="R75" s="4">
        <f t="shared" si="221"/>
        <v>78706.931903530407</v>
      </c>
      <c r="S75" s="4">
        <f t="shared" si="221"/>
        <v>67374.084891595208</v>
      </c>
      <c r="T75" s="4">
        <f t="shared" si="221"/>
        <v>117615.68685095102</v>
      </c>
      <c r="U75" s="4">
        <f t="shared" si="221"/>
        <v>118713.81612780709</v>
      </c>
      <c r="V75" s="4">
        <f t="shared" si="221"/>
        <v>96041.285912844018</v>
      </c>
      <c r="W75" s="4">
        <f t="shared" si="221"/>
        <v>62279.252806354947</v>
      </c>
      <c r="X75" s="4">
        <f t="shared" si="221"/>
        <v>60983.102741708281</v>
      </c>
      <c r="Y75" s="42">
        <f t="shared" si="221"/>
        <v>59946.382860404527</v>
      </c>
      <c r="Z75" s="4">
        <f t="shared" si="221"/>
        <v>47223.683538798308</v>
      </c>
      <c r="AA75" s="42">
        <f t="shared" ref="AA75:AJ76" ca="1" si="222">AA61+AA63</f>
        <v>62231.388763267911</v>
      </c>
      <c r="AB75" s="42">
        <f t="shared" ca="1" si="222"/>
        <v>45498.111895820839</v>
      </c>
      <c r="AC75" s="42">
        <f t="shared" ca="1" si="222"/>
        <v>54712.415322488523</v>
      </c>
      <c r="AD75" s="42">
        <f t="shared" ca="1" si="222"/>
        <v>58913.644462768287</v>
      </c>
      <c r="AE75" s="42">
        <f t="shared" ca="1" si="222"/>
        <v>59417.3034932796</v>
      </c>
      <c r="AF75" s="42">
        <f t="shared" ca="1" si="222"/>
        <v>48572.445647376095</v>
      </c>
      <c r="AG75" s="42">
        <f t="shared" ca="1" si="222"/>
        <v>50918.990931030319</v>
      </c>
      <c r="AH75" s="42">
        <f t="shared" ca="1" si="222"/>
        <v>70162.361279507866</v>
      </c>
      <c r="AI75" s="42">
        <f t="shared" ca="1" si="222"/>
        <v>83292.732056464563</v>
      </c>
      <c r="AJ75" s="42">
        <f t="shared" ca="1" si="222"/>
        <v>96243.412178343686</v>
      </c>
      <c r="AK75" s="42">
        <f t="shared" ref="AK75:BB75" ca="1" si="223">AK61+AK63</f>
        <v>91415.68146365037</v>
      </c>
      <c r="AL75" s="42">
        <f t="shared" ca="1" si="223"/>
        <v>84712.812769791781</v>
      </c>
      <c r="AM75" s="42">
        <f t="shared" ca="1" si="223"/>
        <v>109510.44762856497</v>
      </c>
      <c r="AN75" s="42">
        <f t="shared" ca="1" si="223"/>
        <v>101759.69022035916</v>
      </c>
      <c r="AO75" s="42">
        <f t="shared" ca="1" si="223"/>
        <v>75832.651964737001</v>
      </c>
      <c r="AP75" s="42">
        <f t="shared" ca="1" si="223"/>
        <v>73499.645386102056</v>
      </c>
      <c r="AQ75" s="42">
        <f t="shared" ca="1" si="223"/>
        <v>72952.808343170138</v>
      </c>
      <c r="AR75" s="42">
        <f t="shared" ca="1" si="223"/>
        <v>70594.499769794435</v>
      </c>
      <c r="AS75" s="42">
        <f t="shared" ca="1" si="223"/>
        <v>62795.647624241916</v>
      </c>
      <c r="AT75" s="42">
        <f t="shared" ca="1" si="223"/>
        <v>51822.447122892219</v>
      </c>
      <c r="AU75" s="42">
        <f t="shared" ca="1" si="223"/>
        <v>38460.114623585825</v>
      </c>
      <c r="AV75" s="42">
        <f t="shared" ca="1" si="223"/>
        <v>44884.096910011947</v>
      </c>
      <c r="AW75" s="42">
        <f t="shared" ca="1" si="223"/>
        <v>50401.228503142644</v>
      </c>
      <c r="AX75" s="42">
        <f t="shared" ca="1" si="223"/>
        <v>40820.947482842632</v>
      </c>
      <c r="AY75" s="42">
        <f t="shared" ca="1" si="223"/>
        <v>38630.332651237186</v>
      </c>
      <c r="AZ75" s="42">
        <f t="shared" ca="1" si="223"/>
        <v>29075.720873008988</v>
      </c>
      <c r="BA75" s="42">
        <f t="shared" ca="1" si="223"/>
        <v>32444.685762872803</v>
      </c>
      <c r="BB75" s="42">
        <f t="shared" ca="1" si="223"/>
        <v>40389.666480253363</v>
      </c>
    </row>
    <row r="76" spans="1:54" x14ac:dyDescent="0.15">
      <c r="C76" s="31" t="s">
        <v>17</v>
      </c>
      <c r="D76" s="31" t="s">
        <v>6</v>
      </c>
      <c r="E76" s="4">
        <f t="shared" ref="E76:Y76" si="224">E62+E64</f>
        <v>39189.280656537558</v>
      </c>
      <c r="F76" s="4">
        <f t="shared" si="224"/>
        <v>44643.249360157599</v>
      </c>
      <c r="G76" s="4">
        <f t="shared" si="224"/>
        <v>37892.947295245234</v>
      </c>
      <c r="H76" s="4">
        <f t="shared" si="224"/>
        <v>38393.219133995946</v>
      </c>
      <c r="I76" s="4">
        <f t="shared" si="224"/>
        <v>35876.121565389723</v>
      </c>
      <c r="J76" s="4">
        <f t="shared" si="224"/>
        <v>36632.913468329214</v>
      </c>
      <c r="K76" s="4">
        <f t="shared" si="224"/>
        <v>44836.56220889742</v>
      </c>
      <c r="L76" s="4">
        <f t="shared" si="224"/>
        <v>55091.264555048401</v>
      </c>
      <c r="M76" s="4">
        <f t="shared" si="224"/>
        <v>90265.117187344003</v>
      </c>
      <c r="N76" s="4">
        <f t="shared" si="224"/>
        <v>78457.105469752671</v>
      </c>
      <c r="O76" s="4">
        <f t="shared" si="224"/>
        <v>56366.056649580358</v>
      </c>
      <c r="P76" s="4">
        <f t="shared" si="224"/>
        <v>74161.308326778526</v>
      </c>
      <c r="Q76" s="4">
        <f t="shared" si="224"/>
        <v>100405.88065122644</v>
      </c>
      <c r="R76" s="4">
        <f t="shared" si="224"/>
        <v>81593.86794815521</v>
      </c>
      <c r="S76" s="4">
        <f t="shared" si="224"/>
        <v>81154.102727546429</v>
      </c>
      <c r="T76" s="4">
        <f t="shared" si="224"/>
        <v>103500.61960301093</v>
      </c>
      <c r="U76" s="4">
        <f t="shared" si="224"/>
        <v>99120.176073996961</v>
      </c>
      <c r="V76" s="4">
        <f t="shared" si="224"/>
        <v>83382.061477671028</v>
      </c>
      <c r="W76" s="4">
        <f t="shared" si="224"/>
        <v>50480.819322610223</v>
      </c>
      <c r="X76" s="4">
        <f t="shared" si="224"/>
        <v>49639.718897697516</v>
      </c>
      <c r="Y76" s="42">
        <f t="shared" si="224"/>
        <v>38556.937012512011</v>
      </c>
      <c r="Z76" s="42">
        <f>Z62+Z64</f>
        <v>65506.906900154398</v>
      </c>
      <c r="AA76" s="42">
        <f t="shared" ca="1" si="222"/>
        <v>46943.54983654432</v>
      </c>
      <c r="AB76" s="42">
        <f t="shared" ca="1" si="222"/>
        <v>44274.855221598948</v>
      </c>
      <c r="AC76" s="42">
        <f t="shared" ca="1" si="222"/>
        <v>49858.705314982042</v>
      </c>
      <c r="AD76" s="42">
        <f t="shared" ca="1" si="222"/>
        <v>54733.248465100318</v>
      </c>
      <c r="AE76" s="42">
        <f t="shared" ca="1" si="222"/>
        <v>49742.279852104584</v>
      </c>
      <c r="AF76" s="42">
        <f t="shared" ca="1" si="222"/>
        <v>41296.833918143908</v>
      </c>
      <c r="AG76" s="42">
        <f t="shared" ca="1" si="222"/>
        <v>52186.083927079817</v>
      </c>
      <c r="AH76" s="42">
        <f t="shared" ca="1" si="222"/>
        <v>66147.028796130937</v>
      </c>
      <c r="AI76" s="42">
        <f t="shared" ca="1" si="222"/>
        <v>79315.092757980339</v>
      </c>
      <c r="AJ76" s="42">
        <f t="shared" ca="1" si="222"/>
        <v>87918.554893039618</v>
      </c>
      <c r="AK76" s="42">
        <f t="shared" ref="AK76:BB76" ca="1" si="225">AK62+AK64</f>
        <v>74364.145601354103</v>
      </c>
      <c r="AL76" s="42">
        <f t="shared" ca="1" si="225"/>
        <v>85489.453342466397</v>
      </c>
      <c r="AM76" s="42">
        <f t="shared" ca="1" si="225"/>
        <v>100062.56631888311</v>
      </c>
      <c r="AN76" s="42">
        <f t="shared" ca="1" si="225"/>
        <v>80595.897905651625</v>
      </c>
      <c r="AO76" s="42">
        <f t="shared" ca="1" si="225"/>
        <v>67129.713510039044</v>
      </c>
      <c r="AP76" s="42">
        <f t="shared" ca="1" si="225"/>
        <v>65534.734408089469</v>
      </c>
      <c r="AQ76" s="42">
        <f t="shared" ca="1" si="225"/>
        <v>65577.473231173266</v>
      </c>
      <c r="AR76" s="42">
        <f t="shared" ca="1" si="225"/>
        <v>60819.898305422408</v>
      </c>
      <c r="AS76" s="42">
        <f t="shared" ca="1" si="225"/>
        <v>54512.706449436228</v>
      </c>
      <c r="AT76" s="42">
        <f t="shared" ca="1" si="225"/>
        <v>40557.483525248157</v>
      </c>
      <c r="AU76" s="42">
        <f t="shared" ca="1" si="225"/>
        <v>34897.217474499979</v>
      </c>
      <c r="AV76" s="42">
        <f t="shared" ca="1" si="225"/>
        <v>44884.029907201511</v>
      </c>
      <c r="AW76" s="42">
        <f t="shared" ca="1" si="225"/>
        <v>40452.196567588733</v>
      </c>
      <c r="AX76" s="42">
        <f t="shared" ca="1" si="225"/>
        <v>37899.852015971104</v>
      </c>
      <c r="AY76" s="42">
        <f t="shared" ca="1" si="225"/>
        <v>30050.642879173574</v>
      </c>
      <c r="AZ76" s="42">
        <f t="shared" ca="1" si="225"/>
        <v>27098.324496020752</v>
      </c>
      <c r="BA76" s="42">
        <f t="shared" ca="1" si="225"/>
        <v>29861.669892117614</v>
      </c>
      <c r="BB76" s="42">
        <f t="shared" ca="1" si="225"/>
        <v>41446.216954683681</v>
      </c>
    </row>
    <row r="77" spans="1:54" x14ac:dyDescent="0.15">
      <c r="E77" s="4"/>
      <c r="F77" s="4"/>
      <c r="G77" s="4"/>
      <c r="H77" s="4"/>
      <c r="I77" s="4"/>
      <c r="J77" s="4"/>
      <c r="K77" s="4"/>
      <c r="L77" s="4"/>
      <c r="M77" s="4"/>
      <c r="N77" s="4"/>
      <c r="O77" s="4"/>
      <c r="P77" s="4"/>
      <c r="Q77" s="4"/>
      <c r="R77" s="4"/>
      <c r="S77" s="4"/>
      <c r="T77" s="4"/>
      <c r="U77" s="4"/>
      <c r="W77" s="38"/>
      <c r="X77" s="38"/>
      <c r="Y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row>
    <row r="78" spans="1:54" x14ac:dyDescent="0.15">
      <c r="C78" s="31" t="s">
        <v>19</v>
      </c>
      <c r="D78" s="31" t="s">
        <v>4</v>
      </c>
      <c r="E78" s="4">
        <f>E67+E69</f>
        <v>6470.4690197454975</v>
      </c>
      <c r="F78" s="4">
        <f t="shared" ref="F78:Z79" si="226">F67+F69</f>
        <v>4626.8510973915909</v>
      </c>
      <c r="G78" s="4">
        <f t="shared" si="226"/>
        <v>4086.8480409267422</v>
      </c>
      <c r="H78" s="4">
        <f t="shared" si="226"/>
        <v>3300.2324695302304</v>
      </c>
      <c r="I78" s="4">
        <f t="shared" si="226"/>
        <v>5658.0096163403687</v>
      </c>
      <c r="J78" s="4">
        <f t="shared" si="226"/>
        <v>5326.789473355866</v>
      </c>
      <c r="K78" s="4">
        <f t="shared" si="226"/>
        <v>4720.1415226948984</v>
      </c>
      <c r="L78" s="4">
        <f t="shared" si="226"/>
        <v>6265.2393025355732</v>
      </c>
      <c r="M78" s="4">
        <f t="shared" si="226"/>
        <v>8962.0628444151262</v>
      </c>
      <c r="N78" s="4">
        <f t="shared" si="226"/>
        <v>9640.7507080007617</v>
      </c>
      <c r="O78" s="4">
        <f t="shared" si="226"/>
        <v>8319.4325201174452</v>
      </c>
      <c r="P78" s="4">
        <f t="shared" si="226"/>
        <v>2969.6268645109649</v>
      </c>
      <c r="Q78" s="4">
        <f t="shared" si="226"/>
        <v>7927.5106518825551</v>
      </c>
      <c r="R78" s="4">
        <f t="shared" si="226"/>
        <v>7648.2570757825297</v>
      </c>
      <c r="S78" s="4">
        <f t="shared" si="226"/>
        <v>7291.3972045401333</v>
      </c>
      <c r="T78" s="4">
        <f t="shared" si="226"/>
        <v>10419.11381622716</v>
      </c>
      <c r="U78" s="4">
        <f t="shared" si="226"/>
        <v>18282.959134915076</v>
      </c>
      <c r="V78" s="4">
        <f t="shared" si="226"/>
        <v>11690.02240787343</v>
      </c>
      <c r="W78" s="4">
        <f t="shared" si="226"/>
        <v>10110.125119284237</v>
      </c>
      <c r="X78" s="4">
        <f t="shared" si="226"/>
        <v>7026.554865260221</v>
      </c>
      <c r="Y78" s="42">
        <f t="shared" si="226"/>
        <v>9332.9955257422571</v>
      </c>
      <c r="Z78" s="4">
        <f t="shared" si="226"/>
        <v>7175.6214268680478</v>
      </c>
      <c r="AA78" s="42">
        <f t="shared" ref="AA78:AJ78" ca="1" si="227">AA67+AA69</f>
        <v>5634.5665533902384</v>
      </c>
      <c r="AB78" s="42">
        <f t="shared" ca="1" si="227"/>
        <v>4253.0382941653033</v>
      </c>
      <c r="AC78" s="42">
        <f t="shared" ca="1" si="227"/>
        <v>5068.9840422916559</v>
      </c>
      <c r="AD78" s="42">
        <f t="shared" ca="1" si="227"/>
        <v>5472.251815477056</v>
      </c>
      <c r="AE78" s="42">
        <f t="shared" ca="1" si="227"/>
        <v>5445.7991525085536</v>
      </c>
      <c r="AF78" s="42">
        <f t="shared" ca="1" si="227"/>
        <v>4460.3300867268608</v>
      </c>
      <c r="AG78" s="42">
        <f t="shared" ca="1" si="227"/>
        <v>4795.132548239164</v>
      </c>
      <c r="AH78" s="42">
        <f t="shared" ca="1" si="227"/>
        <v>6530.0227436393998</v>
      </c>
      <c r="AI78" s="42">
        <f t="shared" ca="1" si="227"/>
        <v>7762.655432943463</v>
      </c>
      <c r="AJ78" s="42">
        <f t="shared" ca="1" si="227"/>
        <v>8919.5990971053143</v>
      </c>
      <c r="AK78" s="42">
        <f t="shared" ref="AK78:BB78" ca="1" si="228">AK67+AK69</f>
        <v>8349.4991329330769</v>
      </c>
      <c r="AL78" s="42">
        <f t="shared" ca="1" si="228"/>
        <v>7959.6954992304845</v>
      </c>
      <c r="AM78" s="42">
        <f t="shared" ca="1" si="228"/>
        <v>10149.48413351923</v>
      </c>
      <c r="AN78" s="42">
        <f t="shared" ca="1" si="228"/>
        <v>9264.9903182921298</v>
      </c>
      <c r="AO78" s="42">
        <f t="shared" ca="1" si="228"/>
        <v>6999.2230406902017</v>
      </c>
      <c r="AP78" s="42">
        <f t="shared" ca="1" si="228"/>
        <v>6790.1997501590613</v>
      </c>
      <c r="AQ78" s="42">
        <f t="shared" ca="1" si="228"/>
        <v>6746.7953357550905</v>
      </c>
      <c r="AR78" s="42">
        <f t="shared" ca="1" si="228"/>
        <v>6493.3083569583741</v>
      </c>
      <c r="AS78" s="42">
        <f t="shared" ca="1" si="228"/>
        <v>5781.4919633959325</v>
      </c>
      <c r="AT78" s="42">
        <f t="shared" ca="1" si="228"/>
        <v>4711.7830777311647</v>
      </c>
      <c r="AU78" s="42">
        <f t="shared" ca="1" si="228"/>
        <v>3561.2188777167912</v>
      </c>
      <c r="AV78" s="42">
        <f t="shared" ca="1" si="228"/>
        <v>4211.8304948706264</v>
      </c>
      <c r="AW78" s="42">
        <f t="shared" ca="1" si="228"/>
        <v>4596.0731594457839</v>
      </c>
      <c r="AX78" s="42">
        <f t="shared" ca="1" si="228"/>
        <v>3791.3648828322739</v>
      </c>
      <c r="AY78" s="42">
        <f t="shared" ca="1" si="228"/>
        <v>3509.8873499023712</v>
      </c>
      <c r="AZ78" s="42">
        <f t="shared" ca="1" si="228"/>
        <v>2701.8774670283888</v>
      </c>
      <c r="BA78" s="42">
        <f t="shared" ca="1" si="228"/>
        <v>3009.8893190568169</v>
      </c>
      <c r="BB78" s="42">
        <f t="shared" ca="1" si="228"/>
        <v>3804.2577823347006</v>
      </c>
    </row>
    <row r="79" spans="1:54" x14ac:dyDescent="0.15">
      <c r="C79" s="31" t="s">
        <v>19</v>
      </c>
      <c r="D79" s="31" t="s">
        <v>6</v>
      </c>
      <c r="E79" s="4">
        <f>E68+E70</f>
        <v>6387.4909802545008</v>
      </c>
      <c r="F79" s="4">
        <f t="shared" si="226"/>
        <v>6209.3329026084139</v>
      </c>
      <c r="G79" s="4">
        <f t="shared" si="226"/>
        <v>9332.7039590732584</v>
      </c>
      <c r="H79" s="4">
        <f t="shared" si="226"/>
        <v>6327.2955304697653</v>
      </c>
      <c r="I79" s="4">
        <f t="shared" si="226"/>
        <v>7895.8383836596304</v>
      </c>
      <c r="J79" s="4">
        <f t="shared" si="226"/>
        <v>7791.0665266441329</v>
      </c>
      <c r="K79" s="4">
        <f t="shared" si="226"/>
        <v>12429.058477305101</v>
      </c>
      <c r="L79" s="4">
        <f t="shared" si="226"/>
        <v>15158.88069746443</v>
      </c>
      <c r="M79" s="4">
        <f t="shared" si="226"/>
        <v>19305.385155584871</v>
      </c>
      <c r="N79" s="4">
        <f t="shared" si="226"/>
        <v>17472.817291999236</v>
      </c>
      <c r="O79" s="4">
        <f t="shared" si="226"/>
        <v>18511.719479882551</v>
      </c>
      <c r="P79" s="4">
        <f t="shared" si="226"/>
        <v>12976.781135489036</v>
      </c>
      <c r="Q79" s="4">
        <f t="shared" si="226"/>
        <v>33672.867648117448</v>
      </c>
      <c r="R79" s="4">
        <f t="shared" si="226"/>
        <v>31918.859924217464</v>
      </c>
      <c r="S79" s="4">
        <f t="shared" si="226"/>
        <v>22401.429195459859</v>
      </c>
      <c r="T79" s="4">
        <f t="shared" si="226"/>
        <v>33486.183083772848</v>
      </c>
      <c r="U79" s="4">
        <f t="shared" si="226"/>
        <v>28975.616965084919</v>
      </c>
      <c r="V79" s="4">
        <f t="shared" si="226"/>
        <v>26556.209292126572</v>
      </c>
      <c r="W79" s="4">
        <f t="shared" si="226"/>
        <v>19505.54758071576</v>
      </c>
      <c r="X79" s="4">
        <f t="shared" si="226"/>
        <v>14695.470334739779</v>
      </c>
      <c r="Y79" s="42">
        <f t="shared" si="226"/>
        <v>13659.456674257744</v>
      </c>
      <c r="Z79" s="42">
        <f t="shared" si="226"/>
        <v>26632.742402618311</v>
      </c>
      <c r="AA79" s="4">
        <f t="shared" ref="AA79:AJ79" ca="1" si="229">AA68+AA70</f>
        <v>10829.807692678263</v>
      </c>
      <c r="AB79" s="4">
        <f t="shared" ca="1" si="229"/>
        <v>11011.122050174366</v>
      </c>
      <c r="AC79" s="4">
        <f t="shared" ca="1" si="229"/>
        <v>12189.867649010659</v>
      </c>
      <c r="AD79" s="4">
        <f t="shared" ca="1" si="229"/>
        <v>13450.963640380052</v>
      </c>
      <c r="AE79" s="4">
        <f t="shared" ca="1" si="229"/>
        <v>11869.521678465662</v>
      </c>
      <c r="AF79" s="4">
        <f t="shared" ca="1" si="229"/>
        <v>9899.9720369532788</v>
      </c>
      <c r="AG79" s="4">
        <f t="shared" ca="1" si="229"/>
        <v>13142.251701185753</v>
      </c>
      <c r="AH79" s="4">
        <f t="shared" ca="1" si="229"/>
        <v>16318.577725515903</v>
      </c>
      <c r="AI79" s="4">
        <f t="shared" ca="1" si="229"/>
        <v>19617.715292031462</v>
      </c>
      <c r="AJ79" s="4">
        <f t="shared" ca="1" si="229"/>
        <v>21509.183909120147</v>
      </c>
      <c r="AK79" s="4">
        <f t="shared" ref="AK79:BB79" ca="1" si="230">AK68+AK70</f>
        <v>17588.522201978732</v>
      </c>
      <c r="AL79" s="4">
        <f t="shared" ca="1" si="230"/>
        <v>21450.725276547902</v>
      </c>
      <c r="AM79" s="4">
        <f t="shared" ca="1" si="230"/>
        <v>24481.826783575882</v>
      </c>
      <c r="AN79" s="4">
        <f t="shared" ca="1" si="230"/>
        <v>18900.381887830925</v>
      </c>
      <c r="AO79" s="4">
        <f t="shared" ca="1" si="230"/>
        <v>16281.489349681662</v>
      </c>
      <c r="AP79" s="4">
        <f t="shared" ca="1" si="230"/>
        <v>15926.732966424523</v>
      </c>
      <c r="AQ79" s="4">
        <f t="shared" ca="1" si="230"/>
        <v>15973.042486362201</v>
      </c>
      <c r="AR79" s="4">
        <f t="shared" ca="1" si="230"/>
        <v>14636.987852196022</v>
      </c>
      <c r="AS79" s="4">
        <f t="shared" ca="1" si="230"/>
        <v>13147.962261667122</v>
      </c>
      <c r="AT79" s="4">
        <f t="shared" ca="1" si="230"/>
        <v>9473.9143037767535</v>
      </c>
      <c r="AU79" s="4">
        <f t="shared" ca="1" si="230"/>
        <v>8521.9531005058743</v>
      </c>
      <c r="AV79" s="4">
        <f t="shared" ca="1" si="230"/>
        <v>11237.517831269592</v>
      </c>
      <c r="AW79" s="4">
        <f t="shared" ca="1" si="230"/>
        <v>9527.0332114851917</v>
      </c>
      <c r="AX79" s="4">
        <f t="shared" ca="1" si="230"/>
        <v>9312.4799237312509</v>
      </c>
      <c r="AY79" s="4">
        <f t="shared" ca="1" si="230"/>
        <v>7005.5229577081464</v>
      </c>
      <c r="AZ79" s="4">
        <f t="shared" ca="1" si="230"/>
        <v>6665.1211397465931</v>
      </c>
      <c r="BA79" s="4">
        <f t="shared" ca="1" si="230"/>
        <v>7320.3961310112554</v>
      </c>
      <c r="BB79" s="4">
        <f t="shared" ca="1" si="230"/>
        <v>10440.617079672707</v>
      </c>
    </row>
    <row r="80" spans="1:54" x14ac:dyDescent="0.15">
      <c r="Y80" s="38"/>
    </row>
    <row r="81" spans="3:54" x14ac:dyDescent="0.15">
      <c r="C81" s="31" t="s">
        <v>20</v>
      </c>
      <c r="D81" s="31" t="s">
        <v>4</v>
      </c>
      <c r="E81" s="35">
        <f>E78/E75</f>
        <v>0.1175571201359496</v>
      </c>
      <c r="F81" s="35">
        <f t="shared" ref="F81:Z82" si="231">F78/F75</f>
        <v>9.99278632323755E-2</v>
      </c>
      <c r="G81" s="35">
        <f t="shared" si="231"/>
        <v>9.1060918153510181E-2</v>
      </c>
      <c r="H81" s="35">
        <f t="shared" si="231"/>
        <v>7.3002863665164189E-2</v>
      </c>
      <c r="I81" s="35">
        <f t="shared" si="231"/>
        <v>0.1303221499874303</v>
      </c>
      <c r="J81" s="35">
        <f t="shared" si="231"/>
        <v>0.10327035170705773</v>
      </c>
      <c r="K81" s="35">
        <f t="shared" si="231"/>
        <v>7.7644653609181824E-2</v>
      </c>
      <c r="L81" s="35">
        <f t="shared" si="231"/>
        <v>9.8372024655302509E-2</v>
      </c>
      <c r="M81" s="35">
        <f t="shared" si="231"/>
        <v>0.12463180617782203</v>
      </c>
      <c r="N81" s="35">
        <f t="shared" si="231"/>
        <v>9.4200653437310794E-2</v>
      </c>
      <c r="O81" s="35">
        <f t="shared" si="231"/>
        <v>0.12651242007827732</v>
      </c>
      <c r="P81" s="35">
        <f t="shared" si="231"/>
        <v>4.7343660628924693E-2</v>
      </c>
      <c r="Q81" s="35">
        <f t="shared" si="231"/>
        <v>7.6816983138210948E-2</v>
      </c>
      <c r="R81" s="35">
        <f t="shared" si="231"/>
        <v>9.7173868817003989E-2</v>
      </c>
      <c r="S81" s="35">
        <f t="shared" si="231"/>
        <v>0.10822257870028186</v>
      </c>
      <c r="T81" s="35">
        <f t="shared" si="231"/>
        <v>8.8586089961204123E-2</v>
      </c>
      <c r="U81" s="35">
        <f t="shared" si="231"/>
        <v>0.15400868855257482</v>
      </c>
      <c r="V81" s="35">
        <f t="shared" si="231"/>
        <v>0.12171872020208002</v>
      </c>
      <c r="W81" s="35">
        <f t="shared" si="231"/>
        <v>0.1623353631219642</v>
      </c>
      <c r="X81" s="35">
        <f t="shared" si="231"/>
        <v>0.11522134081994712</v>
      </c>
      <c r="Y81" s="49">
        <f t="shared" si="231"/>
        <v>0.15568905212305709</v>
      </c>
      <c r="Z81" s="35">
        <f t="shared" si="231"/>
        <v>0.15194963393680755</v>
      </c>
      <c r="AA81" s="35">
        <f t="shared" ref="AA81:AJ81" ca="1" si="232">AA78/AA75</f>
        <v>9.0542195271014786E-2</v>
      </c>
      <c r="AB81" s="35">
        <f t="shared" ca="1" si="232"/>
        <v>9.3477248108749758E-2</v>
      </c>
      <c r="AC81" s="35">
        <f t="shared" ca="1" si="232"/>
        <v>9.2647784098249156E-2</v>
      </c>
      <c r="AD81" s="35">
        <f t="shared" ca="1" si="232"/>
        <v>9.2885983635511815E-2</v>
      </c>
      <c r="AE81" s="35">
        <f t="shared" ca="1" si="232"/>
        <v>9.1653421349296021E-2</v>
      </c>
      <c r="AF81" s="35">
        <f t="shared" ca="1" si="232"/>
        <v>9.1828402446682444E-2</v>
      </c>
      <c r="AG81" s="35">
        <f t="shared" ca="1" si="232"/>
        <v>9.4171790535561919E-2</v>
      </c>
      <c r="AH81" s="35">
        <f t="shared" ca="1" si="232"/>
        <v>9.30701678871034E-2</v>
      </c>
      <c r="AI81" s="35">
        <f t="shared" ca="1" si="232"/>
        <v>9.3197272334411121E-2</v>
      </c>
      <c r="AJ81" s="35">
        <f t="shared" ca="1" si="232"/>
        <v>9.267750275288314E-2</v>
      </c>
      <c r="AK81" s="35">
        <f t="shared" ref="AK81:BB81" ca="1" si="233">AK78/AK75</f>
        <v>9.1335523613124178E-2</v>
      </c>
      <c r="AL81" s="35">
        <f t="shared" ca="1" si="233"/>
        <v>9.3960939779689112E-2</v>
      </c>
      <c r="AM81" s="35">
        <f t="shared" ca="1" si="233"/>
        <v>9.2680509972381975E-2</v>
      </c>
      <c r="AN81" s="35">
        <f t="shared" ca="1" si="233"/>
        <v>9.1047744919711585E-2</v>
      </c>
      <c r="AO81" s="35">
        <f t="shared" ca="1" si="233"/>
        <v>9.2298275997850052E-2</v>
      </c>
      <c r="AP81" s="35">
        <f t="shared" ca="1" si="233"/>
        <v>9.2384115793883961E-2</v>
      </c>
      <c r="AQ81" s="35">
        <f t="shared" ca="1" si="233"/>
        <v>9.2481639692582551E-2</v>
      </c>
      <c r="AR81" s="35">
        <f t="shared" ca="1" si="233"/>
        <v>9.1980372098857108E-2</v>
      </c>
      <c r="AS81" s="35">
        <f t="shared" ca="1" si="233"/>
        <v>9.2068354768651509E-2</v>
      </c>
      <c r="AT81" s="35">
        <f t="shared" ca="1" si="233"/>
        <v>9.0921663088537663E-2</v>
      </c>
      <c r="AU81" s="35">
        <f t="shared" ca="1" si="233"/>
        <v>9.2595118672185631E-2</v>
      </c>
      <c r="AV81" s="35">
        <f t="shared" ca="1" si="233"/>
        <v>9.3837924450500113E-2</v>
      </c>
      <c r="AW81" s="35">
        <f t="shared" ca="1" si="233"/>
        <v>9.1189705012035716E-2</v>
      </c>
      <c r="AX81" s="35">
        <f t="shared" ca="1" si="233"/>
        <v>9.2877924610295107E-2</v>
      </c>
      <c r="AY81" s="35">
        <f t="shared" ca="1" si="233"/>
        <v>9.0858325802948073E-2</v>
      </c>
      <c r="AZ81" s="35">
        <f t="shared" ca="1" si="233"/>
        <v>9.2925553895261928E-2</v>
      </c>
      <c r="BA81" s="35">
        <f t="shared" ca="1" si="233"/>
        <v>9.2769871191081224E-2</v>
      </c>
      <c r="BB81" s="35">
        <f t="shared" ca="1" si="233"/>
        <v>9.4188888244338798E-2</v>
      </c>
    </row>
    <row r="82" spans="3:54" x14ac:dyDescent="0.15">
      <c r="C82" s="31" t="s">
        <v>20</v>
      </c>
      <c r="D82" s="31" t="s">
        <v>6</v>
      </c>
      <c r="E82" s="35">
        <f>E79/E76</f>
        <v>0.1629907687317792</v>
      </c>
      <c r="F82" s="35">
        <f t="shared" si="231"/>
        <v>0.13908783503895233</v>
      </c>
      <c r="G82" s="35">
        <f t="shared" si="231"/>
        <v>0.24629131870785664</v>
      </c>
      <c r="H82" s="35">
        <f t="shared" si="231"/>
        <v>0.16480242275040571</v>
      </c>
      <c r="I82" s="35">
        <f t="shared" si="231"/>
        <v>0.22008617540411263</v>
      </c>
      <c r="J82" s="35">
        <f t="shared" si="231"/>
        <v>0.2126794128285717</v>
      </c>
      <c r="K82" s="35">
        <f t="shared" si="231"/>
        <v>0.27720810572846871</v>
      </c>
      <c r="L82" s="35">
        <f t="shared" si="231"/>
        <v>0.27515942536256982</v>
      </c>
      <c r="M82" s="35">
        <f t="shared" si="231"/>
        <v>0.21387426014765826</v>
      </c>
      <c r="N82" s="35">
        <f t="shared" si="231"/>
        <v>0.22270535201856864</v>
      </c>
      <c r="O82" s="35">
        <f t="shared" si="231"/>
        <v>0.32841963018572046</v>
      </c>
      <c r="P82" s="35">
        <f t="shared" si="231"/>
        <v>0.17498047739812214</v>
      </c>
      <c r="Q82" s="35">
        <f t="shared" si="231"/>
        <v>0.33536748475006917</v>
      </c>
      <c r="R82" s="35">
        <f t="shared" si="231"/>
        <v>0.39119189624027539</v>
      </c>
      <c r="S82" s="35">
        <f t="shared" si="231"/>
        <v>0.27603569557865448</v>
      </c>
      <c r="T82" s="35">
        <f t="shared" si="231"/>
        <v>0.32353606395993695</v>
      </c>
      <c r="U82" s="35">
        <f t="shared" si="231"/>
        <v>0.29232814259181222</v>
      </c>
      <c r="V82" s="35">
        <f t="shared" si="231"/>
        <v>0.31848827939134233</v>
      </c>
      <c r="W82" s="35">
        <f t="shared" si="231"/>
        <v>0.38639522579973812</v>
      </c>
      <c r="X82" s="35">
        <f t="shared" si="231"/>
        <v>0.29604257761865393</v>
      </c>
      <c r="Y82" s="49">
        <f t="shared" si="231"/>
        <v>0.35426716260747448</v>
      </c>
      <c r="Z82" s="49">
        <f t="shared" si="231"/>
        <v>0.4065638825416063</v>
      </c>
      <c r="AA82" s="35">
        <f t="shared" ref="AA82:AJ82" ca="1" si="234">AA79/AA76</f>
        <v>0.2306985247257024</v>
      </c>
      <c r="AB82" s="35">
        <f t="shared" ca="1" si="234"/>
        <v>0.24869922205420844</v>
      </c>
      <c r="AC82" s="35">
        <f t="shared" ca="1" si="234"/>
        <v>0.2444882507879266</v>
      </c>
      <c r="AD82" s="35">
        <f t="shared" ca="1" si="234"/>
        <v>0.24575489337083328</v>
      </c>
      <c r="AE82" s="35">
        <f t="shared" ca="1" si="234"/>
        <v>0.23862037915745965</v>
      </c>
      <c r="AF82" s="35">
        <f t="shared" ca="1" si="234"/>
        <v>0.23972714364923001</v>
      </c>
      <c r="AG82" s="35">
        <f t="shared" ca="1" si="234"/>
        <v>0.25183441086611452</v>
      </c>
      <c r="AH82" s="35">
        <f t="shared" ca="1" si="234"/>
        <v>0.24670159828056262</v>
      </c>
      <c r="AI82" s="35">
        <f t="shared" ca="1" si="234"/>
        <v>0.24733899450754426</v>
      </c>
      <c r="AJ82" s="35">
        <f t="shared" ca="1" si="234"/>
        <v>0.24464897012112966</v>
      </c>
      <c r="AK82" s="35">
        <f t="shared" ref="AK82:BB82" ca="1" si="235">AK79/AK76</f>
        <v>0.2365188500418737</v>
      </c>
      <c r="AL82" s="35">
        <f t="shared" ca="1" si="235"/>
        <v>0.25091662699745415</v>
      </c>
      <c r="AM82" s="35">
        <f t="shared" ca="1" si="235"/>
        <v>0.24466518983289201</v>
      </c>
      <c r="AN82" s="35">
        <f t="shared" ca="1" si="235"/>
        <v>0.23450798835886627</v>
      </c>
      <c r="AO82" s="35">
        <f t="shared" ca="1" si="235"/>
        <v>0.2425377451856221</v>
      </c>
      <c r="AP82" s="35">
        <f t="shared" ca="1" si="235"/>
        <v>0.24302735198784234</v>
      </c>
      <c r="AQ82" s="35">
        <f t="shared" ca="1" si="235"/>
        <v>0.24357514401407537</v>
      </c>
      <c r="AR82" s="35">
        <f t="shared" ca="1" si="235"/>
        <v>0.24066116945300875</v>
      </c>
      <c r="AS82" s="35">
        <f t="shared" ca="1" si="235"/>
        <v>0.24119078134311012</v>
      </c>
      <c r="AT82" s="35">
        <f t="shared" ca="1" si="235"/>
        <v>0.23359226165693883</v>
      </c>
      <c r="AU82" s="35">
        <f t="shared" ca="1" si="235"/>
        <v>0.24420150708958438</v>
      </c>
      <c r="AV82" s="35">
        <f t="shared" ca="1" si="235"/>
        <v>0.25036784474351675</v>
      </c>
      <c r="AW82" s="35">
        <f t="shared" ca="1" si="235"/>
        <v>0.2355133718280821</v>
      </c>
      <c r="AX82" s="35">
        <f t="shared" ca="1" si="235"/>
        <v>0.24571283074685743</v>
      </c>
      <c r="AY82" s="35">
        <f t="shared" ca="1" si="235"/>
        <v>0.2331238964129877</v>
      </c>
      <c r="AZ82" s="35">
        <f t="shared" ca="1" si="235"/>
        <v>0.24596063644914029</v>
      </c>
      <c r="BA82" s="35">
        <f t="shared" ca="1" si="235"/>
        <v>0.24514356221396619</v>
      </c>
      <c r="BB82" s="35">
        <f t="shared" ca="1" si="235"/>
        <v>0.25190760090572878</v>
      </c>
    </row>
    <row r="83" spans="3:54" x14ac:dyDescent="0.15">
      <c r="E83" s="17">
        <v>1999</v>
      </c>
      <c r="F83" s="18">
        <v>2000</v>
      </c>
      <c r="G83" s="18">
        <v>2001</v>
      </c>
      <c r="H83" s="18">
        <v>2002</v>
      </c>
      <c r="I83" s="18">
        <v>2003</v>
      </c>
      <c r="J83" s="18">
        <v>2004</v>
      </c>
      <c r="K83" s="18">
        <v>2005</v>
      </c>
      <c r="L83" s="18">
        <v>2006</v>
      </c>
      <c r="M83" s="18">
        <v>2007</v>
      </c>
      <c r="N83" s="18">
        <v>2008</v>
      </c>
      <c r="O83" s="18">
        <v>2009</v>
      </c>
      <c r="P83" s="18">
        <v>2010</v>
      </c>
      <c r="Q83" s="18">
        <v>2011</v>
      </c>
      <c r="R83" s="18">
        <v>2012</v>
      </c>
      <c r="S83" s="18">
        <v>2013</v>
      </c>
      <c r="T83" s="18">
        <v>2014</v>
      </c>
      <c r="U83" s="18">
        <v>2015</v>
      </c>
      <c r="V83" s="17">
        <v>2016</v>
      </c>
      <c r="W83" s="31">
        <v>2017</v>
      </c>
      <c r="X83" s="31">
        <v>2018</v>
      </c>
      <c r="Y83" s="38">
        <v>2019</v>
      </c>
      <c r="Z83" s="31">
        <v>2020</v>
      </c>
    </row>
    <row r="84" spans="3:54" x14ac:dyDescent="0.15">
      <c r="E84" s="32">
        <f>E78+E79</f>
        <v>12857.96</v>
      </c>
      <c r="F84" s="32">
        <f t="shared" ref="F84:Y84" si="236">F78+F79</f>
        <v>10836.184000000005</v>
      </c>
      <c r="G84" s="32">
        <f t="shared" si="236"/>
        <v>13419.552</v>
      </c>
      <c r="H84" s="32">
        <f t="shared" si="236"/>
        <v>9627.5279999999948</v>
      </c>
      <c r="I84" s="32">
        <f t="shared" si="236"/>
        <v>13553.847999999998</v>
      </c>
      <c r="J84" s="32">
        <f t="shared" si="236"/>
        <v>13117.856</v>
      </c>
      <c r="K84" s="32">
        <f t="shared" si="236"/>
        <v>17149.2</v>
      </c>
      <c r="L84" s="32">
        <f t="shared" si="236"/>
        <v>21424.120000000003</v>
      </c>
      <c r="M84" s="32">
        <f t="shared" si="236"/>
        <v>28267.447999999997</v>
      </c>
      <c r="N84" s="32">
        <f t="shared" si="236"/>
        <v>27113.567999999999</v>
      </c>
      <c r="O84" s="32">
        <f t="shared" si="236"/>
        <v>26831.151999999995</v>
      </c>
      <c r="P84" s="32">
        <f t="shared" si="236"/>
        <v>15946.408000000001</v>
      </c>
      <c r="Q84" s="32">
        <f t="shared" si="236"/>
        <v>41600.378300000004</v>
      </c>
      <c r="R84" s="32">
        <f t="shared" si="236"/>
        <v>39567.116999999991</v>
      </c>
      <c r="S84" s="32">
        <f t="shared" si="236"/>
        <v>29692.826399999991</v>
      </c>
      <c r="T84" s="32">
        <f t="shared" si="236"/>
        <v>43905.296900000008</v>
      </c>
      <c r="U84" s="32">
        <f t="shared" si="236"/>
        <v>47258.576099999991</v>
      </c>
      <c r="V84" s="32">
        <f t="shared" si="236"/>
        <v>38246.231700000004</v>
      </c>
      <c r="W84" s="32">
        <f t="shared" si="236"/>
        <v>29615.672699999996</v>
      </c>
      <c r="X84" s="32">
        <f t="shared" si="236"/>
        <v>21722.0252</v>
      </c>
      <c r="Y84" s="41">
        <f t="shared" si="236"/>
        <v>22992.4522</v>
      </c>
      <c r="Z84" s="32">
        <f t="shared" ref="Z84:AJ84" si="237">SUM(Z78:Z79)</f>
        <v>33808.363829486356</v>
      </c>
      <c r="AA84" s="32">
        <f t="shared" ca="1" si="237"/>
        <v>16464.374246068503</v>
      </c>
      <c r="AB84" s="32">
        <f t="shared" ca="1" si="237"/>
        <v>15264.160344339671</v>
      </c>
      <c r="AC84" s="32">
        <f t="shared" ca="1" si="237"/>
        <v>17258.851691302316</v>
      </c>
      <c r="AD84" s="32">
        <f t="shared" ca="1" si="237"/>
        <v>18923.215455857109</v>
      </c>
      <c r="AE84" s="32">
        <f t="shared" ca="1" si="237"/>
        <v>17315.320830974215</v>
      </c>
      <c r="AF84" s="32">
        <f t="shared" ca="1" si="237"/>
        <v>14360.30212368014</v>
      </c>
      <c r="AG84" s="32">
        <f t="shared" ca="1" si="237"/>
        <v>17937.384249424918</v>
      </c>
      <c r="AH84" s="32">
        <f t="shared" ca="1" si="237"/>
        <v>22848.600469155303</v>
      </c>
      <c r="AI84" s="32">
        <f t="shared" ca="1" si="237"/>
        <v>27380.370724974924</v>
      </c>
      <c r="AJ84" s="32">
        <f t="shared" ca="1" si="237"/>
        <v>30428.783006225462</v>
      </c>
      <c r="AK84" s="32">
        <f t="shared" ref="AK84:BB84" ca="1" si="238">SUM(AK78:AK79)</f>
        <v>25938.021334911809</v>
      </c>
      <c r="AL84" s="32">
        <f t="shared" ca="1" si="238"/>
        <v>29410.420775778388</v>
      </c>
      <c r="AM84" s="32">
        <f t="shared" ca="1" si="238"/>
        <v>34631.310917095114</v>
      </c>
      <c r="AN84" s="32">
        <f t="shared" ca="1" si="238"/>
        <v>28165.372206123055</v>
      </c>
      <c r="AO84" s="32">
        <f t="shared" ca="1" si="238"/>
        <v>23280.712390371864</v>
      </c>
      <c r="AP84" s="32">
        <f t="shared" ca="1" si="238"/>
        <v>22716.932716583586</v>
      </c>
      <c r="AQ84" s="32">
        <f t="shared" ca="1" si="238"/>
        <v>22719.83782211729</v>
      </c>
      <c r="AR84" s="32">
        <f t="shared" ca="1" si="238"/>
        <v>21130.296209154396</v>
      </c>
      <c r="AS84" s="32">
        <f t="shared" ca="1" si="238"/>
        <v>18929.454225063055</v>
      </c>
      <c r="AT84" s="32">
        <f t="shared" ca="1" si="238"/>
        <v>14185.697381507918</v>
      </c>
      <c r="AU84" s="32">
        <f t="shared" ca="1" si="238"/>
        <v>12083.171978222665</v>
      </c>
      <c r="AV84" s="32">
        <f t="shared" ca="1" si="238"/>
        <v>15449.348326140218</v>
      </c>
      <c r="AW84" s="32">
        <f t="shared" ca="1" si="238"/>
        <v>14123.106370930975</v>
      </c>
      <c r="AX84" s="32">
        <f t="shared" ca="1" si="238"/>
        <v>13103.844806563524</v>
      </c>
      <c r="AY84" s="32">
        <f t="shared" ca="1" si="238"/>
        <v>10515.410307610517</v>
      </c>
      <c r="AZ84" s="32">
        <f t="shared" ca="1" si="238"/>
        <v>9366.9986067749815</v>
      </c>
      <c r="BA84" s="32">
        <f t="shared" ca="1" si="238"/>
        <v>10330.285450068073</v>
      </c>
      <c r="BB84" s="32">
        <f t="shared" ca="1" si="238"/>
        <v>14244.874862007408</v>
      </c>
    </row>
    <row r="85" spans="3:54" x14ac:dyDescent="0.15">
      <c r="C85" s="31" t="s">
        <v>21</v>
      </c>
      <c r="E85" s="15">
        <v>12857.96</v>
      </c>
      <c r="F85" s="15">
        <v>10836.184000000005</v>
      </c>
      <c r="G85" s="15">
        <v>13419.552</v>
      </c>
      <c r="H85" s="15">
        <v>9627.5279999999948</v>
      </c>
      <c r="I85" s="15">
        <v>13553.847999999998</v>
      </c>
      <c r="J85" s="15">
        <v>13117.856</v>
      </c>
      <c r="K85" s="15">
        <v>17149.2</v>
      </c>
      <c r="L85" s="15">
        <v>21424.120000000003</v>
      </c>
      <c r="M85" s="15">
        <v>28267.447999999997</v>
      </c>
      <c r="N85" s="15">
        <v>27113.567999999999</v>
      </c>
      <c r="O85" s="15">
        <v>26831.151999999995</v>
      </c>
      <c r="P85" s="15">
        <v>15946.408000000001</v>
      </c>
      <c r="Q85" s="15">
        <v>41600.378300000004</v>
      </c>
      <c r="R85" s="15">
        <v>39567.116999999991</v>
      </c>
      <c r="S85" s="15">
        <v>29692.826399999991</v>
      </c>
      <c r="T85" s="15">
        <v>43905.296900000008</v>
      </c>
      <c r="U85" s="15">
        <v>47258.576099999991</v>
      </c>
      <c r="V85" s="15">
        <v>38246.231700000004</v>
      </c>
      <c r="W85" s="15">
        <v>29615.672699999996</v>
      </c>
      <c r="X85" s="15">
        <v>21722.0252</v>
      </c>
      <c r="Y85" s="50">
        <v>22992.4522</v>
      </c>
      <c r="Z85" s="37"/>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row>
    <row r="86" spans="3:54" x14ac:dyDescent="0.15">
      <c r="E86" s="32"/>
      <c r="F86" s="32"/>
      <c r="G86" s="32"/>
      <c r="H86" s="32"/>
      <c r="I86" s="32"/>
      <c r="J86" s="32"/>
      <c r="K86" s="32"/>
      <c r="L86" s="32"/>
      <c r="M86" s="32"/>
      <c r="N86" s="32"/>
      <c r="O86" s="32"/>
      <c r="P86" s="32"/>
      <c r="Q86" s="32"/>
      <c r="R86" s="32"/>
      <c r="S86" s="32"/>
      <c r="T86" s="19"/>
      <c r="U86" s="19"/>
      <c r="V86" s="19"/>
      <c r="W86" s="19"/>
      <c r="X86" s="20"/>
      <c r="Y86" s="38"/>
    </row>
    <row r="87" spans="3:54" x14ac:dyDescent="0.15">
      <c r="E87" s="35"/>
      <c r="F87" s="35"/>
      <c r="G87" s="35"/>
      <c r="H87" s="35"/>
      <c r="I87" s="35"/>
      <c r="J87" s="35"/>
      <c r="K87" s="35"/>
      <c r="L87" s="35"/>
      <c r="M87" s="35"/>
      <c r="N87" s="35"/>
      <c r="O87" s="35"/>
      <c r="P87" s="35"/>
      <c r="Q87" s="35"/>
      <c r="R87" s="35"/>
      <c r="S87" s="35"/>
      <c r="T87" s="35"/>
      <c r="U87" s="35"/>
      <c r="Y87" s="38"/>
    </row>
    <row r="88" spans="3:54" x14ac:dyDescent="0.15">
      <c r="E88" s="35"/>
      <c r="F88" s="35"/>
      <c r="G88" s="35"/>
      <c r="H88" s="35"/>
      <c r="I88" s="35"/>
      <c r="J88" s="35"/>
      <c r="K88" s="35"/>
      <c r="L88" s="35"/>
      <c r="M88" s="35"/>
      <c r="N88" s="35"/>
      <c r="O88" s="35"/>
      <c r="P88" s="35"/>
      <c r="Q88" s="35"/>
      <c r="R88" s="35"/>
      <c r="S88" s="35"/>
      <c r="T88" s="35"/>
      <c r="U88" s="35"/>
      <c r="V88" s="37"/>
    </row>
    <row r="89" spans="3:54" x14ac:dyDescent="0.15">
      <c r="D89" s="21"/>
      <c r="E89" s="21">
        <v>1999</v>
      </c>
      <c r="F89" s="21">
        <v>2000</v>
      </c>
      <c r="G89" s="21">
        <v>2001</v>
      </c>
      <c r="H89" s="21">
        <v>2002</v>
      </c>
      <c r="I89" s="21">
        <v>2003</v>
      </c>
      <c r="J89" s="21">
        <v>2004</v>
      </c>
      <c r="K89" s="21">
        <v>2005</v>
      </c>
      <c r="L89" s="21">
        <v>2006</v>
      </c>
      <c r="M89" s="21">
        <v>2007</v>
      </c>
      <c r="N89" s="21">
        <v>2008</v>
      </c>
      <c r="O89" s="21">
        <v>2009</v>
      </c>
      <c r="P89" s="21">
        <v>2010</v>
      </c>
      <c r="Q89" s="21">
        <v>2011</v>
      </c>
      <c r="R89" s="21">
        <v>2012</v>
      </c>
      <c r="S89" s="21">
        <v>2013</v>
      </c>
      <c r="T89" s="21">
        <v>2014</v>
      </c>
      <c r="U89" s="21">
        <v>2015</v>
      </c>
      <c r="V89" s="21">
        <v>2016</v>
      </c>
      <c r="W89" s="21">
        <v>2017</v>
      </c>
      <c r="X89" s="21">
        <v>2018</v>
      </c>
      <c r="Y89" s="21">
        <v>2019</v>
      </c>
      <c r="Z89" s="21">
        <v>2020</v>
      </c>
      <c r="AA89" s="31">
        <f t="shared" ref="AA89:AQ89" si="239">AA$10</f>
        <v>2021</v>
      </c>
      <c r="AB89" s="31">
        <f t="shared" si="239"/>
        <v>2022</v>
      </c>
      <c r="AC89" s="31">
        <f t="shared" si="239"/>
        <v>2023</v>
      </c>
      <c r="AD89" s="31">
        <f t="shared" si="239"/>
        <v>2024</v>
      </c>
      <c r="AE89" s="31">
        <f t="shared" si="239"/>
        <v>2025</v>
      </c>
      <c r="AF89" s="31">
        <f t="shared" si="239"/>
        <v>2026</v>
      </c>
      <c r="AG89" s="31">
        <f t="shared" si="239"/>
        <v>2027</v>
      </c>
      <c r="AH89" s="31">
        <f t="shared" si="239"/>
        <v>2028</v>
      </c>
      <c r="AI89" s="31">
        <f t="shared" si="239"/>
        <v>2029</v>
      </c>
      <c r="AJ89" s="31">
        <f t="shared" si="239"/>
        <v>2030</v>
      </c>
      <c r="AK89" s="31">
        <f t="shared" si="239"/>
        <v>2031</v>
      </c>
      <c r="AL89" s="31">
        <f t="shared" si="239"/>
        <v>2032</v>
      </c>
      <c r="AM89" s="31">
        <f t="shared" si="239"/>
        <v>2033</v>
      </c>
      <c r="AN89" s="31">
        <f t="shared" si="239"/>
        <v>2034</v>
      </c>
      <c r="AO89" s="31">
        <f t="shared" si="239"/>
        <v>2035</v>
      </c>
      <c r="AP89" s="31">
        <f t="shared" si="239"/>
        <v>2036</v>
      </c>
      <c r="AQ89" s="31">
        <f t="shared" si="239"/>
        <v>2037</v>
      </c>
      <c r="AR89" s="31">
        <f t="shared" ref="AR89:BB89" si="240">AR$10</f>
        <v>2038</v>
      </c>
      <c r="AS89" s="31">
        <f t="shared" si="240"/>
        <v>2039</v>
      </c>
      <c r="AT89" s="31">
        <f t="shared" si="240"/>
        <v>2040</v>
      </c>
      <c r="AU89" s="31">
        <f t="shared" si="240"/>
        <v>2041</v>
      </c>
      <c r="AV89" s="31">
        <f t="shared" si="240"/>
        <v>2042</v>
      </c>
      <c r="AW89" s="31">
        <f t="shared" si="240"/>
        <v>2043</v>
      </c>
      <c r="AX89" s="31">
        <f t="shared" si="240"/>
        <v>2044</v>
      </c>
      <c r="AY89" s="31">
        <f t="shared" si="240"/>
        <v>2045</v>
      </c>
      <c r="AZ89" s="31">
        <f t="shared" si="240"/>
        <v>2046</v>
      </c>
      <c r="BA89" s="31">
        <f t="shared" si="240"/>
        <v>2047</v>
      </c>
      <c r="BB89" s="31">
        <f t="shared" si="240"/>
        <v>2048</v>
      </c>
    </row>
    <row r="90" spans="3:54" x14ac:dyDescent="0.15">
      <c r="D90" s="31" t="s">
        <v>22</v>
      </c>
      <c r="E90" s="31">
        <f>E92/E91</f>
        <v>4.1102856154114763E-2</v>
      </c>
      <c r="F90" s="31">
        <f t="shared" ref="F90:X90" si="241">F92/F91</f>
        <v>4.3866242925354668E-2</v>
      </c>
      <c r="G90" s="31">
        <f t="shared" si="241"/>
        <v>3.9681840676082714E-2</v>
      </c>
      <c r="H90" s="31">
        <f t="shared" si="241"/>
        <v>6.1093806637821324E-2</v>
      </c>
      <c r="I90" s="31">
        <f t="shared" si="241"/>
        <v>4.0764492408895667E-2</v>
      </c>
      <c r="J90" s="31">
        <f t="shared" si="241"/>
        <v>6.5231012109457046E-2</v>
      </c>
      <c r="K90" s="31">
        <f t="shared" si="241"/>
        <v>7.9433052170041471E-2</v>
      </c>
      <c r="L90" s="31">
        <f t="shared" si="241"/>
        <v>7.0997809230256712E-2</v>
      </c>
      <c r="M90" s="31">
        <f t="shared" si="241"/>
        <v>0.13705962420886242</v>
      </c>
      <c r="N90" s="31">
        <f t="shared" si="241"/>
        <v>3.460793532838452E-2</v>
      </c>
      <c r="O90" s="31">
        <f t="shared" si="241"/>
        <v>7.3968729690061311E-2</v>
      </c>
      <c r="P90" s="31">
        <f t="shared" si="241"/>
        <v>0.12419550832917318</v>
      </c>
      <c r="Q90" s="31">
        <f t="shared" si="241"/>
        <v>7.485796653938924E-2</v>
      </c>
      <c r="R90" s="31">
        <f t="shared" si="241"/>
        <v>0.13099854873555153</v>
      </c>
      <c r="S90" s="31">
        <f t="shared" si="241"/>
        <v>0.10183525551206608</v>
      </c>
      <c r="T90" s="31">
        <f t="shared" si="241"/>
        <v>0.10121356863319299</v>
      </c>
      <c r="U90" s="31">
        <f t="shared" si="241"/>
        <v>6.9616541602329454E-2</v>
      </c>
      <c r="V90" s="31">
        <f t="shared" si="241"/>
        <v>5.3915826608554075E-2</v>
      </c>
      <c r="W90" s="31">
        <f t="shared" si="241"/>
        <v>7.8701380756995509E-2</v>
      </c>
      <c r="X90" s="31">
        <f t="shared" si="241"/>
        <v>0.11345833176640807</v>
      </c>
      <c r="Y90" s="31">
        <f>Y92/Y91</f>
        <v>5.7083558947670351E-2</v>
      </c>
      <c r="Z90" s="31">
        <f>Z92/Z91</f>
        <v>0.22602678461051254</v>
      </c>
      <c r="AA90" s="31">
        <f t="shared" ref="AA90:AJ90" ca="1" si="242">AA92/AA91</f>
        <v>4.117819377483968E-2</v>
      </c>
      <c r="AB90" s="31">
        <f t="shared" ca="1" si="242"/>
        <v>9.3420134777729993E-2</v>
      </c>
      <c r="AC90" s="31">
        <f t="shared" ca="1" si="242"/>
        <v>7.5920502009581323E-2</v>
      </c>
      <c r="AD90" s="31">
        <f ca="1">AD92/AD91</f>
        <v>8.0678833028821992E-2</v>
      </c>
      <c r="AE90" s="31">
        <f t="shared" ca="1" si="242"/>
        <v>5.8038105402100089E-2</v>
      </c>
      <c r="AF90" s="31">
        <f t="shared" ca="1" si="242"/>
        <v>6.0973275557674678E-2</v>
      </c>
      <c r="AG90" s="31">
        <f t="shared" ca="1" si="242"/>
        <v>0.11034290382415436</v>
      </c>
      <c r="AH90" s="31">
        <f t="shared" ca="1" si="242"/>
        <v>8.4500186289969303E-2</v>
      </c>
      <c r="AI90" s="31">
        <f t="shared" ca="1" si="242"/>
        <v>8.721319201392265E-2</v>
      </c>
      <c r="AJ90" s="31">
        <f t="shared" ca="1" si="242"/>
        <v>7.6503248373476607E-2</v>
      </c>
      <c r="AK90" s="31">
        <f t="shared" ref="AK90:BB90" ca="1" si="243">AK92/AK91</f>
        <v>5.2912972392184836E-2</v>
      </c>
      <c r="AL90" s="31">
        <f t="shared" ca="1" si="243"/>
        <v>0.10495819405971137</v>
      </c>
      <c r="AM90" s="31">
        <f t="shared" ca="1" si="243"/>
        <v>7.656238657670876E-2</v>
      </c>
      <c r="AN90" s="31">
        <f t="shared" ca="1" si="243"/>
        <v>4.8490189703174563E-2</v>
      </c>
      <c r="AO90" s="31">
        <f t="shared" ca="1" si="243"/>
        <v>6.9288973159322906E-2</v>
      </c>
      <c r="AP90" s="31">
        <f t="shared" ca="1" si="243"/>
        <v>7.0880752909257938E-2</v>
      </c>
      <c r="AQ90" s="31">
        <f t="shared" ca="1" si="243"/>
        <v>7.2717959826190531E-2</v>
      </c>
      <c r="AR90" s="31">
        <f t="shared" ca="1" si="243"/>
        <v>6.3591724673080594E-2</v>
      </c>
      <c r="AS90" s="31">
        <f t="shared" ca="1" si="243"/>
        <v>6.5138131637615324E-2</v>
      </c>
      <c r="AT90" s="31">
        <f t="shared" ca="1" si="243"/>
        <v>4.6613743669551393E-2</v>
      </c>
      <c r="AU90" s="31">
        <f t="shared" ca="1" si="243"/>
        <v>7.4895250263316476E-2</v>
      </c>
      <c r="AV90" s="31">
        <f t="shared" ca="1" si="243"/>
        <v>0.10191972893112196</v>
      </c>
      <c r="AW90" s="31">
        <f t="shared" ca="1" si="243"/>
        <v>5.0647117574074613E-2</v>
      </c>
      <c r="AX90" s="31">
        <f t="shared" ca="1" si="243"/>
        <v>8.0514516070054679E-2</v>
      </c>
      <c r="AY90" s="31">
        <f t="shared" ca="1" si="243"/>
        <v>4.568468528832028E-2</v>
      </c>
      <c r="AZ90" s="31">
        <f t="shared" ca="1" si="243"/>
        <v>8.148910488728095E-2</v>
      </c>
      <c r="BA90" s="31">
        <f t="shared" ca="1" si="243"/>
        <v>7.8334151542878011E-2</v>
      </c>
      <c r="BB90" s="31">
        <f t="shared" ca="1" si="243"/>
        <v>0.11078967884224585</v>
      </c>
    </row>
    <row r="91" spans="3:54" x14ac:dyDescent="0.15">
      <c r="D91" s="24" t="s">
        <v>18</v>
      </c>
      <c r="E91" s="70">
        <f>E27*E46</f>
        <v>31256.188726571891</v>
      </c>
      <c r="F91" s="70">
        <f t="shared" ref="F91:AJ91" si="244">F27*F46</f>
        <v>31039.024189049571</v>
      </c>
      <c r="G91" s="70">
        <f t="shared" si="244"/>
        <v>32083.617445096475</v>
      </c>
      <c r="H91" s="70">
        <f t="shared" si="244"/>
        <v>22202.712339043323</v>
      </c>
      <c r="I91" s="70">
        <f t="shared" si="244"/>
        <v>31264.497202848434</v>
      </c>
      <c r="J91" s="70">
        <f t="shared" si="244"/>
        <v>25116.454172044483</v>
      </c>
      <c r="K91" s="70">
        <f t="shared" si="244"/>
        <v>31400.568860717689</v>
      </c>
      <c r="L91" s="70">
        <f t="shared" si="244"/>
        <v>37856.989122547609</v>
      </c>
      <c r="M91" s="70">
        <f t="shared" si="244"/>
        <v>35502.381824520249</v>
      </c>
      <c r="N91" s="70">
        <f t="shared" si="244"/>
        <v>73741.401164134659</v>
      </c>
      <c r="O91" s="70">
        <f t="shared" si="244"/>
        <v>44938.883056524341</v>
      </c>
      <c r="P91" s="70">
        <f t="shared" si="244"/>
        <v>27689.557737156418</v>
      </c>
      <c r="Q91" s="70">
        <f t="shared" si="244"/>
        <v>61292.014451186915</v>
      </c>
      <c r="R91" s="70">
        <f t="shared" si="244"/>
        <v>42327.43969395676</v>
      </c>
      <c r="S91" s="70">
        <f t="shared" si="244"/>
        <v>45292.161725585836</v>
      </c>
      <c r="T91" s="70">
        <f t="shared" si="244"/>
        <v>64011.677722850385</v>
      </c>
      <c r="U91" s="70">
        <f t="shared" si="244"/>
        <v>80588.926924028259</v>
      </c>
      <c r="V91" s="70">
        <f t="shared" si="244"/>
        <v>68369.267787285484</v>
      </c>
      <c r="W91" s="70">
        <f t="shared" si="244"/>
        <v>46211.595637930172</v>
      </c>
      <c r="X91" s="70">
        <f t="shared" si="244"/>
        <v>29679.030874262196</v>
      </c>
      <c r="Y91" s="70">
        <f t="shared" si="244"/>
        <v>42635.611406605087</v>
      </c>
      <c r="Z91" s="70">
        <f t="shared" si="244"/>
        <v>23516.20968068756</v>
      </c>
      <c r="AA91" s="70">
        <f t="shared" si="244"/>
        <v>48563.804369400132</v>
      </c>
      <c r="AB91" s="70">
        <f ca="1">AB27*AB46</f>
        <v>27768.364170842102</v>
      </c>
      <c r="AC91" s="70">
        <f t="shared" ca="1" si="244"/>
        <v>36021.441484953277</v>
      </c>
      <c r="AD91" s="70">
        <f t="shared" ca="1" si="244"/>
        <v>37974.359862831938</v>
      </c>
      <c r="AE91" s="70">
        <f t="shared" ca="1" si="244"/>
        <v>42542.241810397521</v>
      </c>
      <c r="AF91" s="70">
        <f t="shared" ca="1" si="244"/>
        <v>34284.980045627977</v>
      </c>
      <c r="AG91" s="70">
        <f t="shared" ca="1" si="244"/>
        <v>29027.773780253825</v>
      </c>
      <c r="AH91" s="70">
        <f t="shared" ca="1" si="244"/>
        <v>44476.278504523776</v>
      </c>
      <c r="AI91" s="70">
        <f t="shared" ca="1" si="244"/>
        <v>52186.288378667035</v>
      </c>
      <c r="AJ91" s="70">
        <f t="shared" ca="1" si="244"/>
        <v>63198.809036980936</v>
      </c>
      <c r="AK91" s="70">
        <f t="shared" ref="AK91:BB91" ca="1" si="245">AK27*AK46</f>
        <v>67136.558112054525</v>
      </c>
      <c r="AL91" s="70">
        <f t="shared" ca="1" si="245"/>
        <v>49327.775819580747</v>
      </c>
      <c r="AM91" s="70">
        <f t="shared" ca="1" si="245"/>
        <v>71891.606001205248</v>
      </c>
      <c r="AN91" s="70">
        <f t="shared" ca="1" si="245"/>
        <v>76430.016006518694</v>
      </c>
      <c r="AO91" s="70">
        <f t="shared" ca="1" si="245"/>
        <v>51462.174853245342</v>
      </c>
      <c r="AP91" s="70">
        <f t="shared" ca="1" si="245"/>
        <v>49513.378805452958</v>
      </c>
      <c r="AQ91" s="70">
        <f t="shared" ca="1" si="245"/>
        <v>48732.780154568078</v>
      </c>
      <c r="AR91" s="70">
        <f t="shared" ca="1" si="245"/>
        <v>49207.712466799603</v>
      </c>
      <c r="AS91" s="70">
        <f t="shared" ca="1" si="245"/>
        <v>43451.430857113031</v>
      </c>
      <c r="AT91" s="70">
        <f t="shared" ca="1" si="245"/>
        <v>39301.550318602793</v>
      </c>
      <c r="AU91" s="70">
        <f t="shared" ca="1" si="245"/>
        <v>25438.644619823048</v>
      </c>
      <c r="AV91" s="70">
        <f t="shared" ca="1" si="245"/>
        <v>26455.656733783431</v>
      </c>
      <c r="AW91" s="70">
        <f t="shared" ca="1" si="245"/>
        <v>37440.971510934112</v>
      </c>
      <c r="AX91" s="70">
        <f t="shared" ca="1" si="245"/>
        <v>26331.290558470489</v>
      </c>
      <c r="AY91" s="70">
        <f t="shared" ca="1" si="245"/>
        <v>29438.564898641009</v>
      </c>
      <c r="AZ91" s="70">
        <f t="shared" ca="1" si="245"/>
        <v>18674.869455528074</v>
      </c>
      <c r="BA91" s="70">
        <f t="shared" ca="1" si="245"/>
        <v>21131.358806682143</v>
      </c>
      <c r="BB91" s="70">
        <f t="shared" ca="1" si="245"/>
        <v>22985.230882807457</v>
      </c>
    </row>
    <row r="92" spans="3:54" x14ac:dyDescent="0.15">
      <c r="D92" s="31" t="s">
        <v>23</v>
      </c>
      <c r="E92" s="4">
        <f>E44</f>
        <v>1284.7186291541479</v>
      </c>
      <c r="F92" s="4">
        <f t="shared" ref="F92:Y92" si="246">F44</f>
        <v>1361.5653752428082</v>
      </c>
      <c r="G92" s="4">
        <f t="shared" si="246"/>
        <v>1273.1369957687064</v>
      </c>
      <c r="H92" s="4">
        <f t="shared" si="246"/>
        <v>1356.4482144766823</v>
      </c>
      <c r="I92" s="4">
        <f t="shared" si="246"/>
        <v>1274.4813588934549</v>
      </c>
      <c r="J92" s="4">
        <f t="shared" si="246"/>
        <v>1638.3717262432567</v>
      </c>
      <c r="K92" s="4">
        <f t="shared" si="246"/>
        <v>2494.2430244823677</v>
      </c>
      <c r="L92" s="4">
        <f t="shared" si="246"/>
        <v>2687.7632917545388</v>
      </c>
      <c r="M92" s="4">
        <f t="shared" si="246"/>
        <v>4865.9431113882929</v>
      </c>
      <c r="N92" s="4">
        <f t="shared" si="246"/>
        <v>2552.0376425128311</v>
      </c>
      <c r="O92" s="4">
        <f t="shared" si="246"/>
        <v>3324.0720933813254</v>
      </c>
      <c r="P92" s="4">
        <f t="shared" si="246"/>
        <v>3438.9186985761316</v>
      </c>
      <c r="Q92" s="4">
        <f t="shared" si="246"/>
        <v>4588.1955669187118</v>
      </c>
      <c r="R92" s="4">
        <f t="shared" si="246"/>
        <v>5544.8331715999129</v>
      </c>
      <c r="S92" s="4">
        <f t="shared" si="246"/>
        <v>4612.3388620188534</v>
      </c>
      <c r="T92" s="4">
        <f t="shared" si="246"/>
        <v>6478.8503365275483</v>
      </c>
      <c r="U92" s="4">
        <f t="shared" si="246"/>
        <v>5610.322383893702</v>
      </c>
      <c r="V92" s="4">
        <f t="shared" si="246"/>
        <v>3686.1855873730856</v>
      </c>
      <c r="W92" s="4">
        <f t="shared" si="246"/>
        <v>3636.9163836890552</v>
      </c>
      <c r="X92" s="4">
        <f t="shared" si="246"/>
        <v>3367.3333314375086</v>
      </c>
      <c r="Y92" s="4">
        <f t="shared" si="246"/>
        <v>2433.7924369989078</v>
      </c>
      <c r="Z92" s="4">
        <f>Z44</f>
        <v>5315.2932603524168</v>
      </c>
      <c r="AA92" s="4">
        <f t="shared" ref="AA92:AJ92" ca="1" si="247">AA44</f>
        <v>1999.7697467665646</v>
      </c>
      <c r="AB92" s="4">
        <f t="shared" ca="1" si="247"/>
        <v>2594.1243233971577</v>
      </c>
      <c r="AC92" s="4">
        <f t="shared" ca="1" si="247"/>
        <v>2734.7659206464114</v>
      </c>
      <c r="AD92" s="4">
        <f t="shared" ca="1" si="247"/>
        <v>3063.7270387498174</v>
      </c>
      <c r="AE92" s="4">
        <f t="shared" ca="1" si="247"/>
        <v>2469.0711142334808</v>
      </c>
      <c r="AF92" s="4">
        <f t="shared" ca="1" si="247"/>
        <v>2090.4675358114523</v>
      </c>
      <c r="AG92" s="4">
        <f t="shared" ca="1" si="247"/>
        <v>3203.0088504638575</v>
      </c>
      <c r="AH92" s="4">
        <f t="shared" ca="1" si="247"/>
        <v>3758.2538191168164</v>
      </c>
      <c r="AI92" s="4">
        <f t="shared" ca="1" si="247"/>
        <v>4551.3327888626281</v>
      </c>
      <c r="AJ92" s="4">
        <f t="shared" ca="1" si="247"/>
        <v>4834.9141846640705</v>
      </c>
      <c r="AK92" s="4">
        <f t="shared" ref="AK92:BB92" ca="1" si="248">AK44</f>
        <v>3552.3948458894538</v>
      </c>
      <c r="AL92" s="4">
        <f t="shared" ca="1" si="248"/>
        <v>5177.354267005494</v>
      </c>
      <c r="AM92" s="4">
        <f t="shared" ca="1" si="248"/>
        <v>5504.1929302847111</v>
      </c>
      <c r="AN92" s="4">
        <f t="shared" ca="1" si="248"/>
        <v>3706.1059751727598</v>
      </c>
      <c r="AO92" s="4">
        <f t="shared" ca="1" si="248"/>
        <v>3565.7612521268989</v>
      </c>
      <c r="AP92" s="4">
        <f t="shared" ca="1" si="248"/>
        <v>3509.5455688118</v>
      </c>
      <c r="AQ92" s="4">
        <f t="shared" ca="1" si="248"/>
        <v>3543.7483494984567</v>
      </c>
      <c r="AR92" s="4">
        <f t="shared" ca="1" si="248"/>
        <v>3129.2033029808358</v>
      </c>
      <c r="AS92" s="4">
        <f t="shared" ca="1" si="248"/>
        <v>2830.345023013369</v>
      </c>
      <c r="AT92" s="4">
        <f t="shared" ca="1" si="248"/>
        <v>1831.9923923673264</v>
      </c>
      <c r="AU92" s="4">
        <f t="shared" ca="1" si="248"/>
        <v>1905.2336551612163</v>
      </c>
      <c r="AV92" s="4">
        <f t="shared" ca="1" si="248"/>
        <v>2696.3533630020188</v>
      </c>
      <c r="AW92" s="4">
        <f t="shared" ca="1" si="248"/>
        <v>1896.277286201858</v>
      </c>
      <c r="AX92" s="4">
        <f t="shared" ca="1" si="248"/>
        <v>2120.0511168152511</v>
      </c>
      <c r="AY92" s="4">
        <f t="shared" ca="1" si="248"/>
        <v>1344.8915727342066</v>
      </c>
      <c r="AZ92" s="4">
        <f t="shared" ca="1" si="248"/>
        <v>1521.7983958178065</v>
      </c>
      <c r="BA92" s="4">
        <f t="shared" ca="1" si="248"/>
        <v>1655.3070630695688</v>
      </c>
      <c r="BB92" s="4">
        <f t="shared" ca="1" si="248"/>
        <v>2546.5263476211089</v>
      </c>
    </row>
    <row r="93" spans="3:54" x14ac:dyDescent="0.15">
      <c r="D93" s="21"/>
      <c r="E93" s="21"/>
      <c r="F93" s="21"/>
      <c r="G93" s="21"/>
      <c r="H93" s="21"/>
      <c r="I93" s="21"/>
      <c r="J93" s="21"/>
      <c r="K93" s="21"/>
      <c r="L93" s="21"/>
      <c r="M93" s="21"/>
      <c r="N93" s="21"/>
      <c r="O93" s="21"/>
      <c r="P93" s="21"/>
      <c r="Q93" s="21"/>
      <c r="R93" s="21"/>
      <c r="S93" s="21"/>
      <c r="T93" s="21"/>
      <c r="U93" s="21"/>
      <c r="V93" s="21"/>
      <c r="W93" s="21"/>
      <c r="X93" s="21"/>
      <c r="Y93" s="21"/>
      <c r="Z93" s="21"/>
    </row>
    <row r="94" spans="3:54" x14ac:dyDescent="0.15">
      <c r="E94" s="32"/>
      <c r="F94" s="32"/>
      <c r="G94" s="32"/>
      <c r="H94" s="32"/>
      <c r="I94" s="32"/>
      <c r="J94" s="32"/>
      <c r="K94" s="32"/>
      <c r="L94" s="32"/>
      <c r="M94" s="32"/>
      <c r="N94" s="32"/>
      <c r="O94" s="32"/>
      <c r="P94" s="32"/>
      <c r="Q94" s="32"/>
      <c r="R94" s="32"/>
      <c r="S94" s="32"/>
      <c r="T94" s="32"/>
      <c r="U94" s="32"/>
      <c r="V94" s="32"/>
      <c r="W94" s="32"/>
      <c r="X94" s="32"/>
      <c r="Y94" s="32"/>
      <c r="AA94" s="32"/>
      <c r="AB94" s="32"/>
      <c r="AC94" s="32"/>
      <c r="AD94" s="32"/>
      <c r="AE94" s="32"/>
      <c r="AF94" s="32"/>
      <c r="AG94" s="32"/>
      <c r="AH94" s="32"/>
      <c r="AI94" s="32"/>
      <c r="AJ94" s="32"/>
    </row>
    <row r="95" spans="3:54" x14ac:dyDescent="0.15">
      <c r="E95" s="26"/>
      <c r="F95" s="26"/>
      <c r="G95" s="26"/>
      <c r="H95" s="26"/>
      <c r="I95" s="26"/>
      <c r="J95" s="26"/>
      <c r="K95" s="26"/>
      <c r="L95" s="26"/>
      <c r="M95" s="26"/>
      <c r="N95" s="26"/>
      <c r="O95" s="26"/>
      <c r="P95" s="26"/>
      <c r="Q95" s="26"/>
      <c r="R95" s="26"/>
      <c r="S95" s="26"/>
      <c r="T95" s="26"/>
      <c r="U95" s="26"/>
      <c r="V95" s="26"/>
      <c r="W95" s="26"/>
      <c r="X95" s="26"/>
      <c r="Y95" s="26"/>
      <c r="AC95" s="26"/>
      <c r="AD95" s="26"/>
      <c r="AE95" s="26"/>
      <c r="AF95" s="26"/>
      <c r="AG95" s="26"/>
      <c r="AH95" s="26"/>
      <c r="AI95" s="26"/>
      <c r="AJ95" s="26"/>
      <c r="AK95" s="26"/>
      <c r="AL95" s="26"/>
      <c r="AM95" s="26"/>
      <c r="AN95" s="26"/>
    </row>
    <row r="96" spans="3:54" x14ac:dyDescent="0.15">
      <c r="E96" s="26"/>
      <c r="F96" s="26"/>
      <c r="G96" s="26"/>
      <c r="H96" s="26"/>
      <c r="I96" s="26"/>
      <c r="J96" s="26"/>
      <c r="K96" s="26"/>
      <c r="L96" s="26"/>
      <c r="M96" s="26"/>
      <c r="N96" s="26"/>
      <c r="O96" s="26"/>
      <c r="P96" s="26"/>
      <c r="Q96" s="26"/>
      <c r="R96" s="26"/>
      <c r="S96" s="26"/>
      <c r="T96" s="26"/>
      <c r="U96" s="26"/>
      <c r="V96" s="26"/>
      <c r="W96" s="26"/>
      <c r="X96" s="26"/>
      <c r="Y96" s="26"/>
      <c r="AC96" s="26"/>
      <c r="AD96" s="26"/>
      <c r="AE96" s="26"/>
      <c r="AF96" s="26"/>
      <c r="AG96" s="26"/>
      <c r="AH96" s="26"/>
      <c r="AI96" s="26"/>
      <c r="AJ96" s="26"/>
      <c r="AK96" s="26"/>
      <c r="AL96" s="26"/>
      <c r="AM96" s="26"/>
      <c r="AN96" s="26"/>
    </row>
  </sheetData>
  <phoneticPr fontId="5"/>
  <pageMargins left="0.7" right="0.7" top="0.75" bottom="0.75" header="0.3" footer="0.3"/>
  <pageSetup paperSize="8" scale="6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5C78D-A9AE-45AF-ABB6-BB7DB1FBA1CB}">
  <dimension ref="A1:AE49"/>
  <sheetViews>
    <sheetView tabSelected="1" zoomScale="90" zoomScaleNormal="90" workbookViewId="0">
      <selection activeCell="E28" sqref="E28"/>
    </sheetView>
  </sheetViews>
  <sheetFormatPr defaultRowHeight="13.5" x14ac:dyDescent="0.15"/>
  <cols>
    <col min="1" max="1" width="8.875" style="28" customWidth="1"/>
    <col min="2" max="3" width="9" style="28"/>
    <col min="4" max="5" width="9.875" style="28" customWidth="1"/>
    <col min="6" max="23" width="9" style="28"/>
    <col min="24" max="24" width="18.5" style="28" bestFit="1" customWidth="1"/>
    <col min="25" max="25" width="9" style="28"/>
    <col min="26" max="26" width="17.25" style="28" bestFit="1" customWidth="1"/>
    <col min="27" max="27" width="9" style="28"/>
    <col min="28" max="28" width="17.25" style="28" bestFit="1" customWidth="1"/>
    <col min="29" max="16384" width="9" style="28"/>
  </cols>
  <sheetData>
    <row r="1" spans="1:31" x14ac:dyDescent="0.15">
      <c r="A1" s="30" t="s">
        <v>55</v>
      </c>
    </row>
    <row r="5" spans="1:31" x14ac:dyDescent="0.15">
      <c r="B5" s="23" t="s">
        <v>12</v>
      </c>
      <c r="C5" s="30">
        <v>0.625</v>
      </c>
    </row>
    <row r="8" spans="1:31" x14ac:dyDescent="0.15">
      <c r="C8" s="28" t="s">
        <v>56</v>
      </c>
      <c r="D8" s="28" t="s">
        <v>57</v>
      </c>
      <c r="E8" s="28" t="s">
        <v>58</v>
      </c>
    </row>
    <row r="9" spans="1:31" x14ac:dyDescent="0.15">
      <c r="A9" s="28" t="s">
        <v>3</v>
      </c>
      <c r="B9" s="28" t="s">
        <v>4</v>
      </c>
      <c r="C9" s="33">
        <v>6.8345790388953258</v>
      </c>
      <c r="D9" s="34">
        <v>0.25557471133172011</v>
      </c>
      <c r="E9" s="28">
        <f>D9/MAX($D$9:$D$12)</f>
        <v>0.3231593122406059</v>
      </c>
    </row>
    <row r="10" spans="1:31" x14ac:dyDescent="0.15">
      <c r="A10" s="28" t="s">
        <v>5</v>
      </c>
      <c r="B10" s="28" t="s">
        <v>6</v>
      </c>
      <c r="C10" s="33">
        <v>26.171695774064084</v>
      </c>
      <c r="D10" s="34">
        <v>0.79086290151971184</v>
      </c>
      <c r="E10" s="28">
        <f t="shared" ref="E10:E12" si="0">D10/MAX($D$9:$D$12)</f>
        <v>1</v>
      </c>
    </row>
    <row r="11" spans="1:31" x14ac:dyDescent="0.15">
      <c r="A11" s="28" t="s">
        <v>7</v>
      </c>
      <c r="B11" s="28" t="s">
        <v>4</v>
      </c>
      <c r="C11" s="33">
        <v>90.806231593915939</v>
      </c>
      <c r="D11" s="34">
        <v>0.21035966364259048</v>
      </c>
      <c r="E11" s="28">
        <f t="shared" si="0"/>
        <v>0.26598752228529887</v>
      </c>
    </row>
    <row r="12" spans="1:31" x14ac:dyDescent="0.15">
      <c r="A12" s="28" t="s">
        <v>8</v>
      </c>
      <c r="B12" s="28" t="s">
        <v>6</v>
      </c>
      <c r="C12" s="33">
        <v>90.806231593915939</v>
      </c>
      <c r="D12" s="34">
        <v>0.47899673976994511</v>
      </c>
      <c r="E12" s="28">
        <f t="shared" si="0"/>
        <v>0.60566343275112688</v>
      </c>
    </row>
    <row r="13" spans="1:31" x14ac:dyDescent="0.15">
      <c r="X13" s="28" t="s">
        <v>59</v>
      </c>
      <c r="Z13" s="28" t="s">
        <v>60</v>
      </c>
      <c r="AB13" s="28" t="s">
        <v>61</v>
      </c>
      <c r="AC13" s="28">
        <f>(AC40-AB40)/AE16</f>
        <v>2.3098258497000757</v>
      </c>
      <c r="AE13" s="28">
        <f>AE40/AE16</f>
        <v>23.098262203206694</v>
      </c>
    </row>
    <row r="14" spans="1:31" x14ac:dyDescent="0.15">
      <c r="C14" s="28" t="s">
        <v>62</v>
      </c>
      <c r="D14" s="25">
        <f>AVERAGE(D9:D12)</f>
        <v>0.43394850406599184</v>
      </c>
      <c r="W14" s="53" t="s">
        <v>63</v>
      </c>
      <c r="X14" s="1">
        <f>X31/$C$31*100/30</f>
        <v>0.99999959708426578</v>
      </c>
      <c r="Y14" s="1"/>
      <c r="Z14" s="53">
        <f>SUM(Z35:Z38)</f>
        <v>8.316209241364735</v>
      </c>
      <c r="AA14" s="53"/>
      <c r="AB14" s="53">
        <f>AC13*10/AE13</f>
        <v>0.99999983954611371</v>
      </c>
    </row>
    <row r="15" spans="1:31" x14ac:dyDescent="0.15">
      <c r="W15" s="53"/>
      <c r="X15" s="53" t="s">
        <v>64</v>
      </c>
      <c r="Y15" s="53"/>
      <c r="Z15" s="53" t="s">
        <v>65</v>
      </c>
      <c r="AA15" s="53"/>
      <c r="AB15" s="53" t="s">
        <v>64</v>
      </c>
    </row>
    <row r="16" spans="1:31" x14ac:dyDescent="0.15">
      <c r="B16" s="28" t="s">
        <v>66</v>
      </c>
      <c r="C16" s="28">
        <v>0</v>
      </c>
      <c r="D16" s="59">
        <v>0.1</v>
      </c>
      <c r="E16" s="59">
        <v>0.2</v>
      </c>
      <c r="F16" s="59">
        <v>0.3</v>
      </c>
      <c r="G16" s="59">
        <v>0.4</v>
      </c>
      <c r="H16" s="59">
        <v>0.5</v>
      </c>
      <c r="I16" s="59">
        <v>0.6</v>
      </c>
      <c r="J16" s="59">
        <v>0.7</v>
      </c>
      <c r="K16" s="59">
        <v>0.8</v>
      </c>
      <c r="L16" s="59">
        <v>0.9</v>
      </c>
      <c r="M16" s="59">
        <v>1</v>
      </c>
      <c r="N16" s="59">
        <v>1.1000000000000001</v>
      </c>
      <c r="O16" s="59">
        <v>1.2</v>
      </c>
      <c r="P16" s="59">
        <v>1.3</v>
      </c>
      <c r="Q16" s="59">
        <v>1.4</v>
      </c>
      <c r="R16" s="59">
        <v>1.5</v>
      </c>
      <c r="S16" s="59">
        <v>1.6</v>
      </c>
      <c r="T16" s="59">
        <v>1.7</v>
      </c>
      <c r="U16" s="59"/>
      <c r="V16" s="25">
        <f>MAX(D9:D12)</f>
        <v>0.79086290151971184</v>
      </c>
      <c r="W16" s="60" t="s">
        <v>67</v>
      </c>
      <c r="X16" s="60">
        <v>0.90992308794847376</v>
      </c>
      <c r="Y16" s="60"/>
      <c r="Z16" s="60">
        <v>1.253848747348328</v>
      </c>
      <c r="AA16" s="60"/>
      <c r="AB16" s="60">
        <v>0.81737778680535811</v>
      </c>
      <c r="AC16" s="59">
        <f>AB16+AE16</f>
        <v>0.81737878680535814</v>
      </c>
      <c r="AD16" s="59">
        <v>0</v>
      </c>
      <c r="AE16" s="59">
        <v>9.9999999999999995E-7</v>
      </c>
    </row>
    <row r="17" spans="1:31" x14ac:dyDescent="0.15">
      <c r="B17" s="28" t="s">
        <v>62</v>
      </c>
      <c r="C17" s="59">
        <f>AVERAGE(C18:C21)</f>
        <v>0</v>
      </c>
      <c r="D17" s="59">
        <f t="shared" ref="D17:V17" si="1">AVERAGE(D18:D21)</f>
        <v>5.48702566819258E-2</v>
      </c>
      <c r="E17" s="59">
        <f t="shared" si="1"/>
        <v>0.1097405133638516</v>
      </c>
      <c r="F17" s="59">
        <f t="shared" si="1"/>
        <v>0.16461077004577737</v>
      </c>
      <c r="G17" s="59">
        <f t="shared" si="1"/>
        <v>0.2194810267277032</v>
      </c>
      <c r="H17" s="59">
        <f t="shared" si="1"/>
        <v>0.27435128340962894</v>
      </c>
      <c r="I17" s="59">
        <f t="shared" si="1"/>
        <v>0.32922154009155474</v>
      </c>
      <c r="J17" s="59">
        <f t="shared" si="1"/>
        <v>0.38409179677348049</v>
      </c>
      <c r="K17" s="59">
        <f t="shared" si="1"/>
        <v>0.4389620534554064</v>
      </c>
      <c r="L17" s="59">
        <f t="shared" si="1"/>
        <v>0.49383231013733209</v>
      </c>
      <c r="M17" s="59">
        <f t="shared" si="1"/>
        <v>0.54870256681925789</v>
      </c>
      <c r="N17" s="59">
        <f t="shared" si="1"/>
        <v>0.60357282350118369</v>
      </c>
      <c r="O17" s="59">
        <f t="shared" si="1"/>
        <v>0.65844308018310949</v>
      </c>
      <c r="P17" s="59">
        <f t="shared" si="1"/>
        <v>0.71331333686503529</v>
      </c>
      <c r="Q17" s="59">
        <f t="shared" si="1"/>
        <v>0.76818359354696097</v>
      </c>
      <c r="R17" s="59">
        <f t="shared" si="1"/>
        <v>0.82305385022888689</v>
      </c>
      <c r="S17" s="59">
        <f t="shared" si="1"/>
        <v>0.8779241069108128</v>
      </c>
      <c r="T17" s="59">
        <f t="shared" si="1"/>
        <v>0.93279436359273848</v>
      </c>
      <c r="U17" s="59"/>
      <c r="V17" s="59">
        <f t="shared" si="1"/>
        <v>0.43394850406599184</v>
      </c>
      <c r="W17" s="59"/>
      <c r="X17" s="59">
        <f t="shared" ref="X17" si="2">AVERAGE(X18:X21)</f>
        <v>0.49927713396543288</v>
      </c>
      <c r="Y17" s="59"/>
      <c r="Z17" s="59">
        <f t="shared" ref="Z17" si="3">AVERAGE(Z18:Z21)</f>
        <v>0.68799002607313875</v>
      </c>
      <c r="AA17" s="59"/>
      <c r="AB17" s="59">
        <f t="shared" ref="AB17:AE17" si="4">AVERAGE(AB18:AB21)</f>
        <v>0.44849728968114422</v>
      </c>
      <c r="AC17" s="59">
        <f t="shared" si="4"/>
        <v>0.44849783838371099</v>
      </c>
      <c r="AD17" s="59">
        <f t="shared" si="4"/>
        <v>0</v>
      </c>
      <c r="AE17" s="59">
        <f t="shared" si="4"/>
        <v>5.4870256681925781E-7</v>
      </c>
    </row>
    <row r="18" spans="1:31" x14ac:dyDescent="0.15">
      <c r="A18" s="28" t="s">
        <v>3</v>
      </c>
      <c r="B18" s="28" t="s">
        <v>4</v>
      </c>
      <c r="C18" s="59">
        <f>C$16*$E9</f>
        <v>0</v>
      </c>
      <c r="D18" s="59">
        <f t="shared" ref="D18:T21" si="5">D$16*$E9</f>
        <v>3.2315931224060589E-2</v>
      </c>
      <c r="E18" s="59">
        <f t="shared" si="5"/>
        <v>6.4631862448121177E-2</v>
      </c>
      <c r="F18" s="59">
        <f t="shared" si="5"/>
        <v>9.6947793672181773E-2</v>
      </c>
      <c r="G18" s="59">
        <f t="shared" si="5"/>
        <v>0.12926372489624235</v>
      </c>
      <c r="H18" s="59">
        <f t="shared" si="5"/>
        <v>0.16157965612030295</v>
      </c>
      <c r="I18" s="59">
        <f t="shared" si="5"/>
        <v>0.19389558734436355</v>
      </c>
      <c r="J18" s="59">
        <f t="shared" si="5"/>
        <v>0.22621151856842411</v>
      </c>
      <c r="K18" s="59">
        <f t="shared" si="5"/>
        <v>0.25852744979248471</v>
      </c>
      <c r="L18" s="59">
        <f t="shared" si="5"/>
        <v>0.29084338101654533</v>
      </c>
      <c r="M18" s="59">
        <f t="shared" si="5"/>
        <v>0.3231593122406059</v>
      </c>
      <c r="N18" s="59">
        <f t="shared" si="5"/>
        <v>0.35547524346466652</v>
      </c>
      <c r="O18" s="59">
        <f t="shared" si="5"/>
        <v>0.38779117468872709</v>
      </c>
      <c r="P18" s="59">
        <f t="shared" si="5"/>
        <v>0.42010710591278766</v>
      </c>
      <c r="Q18" s="59">
        <f t="shared" si="5"/>
        <v>0.45242303713684823</v>
      </c>
      <c r="R18" s="59">
        <f t="shared" si="5"/>
        <v>0.48473896836090885</v>
      </c>
      <c r="S18" s="59">
        <f t="shared" si="5"/>
        <v>0.51705489958496942</v>
      </c>
      <c r="T18" s="59">
        <f t="shared" si="5"/>
        <v>0.54937083080903004</v>
      </c>
      <c r="U18" s="59"/>
      <c r="V18" s="59">
        <f t="shared" ref="V18:V21" si="6">V$16*$E9</f>
        <v>0.25557471133172011</v>
      </c>
      <c r="W18" s="59"/>
      <c r="X18" s="59">
        <f t="shared" ref="X18:X21" si="7">X$16*$E9</f>
        <v>0.29405011929327712</v>
      </c>
      <c r="Y18" s="59"/>
      <c r="Z18" s="59">
        <f t="shared" ref="Z18:AE21" si="8">Z$16*$E9</f>
        <v>0.40519289884683091</v>
      </c>
      <c r="AA18" s="59"/>
      <c r="AB18" s="59">
        <f t="shared" si="8"/>
        <v>0.26414324342476814</v>
      </c>
      <c r="AC18" s="59">
        <f t="shared" si="8"/>
        <v>0.26414356658408039</v>
      </c>
      <c r="AD18" s="59">
        <f t="shared" si="8"/>
        <v>0</v>
      </c>
      <c r="AE18" s="59">
        <f t="shared" si="8"/>
        <v>3.2315931224060589E-7</v>
      </c>
    </row>
    <row r="19" spans="1:31" x14ac:dyDescent="0.15">
      <c r="A19" s="28" t="s">
        <v>5</v>
      </c>
      <c r="B19" s="28" t="s">
        <v>6</v>
      </c>
      <c r="C19" s="59">
        <f t="shared" ref="C19:E21" si="9">C$16*$E10</f>
        <v>0</v>
      </c>
      <c r="D19" s="59">
        <f t="shared" si="9"/>
        <v>0.1</v>
      </c>
      <c r="E19" s="59">
        <f t="shared" si="9"/>
        <v>0.2</v>
      </c>
      <c r="F19" s="59">
        <f t="shared" si="5"/>
        <v>0.3</v>
      </c>
      <c r="G19" s="59">
        <f t="shared" si="5"/>
        <v>0.4</v>
      </c>
      <c r="H19" s="59">
        <f t="shared" si="5"/>
        <v>0.5</v>
      </c>
      <c r="I19" s="59">
        <f t="shared" si="5"/>
        <v>0.6</v>
      </c>
      <c r="J19" s="59">
        <f t="shared" si="5"/>
        <v>0.7</v>
      </c>
      <c r="K19" s="59">
        <f t="shared" si="5"/>
        <v>0.8</v>
      </c>
      <c r="L19" s="59">
        <f t="shared" si="5"/>
        <v>0.9</v>
      </c>
      <c r="M19" s="59">
        <f t="shared" si="5"/>
        <v>1</v>
      </c>
      <c r="N19" s="59">
        <f t="shared" si="5"/>
        <v>1.1000000000000001</v>
      </c>
      <c r="O19" s="59">
        <f t="shared" si="5"/>
        <v>1.2</v>
      </c>
      <c r="P19" s="59">
        <f t="shared" si="5"/>
        <v>1.3</v>
      </c>
      <c r="Q19" s="59">
        <f t="shared" si="5"/>
        <v>1.4</v>
      </c>
      <c r="R19" s="59">
        <f t="shared" si="5"/>
        <v>1.5</v>
      </c>
      <c r="S19" s="59">
        <f t="shared" si="5"/>
        <v>1.6</v>
      </c>
      <c r="T19" s="59">
        <f t="shared" si="5"/>
        <v>1.7</v>
      </c>
      <c r="U19" s="59"/>
      <c r="V19" s="59">
        <f t="shared" si="6"/>
        <v>0.79086290151971184</v>
      </c>
      <c r="W19" s="59"/>
      <c r="X19" s="59">
        <f t="shared" si="7"/>
        <v>0.90992308794847376</v>
      </c>
      <c r="Y19" s="59"/>
      <c r="Z19" s="59">
        <f t="shared" si="8"/>
        <v>1.253848747348328</v>
      </c>
      <c r="AA19" s="59"/>
      <c r="AB19" s="59">
        <f t="shared" si="8"/>
        <v>0.81737778680535811</v>
      </c>
      <c r="AC19" s="59">
        <f t="shared" si="8"/>
        <v>0.81737878680535814</v>
      </c>
      <c r="AD19" s="59">
        <f t="shared" si="8"/>
        <v>0</v>
      </c>
      <c r="AE19" s="59">
        <f t="shared" si="8"/>
        <v>9.9999999999999995E-7</v>
      </c>
    </row>
    <row r="20" spans="1:31" x14ac:dyDescent="0.15">
      <c r="A20" s="28" t="s">
        <v>7</v>
      </c>
      <c r="B20" s="28" t="s">
        <v>4</v>
      </c>
      <c r="C20" s="59">
        <f t="shared" si="9"/>
        <v>0</v>
      </c>
      <c r="D20" s="59">
        <f t="shared" si="9"/>
        <v>2.6598752228529889E-2</v>
      </c>
      <c r="E20" s="59">
        <f t="shared" si="9"/>
        <v>5.3197504457059779E-2</v>
      </c>
      <c r="F20" s="59">
        <f t="shared" si="5"/>
        <v>7.9796256685589664E-2</v>
      </c>
      <c r="G20" s="59">
        <f t="shared" si="5"/>
        <v>0.10639500891411956</v>
      </c>
      <c r="H20" s="59">
        <f t="shared" si="5"/>
        <v>0.13299376114264944</v>
      </c>
      <c r="I20" s="59">
        <f t="shared" si="5"/>
        <v>0.15959251337117933</v>
      </c>
      <c r="J20" s="59">
        <f t="shared" si="5"/>
        <v>0.18619126559970919</v>
      </c>
      <c r="K20" s="59">
        <f t="shared" si="5"/>
        <v>0.21279001782823911</v>
      </c>
      <c r="L20" s="59">
        <f t="shared" si="5"/>
        <v>0.23938877005676898</v>
      </c>
      <c r="M20" s="59">
        <f t="shared" si="5"/>
        <v>0.26598752228529887</v>
      </c>
      <c r="N20" s="59">
        <f t="shared" si="5"/>
        <v>0.29258627451382879</v>
      </c>
      <c r="O20" s="59">
        <f t="shared" si="5"/>
        <v>0.31918502674235866</v>
      </c>
      <c r="P20" s="59">
        <f t="shared" si="5"/>
        <v>0.34578377897088852</v>
      </c>
      <c r="Q20" s="59">
        <f t="shared" si="5"/>
        <v>0.37238253119941839</v>
      </c>
      <c r="R20" s="59">
        <f t="shared" si="5"/>
        <v>0.39898128342794831</v>
      </c>
      <c r="S20" s="59">
        <f t="shared" si="5"/>
        <v>0.42558003565647823</v>
      </c>
      <c r="T20" s="59">
        <f t="shared" si="5"/>
        <v>0.45217878788500809</v>
      </c>
      <c r="U20" s="59"/>
      <c r="V20" s="59">
        <f t="shared" si="6"/>
        <v>0.21035966364259048</v>
      </c>
      <c r="W20" s="59"/>
      <c r="X20" s="59">
        <f t="shared" si="7"/>
        <v>0.24202818763360262</v>
      </c>
      <c r="Y20" s="59"/>
      <c r="Z20" s="59">
        <f t="shared" si="8"/>
        <v>0.33350812162770743</v>
      </c>
      <c r="AA20" s="59"/>
      <c r="AB20" s="59">
        <f t="shared" si="8"/>
        <v>0.21741229228339845</v>
      </c>
      <c r="AC20" s="59">
        <f t="shared" si="8"/>
        <v>0.21741255827092076</v>
      </c>
      <c r="AD20" s="59">
        <f t="shared" si="8"/>
        <v>0</v>
      </c>
      <c r="AE20" s="59">
        <f t="shared" si="8"/>
        <v>2.6598752228529888E-7</v>
      </c>
    </row>
    <row r="21" spans="1:31" x14ac:dyDescent="0.15">
      <c r="A21" s="28" t="s">
        <v>8</v>
      </c>
      <c r="B21" s="28" t="s">
        <v>6</v>
      </c>
      <c r="C21" s="59">
        <f t="shared" si="9"/>
        <v>0</v>
      </c>
      <c r="D21" s="59">
        <f t="shared" si="9"/>
        <v>6.0566343275112691E-2</v>
      </c>
      <c r="E21" s="59">
        <f t="shared" si="9"/>
        <v>0.12113268655022538</v>
      </c>
      <c r="F21" s="59">
        <f t="shared" si="5"/>
        <v>0.18169902982533806</v>
      </c>
      <c r="G21" s="59">
        <f t="shared" si="5"/>
        <v>0.24226537310045076</v>
      </c>
      <c r="H21" s="59">
        <f t="shared" si="5"/>
        <v>0.30283171637556344</v>
      </c>
      <c r="I21" s="59">
        <f t="shared" si="5"/>
        <v>0.36339805965067612</v>
      </c>
      <c r="J21" s="59">
        <f t="shared" si="5"/>
        <v>0.4239644029257888</v>
      </c>
      <c r="K21" s="59">
        <f t="shared" si="5"/>
        <v>0.48453074620090153</v>
      </c>
      <c r="L21" s="59">
        <f t="shared" si="5"/>
        <v>0.54509708947601421</v>
      </c>
      <c r="M21" s="59">
        <f t="shared" si="5"/>
        <v>0.60566343275112688</v>
      </c>
      <c r="N21" s="59">
        <f t="shared" si="5"/>
        <v>0.66622977602623967</v>
      </c>
      <c r="O21" s="59">
        <f t="shared" si="5"/>
        <v>0.72679611930135224</v>
      </c>
      <c r="P21" s="59">
        <f t="shared" si="5"/>
        <v>0.78736246257646503</v>
      </c>
      <c r="Q21" s="59">
        <f t="shared" si="5"/>
        <v>0.84792880585157759</v>
      </c>
      <c r="R21" s="59">
        <f t="shared" si="5"/>
        <v>0.90849514912669038</v>
      </c>
      <c r="S21" s="59">
        <f t="shared" si="5"/>
        <v>0.96906149240180306</v>
      </c>
      <c r="T21" s="59">
        <f t="shared" si="5"/>
        <v>1.0296278356769157</v>
      </c>
      <c r="U21" s="59"/>
      <c r="V21" s="59">
        <f t="shared" si="6"/>
        <v>0.47899673976994506</v>
      </c>
      <c r="W21" s="59"/>
      <c r="X21" s="59">
        <f t="shared" si="7"/>
        <v>0.55110714098637814</v>
      </c>
      <c r="Y21" s="59"/>
      <c r="Z21" s="59">
        <f t="shared" si="8"/>
        <v>0.7594103364696887</v>
      </c>
      <c r="AA21" s="59"/>
      <c r="AB21" s="59">
        <f t="shared" si="8"/>
        <v>0.49505583621105193</v>
      </c>
      <c r="AC21" s="59">
        <f t="shared" si="8"/>
        <v>0.49505644187448472</v>
      </c>
      <c r="AD21" s="59">
        <f t="shared" si="8"/>
        <v>0</v>
      </c>
      <c r="AE21" s="59">
        <f t="shared" si="8"/>
        <v>6.0566343275112689E-7</v>
      </c>
    </row>
    <row r="23" spans="1:31" x14ac:dyDescent="0.15">
      <c r="X23" s="67">
        <f>X18+X19</f>
        <v>1.2039732072417508</v>
      </c>
      <c r="Y23" s="67"/>
      <c r="Z23" s="67">
        <f>Z18+Z19</f>
        <v>1.6590416461951589</v>
      </c>
      <c r="AA23" s="67"/>
      <c r="AB23" s="67">
        <f>AB18+AB19</f>
        <v>1.0815210302301264</v>
      </c>
    </row>
    <row r="24" spans="1:31" x14ac:dyDescent="0.15">
      <c r="X24" s="67">
        <f>X20+X21</f>
        <v>0.79313532861998071</v>
      </c>
      <c r="Y24" s="67"/>
      <c r="Z24" s="67">
        <f>Z20+Z21</f>
        <v>1.0929184580973961</v>
      </c>
      <c r="AA24" s="67"/>
      <c r="AB24" s="67">
        <f>AB20+AB21</f>
        <v>0.7124681284944504</v>
      </c>
    </row>
    <row r="25" spans="1:31" x14ac:dyDescent="0.15">
      <c r="B25" s="28" t="s">
        <v>68</v>
      </c>
    </row>
    <row r="26" spans="1:31" x14ac:dyDescent="0.15">
      <c r="A26" s="28" t="s">
        <v>3</v>
      </c>
      <c r="B26" s="28" t="s">
        <v>4</v>
      </c>
      <c r="C26" s="28">
        <v>1</v>
      </c>
      <c r="D26" s="28">
        <v>1</v>
      </c>
      <c r="E26" s="28">
        <v>1</v>
      </c>
      <c r="F26" s="28">
        <v>1</v>
      </c>
      <c r="G26" s="28">
        <v>1</v>
      </c>
      <c r="H26" s="28">
        <v>1</v>
      </c>
      <c r="I26" s="28">
        <v>1</v>
      </c>
      <c r="J26" s="28">
        <v>1</v>
      </c>
      <c r="K26" s="28">
        <v>1</v>
      </c>
      <c r="L26" s="28">
        <v>1</v>
      </c>
      <c r="M26" s="28">
        <v>1</v>
      </c>
      <c r="N26" s="28">
        <v>1</v>
      </c>
      <c r="O26" s="28">
        <v>1</v>
      </c>
      <c r="P26" s="28">
        <v>1</v>
      </c>
      <c r="Q26" s="28">
        <v>1</v>
      </c>
      <c r="R26" s="28">
        <v>1</v>
      </c>
      <c r="S26" s="28">
        <v>1</v>
      </c>
      <c r="T26" s="28">
        <v>1</v>
      </c>
      <c r="V26" s="28">
        <v>1</v>
      </c>
      <c r="X26" s="28">
        <v>1</v>
      </c>
      <c r="Z26" s="28">
        <v>1</v>
      </c>
      <c r="AB26" s="28">
        <v>1</v>
      </c>
      <c r="AC26" s="28">
        <v>1</v>
      </c>
      <c r="AD26" s="28">
        <v>1</v>
      </c>
      <c r="AE26" s="28">
        <v>1</v>
      </c>
    </row>
    <row r="27" spans="1:31" x14ac:dyDescent="0.15">
      <c r="A27" s="28" t="s">
        <v>5</v>
      </c>
      <c r="B27" s="28" t="s">
        <v>6</v>
      </c>
      <c r="C27" s="28">
        <f>C26*EXP(-C18-$C$5)</f>
        <v>0.53526142851899028</v>
      </c>
      <c r="D27" s="28">
        <f t="shared" ref="D27:V29" si="10">D26*EXP(-D18-$C$5)</f>
        <v>0.51824046244392641</v>
      </c>
      <c r="E27" s="28">
        <f t="shared" si="10"/>
        <v>0.50176075204448656</v>
      </c>
      <c r="F27" s="28">
        <f t="shared" si="10"/>
        <v>0.48580508574142744</v>
      </c>
      <c r="G27" s="28">
        <f t="shared" si="10"/>
        <v>0.47035679927255675</v>
      </c>
      <c r="H27" s="28">
        <f t="shared" si="10"/>
        <v>0.45539975828840573</v>
      </c>
      <c r="I27" s="28">
        <f t="shared" si="10"/>
        <v>0.44091834150134834</v>
      </c>
      <c r="J27" s="28">
        <f t="shared" si="10"/>
        <v>0.42689742437056799</v>
      </c>
      <c r="K27" s="28">
        <f t="shared" si="10"/>
        <v>0.41332236330583116</v>
      </c>
      <c r="L27" s="28">
        <f t="shared" si="10"/>
        <v>0.40017898037357086</v>
      </c>
      <c r="M27" s="28">
        <f t="shared" si="10"/>
        <v>0.38745354848930702</v>
      </c>
      <c r="N27" s="28">
        <f t="shared" si="10"/>
        <v>0.37513277708093784</v>
      </c>
      <c r="O27" s="28">
        <f t="shared" si="10"/>
        <v>0.36320379820792986</v>
      </c>
      <c r="P27" s="28">
        <f t="shared" si="10"/>
        <v>0.35165415312190784</v>
      </c>
      <c r="Q27" s="28">
        <f t="shared" si="10"/>
        <v>0.34047177925460992</v>
      </c>
      <c r="R27" s="28">
        <f t="shared" si="10"/>
        <v>0.32964499761961724</v>
      </c>
      <c r="S27" s="28">
        <f t="shared" si="10"/>
        <v>0.31916250061470008</v>
      </c>
      <c r="T27" s="28">
        <f t="shared" si="10"/>
        <v>0.30901334021204158</v>
      </c>
      <c r="V27" s="28">
        <f t="shared" si="10"/>
        <v>0.41454459972888336</v>
      </c>
      <c r="X27" s="28">
        <f t="shared" ref="X27:X29" si="11">X26*EXP(-X18-$C$5)</f>
        <v>0.39889776647639735</v>
      </c>
      <c r="Z27" s="28">
        <f t="shared" ref="Z27:Z29" si="12">Z26*EXP(-Z18-$C$5)</f>
        <v>0.35693810097982415</v>
      </c>
      <c r="AB27" s="28">
        <f t="shared" ref="AB27:AE29" si="13">AB26*EXP(-AB18-$C$5)</f>
        <v>0.41100773552892139</v>
      </c>
      <c r="AC27" s="28">
        <f t="shared" si="13"/>
        <v>0.41100760270796577</v>
      </c>
      <c r="AD27" s="28">
        <f t="shared" si="13"/>
        <v>0.53526142851899028</v>
      </c>
      <c r="AE27" s="28">
        <f t="shared" si="13"/>
        <v>0.53526125554430315</v>
      </c>
    </row>
    <row r="28" spans="1:31" x14ac:dyDescent="0.15">
      <c r="A28" s="28" t="s">
        <v>7</v>
      </c>
      <c r="B28" s="28" t="s">
        <v>4</v>
      </c>
      <c r="C28" s="28">
        <f t="shared" ref="C28:C29" si="14">C27*EXP(-C19-$C$5)</f>
        <v>0.28650479686019015</v>
      </c>
      <c r="D28" s="28">
        <f t="shared" si="10"/>
        <v>0.25099658858838236</v>
      </c>
      <c r="E28" s="28">
        <f t="shared" si="10"/>
        <v>0.21988911939142283</v>
      </c>
      <c r="F28" s="28">
        <f t="shared" si="10"/>
        <v>0.19263698004289678</v>
      </c>
      <c r="G28" s="28">
        <f t="shared" si="10"/>
        <v>0.16876235705865003</v>
      </c>
      <c r="H28" s="28">
        <f t="shared" si="10"/>
        <v>0.14784665516272699</v>
      </c>
      <c r="I28" s="28">
        <f t="shared" si="10"/>
        <v>0.12952315802990216</v>
      </c>
      <c r="J28" s="28">
        <f t="shared" si="10"/>
        <v>0.11347059862513822</v>
      </c>
      <c r="K28" s="28">
        <f t="shared" si="10"/>
        <v>9.9407526408325508E-2</v>
      </c>
      <c r="L28" s="28">
        <f t="shared" si="10"/>
        <v>8.7087372644147787E-2</v>
      </c>
      <c r="M28" s="28">
        <f t="shared" si="10"/>
        <v>7.6294127296838876E-2</v>
      </c>
      <c r="N28" s="28">
        <f t="shared" si="10"/>
        <v>6.6838551712553096E-2</v>
      </c>
      <c r="O28" s="28">
        <f t="shared" si="10"/>
        <v>5.8554860686069292E-2</v>
      </c>
      <c r="P28" s="28">
        <f t="shared" si="10"/>
        <v>5.1297815738293971E-2</v>
      </c>
      <c r="Q28" s="28">
        <f t="shared" si="10"/>
        <v>4.4940178640814531E-2</v>
      </c>
      <c r="R28" s="28">
        <f t="shared" si="10"/>
        <v>3.937048053998661E-2</v>
      </c>
      <c r="S28" s="28">
        <f t="shared" si="10"/>
        <v>3.4491067566467741E-2</v>
      </c>
      <c r="T28" s="28">
        <f t="shared" si="10"/>
        <v>3.0216388663744966E-2</v>
      </c>
      <c r="V28" s="28">
        <f t="shared" si="10"/>
        <v>0.10061664146786754</v>
      </c>
      <c r="X28" s="28">
        <f t="shared" si="11"/>
        <v>8.5951404426869882E-2</v>
      </c>
      <c r="Z28" s="28">
        <f t="shared" si="12"/>
        <v>5.4527961916574497E-2</v>
      </c>
      <c r="AB28" s="28">
        <f t="shared" si="13"/>
        <v>9.7147869808364276E-2</v>
      </c>
      <c r="AC28" s="28">
        <f t="shared" si="13"/>
        <v>9.7147741266340737E-2</v>
      </c>
      <c r="AD28" s="28">
        <f t="shared" si="13"/>
        <v>0.28650479686019015</v>
      </c>
      <c r="AE28" s="28">
        <f t="shared" si="13"/>
        <v>0.28650441776895097</v>
      </c>
    </row>
    <row r="29" spans="1:31" x14ac:dyDescent="0.15">
      <c r="A29" s="28" t="s">
        <v>8</v>
      </c>
      <c r="B29" s="28" t="s">
        <v>6</v>
      </c>
      <c r="C29" s="28">
        <f t="shared" si="14"/>
        <v>0.1533549668449285</v>
      </c>
      <c r="D29" s="28">
        <f t="shared" si="10"/>
        <v>0.13082238918701627</v>
      </c>
      <c r="E29" s="28">
        <f t="shared" si="10"/>
        <v>0.11160054261499874</v>
      </c>
      <c r="F29" s="28">
        <f t="shared" si="10"/>
        <v>9.5202978552529252E-2</v>
      </c>
      <c r="G29" s="28">
        <f t="shared" si="10"/>
        <v>8.121472273249708E-2</v>
      </c>
      <c r="H29" s="28">
        <f t="shared" si="10"/>
        <v>6.9281773415072911E-2</v>
      </c>
      <c r="I29" s="28">
        <f t="shared" si="10"/>
        <v>5.910214264164268E-2</v>
      </c>
      <c r="J29" s="28">
        <f t="shared" si="10"/>
        <v>5.0418213805034175E-2</v>
      </c>
      <c r="K29" s="28">
        <f t="shared" si="10"/>
        <v>4.3010222128547292E-2</v>
      </c>
      <c r="L29" s="28">
        <f t="shared" si="10"/>
        <v>3.6690693063828293E-2</v>
      </c>
      <c r="M29" s="28">
        <f t="shared" si="10"/>
        <v>3.12996978597452E-2</v>
      </c>
      <c r="N29" s="28">
        <f t="shared" si="10"/>
        <v>2.6700806234623894E-2</v>
      </c>
      <c r="O29" s="28">
        <f t="shared" si="10"/>
        <v>2.277763372584627E-2</v>
      </c>
      <c r="P29" s="28">
        <f t="shared" si="10"/>
        <v>1.9430896340352295E-2</v>
      </c>
      <c r="Q29" s="28">
        <f t="shared" si="10"/>
        <v>1.6575897967886419E-2</v>
      </c>
      <c r="R29" s="28">
        <f t="shared" si="10"/>
        <v>1.4140386970784461E-2</v>
      </c>
      <c r="S29" s="28">
        <f t="shared" si="10"/>
        <v>1.2062727706873454E-2</v>
      </c>
      <c r="T29" s="28">
        <f t="shared" si="10"/>
        <v>1.0290340712090158E-2</v>
      </c>
      <c r="V29" s="28">
        <f t="shared" si="10"/>
        <v>4.3639294849771477E-2</v>
      </c>
      <c r="X29" s="28">
        <f t="shared" si="11"/>
        <v>3.6116646614428927E-2</v>
      </c>
      <c r="Z29" s="28">
        <f t="shared" si="12"/>
        <v>2.0909539937359844E-2</v>
      </c>
      <c r="AB29" s="28">
        <f t="shared" si="13"/>
        <v>4.1838708699954756E-2</v>
      </c>
      <c r="AC29" s="28">
        <f t="shared" si="13"/>
        <v>4.1838642212156101E-2</v>
      </c>
      <c r="AD29" s="28">
        <f t="shared" si="13"/>
        <v>0.1533549668449285</v>
      </c>
      <c r="AE29" s="28">
        <f t="shared" si="13"/>
        <v>0.15335472314156201</v>
      </c>
    </row>
    <row r="31" spans="1:31" x14ac:dyDescent="0.15">
      <c r="A31" s="28" t="s">
        <v>18</v>
      </c>
      <c r="C31" s="28">
        <f>C28</f>
        <v>0.28650479686019015</v>
      </c>
      <c r="D31" s="28">
        <f t="shared" ref="D31:T31" si="15">D28</f>
        <v>0.25099658858838236</v>
      </c>
      <c r="E31" s="28">
        <f t="shared" si="15"/>
        <v>0.21988911939142283</v>
      </c>
      <c r="F31" s="28">
        <f t="shared" si="15"/>
        <v>0.19263698004289678</v>
      </c>
      <c r="G31" s="28">
        <f t="shared" si="15"/>
        <v>0.16876235705865003</v>
      </c>
      <c r="H31" s="28">
        <f t="shared" si="15"/>
        <v>0.14784665516272699</v>
      </c>
      <c r="I31" s="28">
        <f t="shared" si="15"/>
        <v>0.12952315802990216</v>
      </c>
      <c r="J31" s="28">
        <f t="shared" si="15"/>
        <v>0.11347059862513822</v>
      </c>
      <c r="K31" s="28">
        <f t="shared" si="15"/>
        <v>9.9407526408325508E-2</v>
      </c>
      <c r="L31" s="28">
        <f t="shared" si="15"/>
        <v>8.7087372644147787E-2</v>
      </c>
      <c r="M31" s="28">
        <f t="shared" si="15"/>
        <v>7.6294127296838876E-2</v>
      </c>
      <c r="N31" s="28">
        <f t="shared" si="15"/>
        <v>6.6838551712553096E-2</v>
      </c>
      <c r="O31" s="28">
        <f t="shared" si="15"/>
        <v>5.8554860686069292E-2</v>
      </c>
      <c r="P31" s="28">
        <f t="shared" si="15"/>
        <v>5.1297815738293971E-2</v>
      </c>
      <c r="Q31" s="28">
        <f t="shared" si="15"/>
        <v>4.4940178640814531E-2</v>
      </c>
      <c r="R31" s="28">
        <f t="shared" si="15"/>
        <v>3.937048053998661E-2</v>
      </c>
      <c r="S31" s="28">
        <f t="shared" si="15"/>
        <v>3.4491067566467741E-2</v>
      </c>
      <c r="T31" s="28">
        <f t="shared" si="15"/>
        <v>3.0216388663744966E-2</v>
      </c>
      <c r="V31" s="28">
        <f t="shared" ref="V31" si="16">V28</f>
        <v>0.10061664146786754</v>
      </c>
      <c r="X31" s="28">
        <f t="shared" ref="X31" si="17">X28</f>
        <v>8.5951404426869882E-2</v>
      </c>
      <c r="Z31" s="28">
        <f t="shared" ref="Z31:AE31" si="18">Z28</f>
        <v>5.4527961916574497E-2</v>
      </c>
      <c r="AB31" s="28">
        <f t="shared" si="18"/>
        <v>9.7147869808364276E-2</v>
      </c>
      <c r="AC31" s="28">
        <f t="shared" si="18"/>
        <v>9.7147741266340737E-2</v>
      </c>
      <c r="AD31" s="28">
        <f t="shared" si="18"/>
        <v>0.28650479686019015</v>
      </c>
      <c r="AE31" s="28">
        <f t="shared" si="18"/>
        <v>0.28650441776895097</v>
      </c>
    </row>
    <row r="32" spans="1:31" x14ac:dyDescent="0.15">
      <c r="A32" s="28" t="s">
        <v>69</v>
      </c>
      <c r="C32" s="61">
        <f>C31/$C$31</f>
        <v>1</v>
      </c>
      <c r="D32" s="61">
        <f t="shared" ref="D32:V32" si="19">D31/$C$31</f>
        <v>0.87606417532640746</v>
      </c>
      <c r="E32" s="61">
        <f t="shared" si="19"/>
        <v>0.76748843929033861</v>
      </c>
      <c r="F32" s="61">
        <f t="shared" si="19"/>
        <v>0.67236912663944193</v>
      </c>
      <c r="G32" s="61">
        <f t="shared" si="19"/>
        <v>0.58903850444431971</v>
      </c>
      <c r="H32" s="61">
        <f t="shared" si="19"/>
        <v>0.5160355316315135</v>
      </c>
      <c r="I32" s="61">
        <f t="shared" si="19"/>
        <v>0.45208024245788608</v>
      </c>
      <c r="J32" s="61">
        <f t="shared" si="19"/>
        <v>0.39605130479023043</v>
      </c>
      <c r="K32" s="61">
        <f t="shared" si="19"/>
        <v>0.34696635971800088</v>
      </c>
      <c r="L32" s="61">
        <f t="shared" si="19"/>
        <v>0.30396479779235619</v>
      </c>
      <c r="M32" s="61">
        <f t="shared" si="19"/>
        <v>0.26629266990621875</v>
      </c>
      <c r="N32" s="61">
        <f t="shared" si="19"/>
        <v>0.23328946825685876</v>
      </c>
      <c r="O32" s="61">
        <f t="shared" si="19"/>
        <v>0.20437654562078117</v>
      </c>
      <c r="P32" s="61">
        <f t="shared" si="19"/>
        <v>0.17904696989532953</v>
      </c>
      <c r="Q32" s="61">
        <f t="shared" si="19"/>
        <v>0.15685663602604405</v>
      </c>
      <c r="R32" s="61">
        <f t="shared" si="19"/>
        <v>0.1374164794846307</v>
      </c>
      <c r="S32" s="61">
        <f t="shared" si="19"/>
        <v>0.12038565477596119</v>
      </c>
      <c r="T32" s="61">
        <f t="shared" si="19"/>
        <v>0.10546555937243204</v>
      </c>
      <c r="U32" s="61"/>
      <c r="V32" s="61">
        <f t="shared" si="19"/>
        <v>0.35118658595083452</v>
      </c>
      <c r="W32" s="61"/>
      <c r="X32" s="61">
        <f>X31/$C$31</f>
        <v>0.29999987912527976</v>
      </c>
      <c r="Y32" s="61"/>
      <c r="Z32" s="61">
        <f t="shared" ref="Z32" si="20">Z31/$C$31</f>
        <v>0.19032128786026326</v>
      </c>
      <c r="AA32" s="61"/>
      <c r="AB32" s="61">
        <f t="shared" ref="AB32:AE32" si="21">AB31/$C$31</f>
        <v>0.33907938321804404</v>
      </c>
      <c r="AC32" s="61">
        <f t="shared" si="21"/>
        <v>0.33907893456229743</v>
      </c>
      <c r="AD32" s="61">
        <f t="shared" si="21"/>
        <v>1</v>
      </c>
      <c r="AE32" s="61">
        <f t="shared" si="21"/>
        <v>0.99999867684156307</v>
      </c>
    </row>
    <row r="34" spans="1:31" x14ac:dyDescent="0.15">
      <c r="B34" s="28" t="s">
        <v>70</v>
      </c>
    </row>
    <row r="35" spans="1:31" x14ac:dyDescent="0.15">
      <c r="A35" s="28" t="s">
        <v>3</v>
      </c>
      <c r="B35" s="28" t="s">
        <v>4</v>
      </c>
      <c r="C35" s="28">
        <f>C$26*(1-EXP(-C$18))*EXP(-$C$5/2)*$C9</f>
        <v>0</v>
      </c>
      <c r="D35" s="28">
        <f>D26*(1-EXP(-D18))*EXP(-$C$5/2)*$C9</f>
        <v>0.15900581310143672</v>
      </c>
      <c r="E35" s="28">
        <f>E26*(1-EXP(-E18))*EXP(-$C$5/2)*$C9</f>
        <v>0.31295534453126816</v>
      </c>
      <c r="F35" s="28">
        <f>F26*(1-EXP(-F18))*EXP(-$C$5/2)*$C9</f>
        <v>0.46200938076543607</v>
      </c>
      <c r="G35" s="28">
        <f>G26*(1-EXP(-G18))*EXP(-$C$5/2)*$C9</f>
        <v>0.60632359537428493</v>
      </c>
      <c r="H35" s="28">
        <f t="shared" ref="H35:T35" si="22">H26*(1-EXP(-H18))*EXP(-$C$5/2)*$C9</f>
        <v>0.7460487116096477</v>
      </c>
      <c r="I35" s="28">
        <f t="shared" si="22"/>
        <v>0.88133065982175673</v>
      </c>
      <c r="J35" s="28">
        <f t="shared" si="22"/>
        <v>1.0123107298704086</v>
      </c>
      <c r="K35" s="28">
        <f t="shared" si="22"/>
        <v>1.1391257186895456</v>
      </c>
      <c r="L35" s="28">
        <f t="shared" si="22"/>
        <v>1.261908073159385</v>
      </c>
      <c r="M35" s="28">
        <f t="shared" si="22"/>
        <v>1.3807860284353004</v>
      </c>
      <c r="N35" s="28">
        <f t="shared" si="22"/>
        <v>1.4958837418779452</v>
      </c>
      <c r="O35" s="28">
        <f t="shared" si="22"/>
        <v>1.6073214227244703</v>
      </c>
      <c r="P35" s="28">
        <f t="shared" si="22"/>
        <v>1.7152154576362966</v>
      </c>
      <c r="Q35" s="28">
        <f t="shared" si="22"/>
        <v>1.8196785322545381</v>
      </c>
      <c r="R35" s="28">
        <f t="shared" si="22"/>
        <v>1.9208197488900489</v>
      </c>
      <c r="S35" s="28">
        <f t="shared" si="22"/>
        <v>2.0187447404709968</v>
      </c>
      <c r="T35" s="28">
        <f t="shared" si="22"/>
        <v>2.1135557808669847</v>
      </c>
      <c r="V35" s="28">
        <f t="shared" ref="V35" si="23">V26*(1-EXP(-V18))*EXP(-$C$5/2)*$C9</f>
        <v>1.1277078769881674</v>
      </c>
      <c r="X35" s="28">
        <f t="shared" ref="X35" si="24">X26*(1-EXP(-X18))*EXP(-$C$5/2)*$C9</f>
        <v>1.273876868383963</v>
      </c>
      <c r="Z35" s="28">
        <f t="shared" ref="Z35" si="25">Z26*(1-EXP(-Z18))*EXP(-$C$5/2)*$C9</f>
        <v>1.6658540746320456</v>
      </c>
      <c r="AB35" s="28">
        <f t="shared" ref="AB35:AE35" si="26">AB26*(1-EXP(-AB18))*EXP(-$C$5/2)*$C9</f>
        <v>1.1607484203665026</v>
      </c>
      <c r="AC35" s="28">
        <f t="shared" si="26"/>
        <v>1.1607496611482511</v>
      </c>
      <c r="AD35" s="28">
        <f t="shared" si="26"/>
        <v>0</v>
      </c>
      <c r="AE35" s="28">
        <f t="shared" si="26"/>
        <v>1.6158883494627509E-6</v>
      </c>
    </row>
    <row r="36" spans="1:31" x14ac:dyDescent="0.15">
      <c r="A36" s="28" t="s">
        <v>5</v>
      </c>
      <c r="B36" s="28" t="s">
        <v>6</v>
      </c>
      <c r="C36" s="28">
        <f>C$26*(1-EXP(-C$18))*EXP(-$C$5/2)*$C10</f>
        <v>0</v>
      </c>
      <c r="D36" s="28">
        <f t="shared" ref="D36:E38" si="27">D27*(1-EXP(-D19))*EXP(-$C$5/2)*$C10</f>
        <v>0.94430518165767752</v>
      </c>
      <c r="E36" s="28">
        <f t="shared" si="27"/>
        <v>1.7415488299024993</v>
      </c>
      <c r="F36" s="28">
        <f t="shared" ref="F36:I36" si="28">F27*(1-EXP(-F19))*EXP(-$C$5/2)*$C10</f>
        <v>2.4109120173542129</v>
      </c>
      <c r="G36" s="28">
        <f t="shared" si="28"/>
        <v>2.9691682300086608</v>
      </c>
      <c r="H36" s="28">
        <f t="shared" si="28"/>
        <v>3.4309827190451316</v>
      </c>
      <c r="I36" s="28">
        <f t="shared" si="28"/>
        <v>3.809174721515975</v>
      </c>
      <c r="J36" s="28">
        <f t="shared" ref="J36:T36" si="29">J27*(1-EXP(-J19))*EXP(-$C$5/2)*$C10</f>
        <v>4.1149471527705881</v>
      </c>
      <c r="K36" s="28">
        <f t="shared" si="29"/>
        <v>4.3580878029765193</v>
      </c>
      <c r="L36" s="28">
        <f t="shared" si="29"/>
        <v>4.5471455703161832</v>
      </c>
      <c r="M36" s="28">
        <f t="shared" si="29"/>
        <v>4.6895848255955821</v>
      </c>
      <c r="N36" s="28">
        <f t="shared" si="29"/>
        <v>4.7919206194244861</v>
      </c>
      <c r="O36" s="28">
        <f t="shared" si="29"/>
        <v>4.8598371070905015</v>
      </c>
      <c r="P36" s="28">
        <f t="shared" si="29"/>
        <v>4.8982912718602583</v>
      </c>
      <c r="Q36" s="28">
        <f t="shared" si="29"/>
        <v>4.9116037695379955</v>
      </c>
      <c r="R36" s="28">
        <f t="shared" si="29"/>
        <v>4.9035384911730953</v>
      </c>
      <c r="S36" s="28">
        <f t="shared" si="29"/>
        <v>4.8773722428720356</v>
      </c>
      <c r="T36" s="28">
        <f t="shared" si="29"/>
        <v>4.8359557682663565</v>
      </c>
      <c r="V36" s="28">
        <f t="shared" ref="V36" si="30">V27*(1-EXP(-V19))*EXP(-$C$5/2)*$C10</f>
        <v>4.3382376953023201</v>
      </c>
      <c r="X36" s="28">
        <f t="shared" ref="X36" si="31">X27*(1-EXP(-X19))*EXP(-$C$5/2)*$C10</f>
        <v>4.5632497566450478</v>
      </c>
      <c r="Z36" s="28">
        <f t="shared" ref="Z36" si="32">Z27*(1-EXP(-Z19))*EXP(-$C$5/2)*$C10</f>
        <v>4.8839160095166863</v>
      </c>
      <c r="AB36" s="28">
        <f t="shared" ref="AB36:AE36" si="33">AB27*(1-EXP(-AB19))*EXP(-$C$5/2)*$C10</f>
        <v>4.3946016766415967</v>
      </c>
      <c r="AC36" s="28">
        <f t="shared" si="33"/>
        <v>4.394603731701455</v>
      </c>
      <c r="AD36" s="28">
        <f t="shared" si="33"/>
        <v>0</v>
      </c>
      <c r="AE36" s="28">
        <f t="shared" si="33"/>
        <v>1.0248974888092172E-5</v>
      </c>
    </row>
    <row r="37" spans="1:31" x14ac:dyDescent="0.15">
      <c r="A37" s="28" t="s">
        <v>7</v>
      </c>
      <c r="B37" s="28" t="s">
        <v>4</v>
      </c>
      <c r="C37" s="28">
        <f t="shared" ref="C37:C38" si="34">C$26*(1-EXP(-C$18))*EXP(-$C$5/2)*$C11</f>
        <v>0</v>
      </c>
      <c r="D37" s="28">
        <f t="shared" si="27"/>
        <v>0.4376880274574218</v>
      </c>
      <c r="E37" s="28">
        <f t="shared" si="27"/>
        <v>0.75682094858587945</v>
      </c>
      <c r="F37" s="28">
        <f t="shared" ref="F37:I37" si="35">F28*(1-EXP(-F20))*EXP(-$C$5/2)*$C11</f>
        <v>0.9815410943949987</v>
      </c>
      <c r="G37" s="28">
        <f t="shared" si="35"/>
        <v>1.1316103308697263</v>
      </c>
      <c r="H37" s="28">
        <f t="shared" si="35"/>
        <v>1.2231569492307657</v>
      </c>
      <c r="I37" s="28">
        <f t="shared" si="35"/>
        <v>1.2693000167619952</v>
      </c>
      <c r="J37" s="28">
        <f t="shared" ref="J37:T37" si="36">J28*(1-EXP(-J20))*EXP(-$C$5/2)*$C11</f>
        <v>1.2806707791852745</v>
      </c>
      <c r="K37" s="28">
        <f t="shared" si="36"/>
        <v>1.2658476304619173</v>
      </c>
      <c r="L37" s="28">
        <f t="shared" si="36"/>
        <v>1.2317185669896324</v>
      </c>
      <c r="M37" s="28">
        <f t="shared" si="36"/>
        <v>1.1837828474574659</v>
      </c>
      <c r="N37" s="28">
        <f t="shared" si="36"/>
        <v>1.1264017252307224</v>
      </c>
      <c r="O37" s="28">
        <f t="shared" si="36"/>
        <v>1.0630065545957168</v>
      </c>
      <c r="P37" s="28">
        <f t="shared" si="36"/>
        <v>0.99627125102960579</v>
      </c>
      <c r="Q37" s="28">
        <f t="shared" si="36"/>
        <v>0.92825497118824285</v>
      </c>
      <c r="R37" s="28">
        <f t="shared" si="36"/>
        <v>0.86051993859725306</v>
      </c>
      <c r="S37" s="28">
        <f t="shared" si="36"/>
        <v>0.79422854904515561</v>
      </c>
      <c r="T37" s="28">
        <f t="shared" si="36"/>
        <v>0.7302232225114258</v>
      </c>
      <c r="V37" s="28">
        <f t="shared" ref="V37" si="37">V28*(1-EXP(-V20))*EXP(-$C$5/2)*$C11</f>
        <v>1.2680966294557925</v>
      </c>
      <c r="X37" s="28">
        <f t="shared" ref="X37" si="38">X28*(1-EXP(-X20))*EXP(-$C$5/2)*$C11</f>
        <v>1.2274993794152782</v>
      </c>
      <c r="Z37" s="28">
        <f t="shared" ref="Z37" si="39">Z28*(1-EXP(-Z20))*EXP(-$C$5/2)*$C11</f>
        <v>1.0273414438488964</v>
      </c>
      <c r="AB37" s="28">
        <f t="shared" ref="AB37:AE37" si="40">AB28*(1-EXP(-AB20))*EXP(-$C$5/2)*$C11</f>
        <v>1.2611319646220456</v>
      </c>
      <c r="AC37" s="28">
        <f t="shared" si="40"/>
        <v>1.2611316771923935</v>
      </c>
      <c r="AD37" s="28">
        <f t="shared" si="40"/>
        <v>0</v>
      </c>
      <c r="AE37" s="28">
        <f t="shared" si="40"/>
        <v>5.062804491227017E-6</v>
      </c>
    </row>
    <row r="38" spans="1:31" x14ac:dyDescent="0.15">
      <c r="A38" s="28" t="s">
        <v>8</v>
      </c>
      <c r="B38" s="28" t="s">
        <v>6</v>
      </c>
      <c r="C38" s="28">
        <f t="shared" si="34"/>
        <v>0</v>
      </c>
      <c r="D38" s="28">
        <f t="shared" si="27"/>
        <v>0.51077145810557245</v>
      </c>
      <c r="E38" s="28">
        <f t="shared" si="27"/>
        <v>0.84583984772201515</v>
      </c>
      <c r="F38" s="28">
        <f t="shared" ref="F38:I38" si="41">F29*(1-EXP(-F21))*EXP(-$C$5/2)*$C12</f>
        <v>1.0508569060204018</v>
      </c>
      <c r="G38" s="28">
        <f t="shared" si="41"/>
        <v>1.1608578393562494</v>
      </c>
      <c r="H38" s="28">
        <f t="shared" si="41"/>
        <v>1.2025915215403278</v>
      </c>
      <c r="I38" s="28">
        <f t="shared" si="41"/>
        <v>1.1963565147582436</v>
      </c>
      <c r="J38" s="28">
        <f t="shared" ref="J38:T38" si="42">J29*(1-EXP(-J21))*EXP(-$C$5/2)*$C12</f>
        <v>1.1574454373147016</v>
      </c>
      <c r="K38" s="28">
        <f t="shared" si="42"/>
        <v>1.0972792433685703</v>
      </c>
      <c r="L38" s="28">
        <f t="shared" si="42"/>
        <v>1.0242962620450731</v>
      </c>
      <c r="M38" s="28">
        <f t="shared" si="42"/>
        <v>0.94464751466309804</v>
      </c>
      <c r="N38" s="28">
        <f t="shared" si="42"/>
        <v>0.86273920751416888</v>
      </c>
      <c r="O38" s="28">
        <f t="shared" si="42"/>
        <v>0.78165483828920646</v>
      </c>
      <c r="P38" s="28">
        <f t="shared" si="42"/>
        <v>0.70348262070355305</v>
      </c>
      <c r="Q38" s="28">
        <f t="shared" si="42"/>
        <v>0.62956857539330302</v>
      </c>
      <c r="R38" s="28">
        <f t="shared" si="42"/>
        <v>0.56071137701054674</v>
      </c>
      <c r="S38" s="28">
        <f t="shared" si="42"/>
        <v>0.49731166490658396</v>
      </c>
      <c r="T38" s="28">
        <f t="shared" si="42"/>
        <v>0.43948583994973056</v>
      </c>
      <c r="V38" s="28">
        <f t="shared" ref="V38" si="43">V29*(1-EXP(-V21))*EXP(-$C$5/2)*$C12</f>
        <v>1.1034178271337143</v>
      </c>
      <c r="X38" s="28">
        <f t="shared" ref="X38" si="44">X29*(1-EXP(-X21))*EXP(-$C$5/2)*$C12</f>
        <v>1.0166063709412909</v>
      </c>
      <c r="Z38" s="28">
        <f t="shared" ref="Z38" si="45">Z29*(1-EXP(-Z21))*EXP(-$C$5/2)*$C12</f>
        <v>0.73909771336710617</v>
      </c>
      <c r="AB38" s="28">
        <f t="shared" ref="AB38:AE38" si="46">AB29*(1-EXP(-AB21))*EXP(-$C$5/2)*$C12</f>
        <v>1.0853178068404918</v>
      </c>
      <c r="AC38" s="28">
        <f t="shared" si="46"/>
        <v>1.0853171082543873</v>
      </c>
      <c r="AD38" s="28">
        <f t="shared" si="46"/>
        <v>0</v>
      </c>
      <c r="AE38" s="28">
        <f t="shared" si="46"/>
        <v>6.1705944744247531E-6</v>
      </c>
    </row>
    <row r="40" spans="1:31" x14ac:dyDescent="0.15">
      <c r="A40" s="28" t="s">
        <v>71</v>
      </c>
      <c r="C40" s="28">
        <f>SUM(C35:C38)</f>
        <v>0</v>
      </c>
      <c r="D40" s="28">
        <f>SUM(D35:D38)</f>
        <v>2.0517704803221086</v>
      </c>
      <c r="E40" s="28">
        <f t="shared" ref="E40:V40" si="47">SUM(E35:E38)</f>
        <v>3.657164970741662</v>
      </c>
      <c r="F40" s="28">
        <f t="shared" si="47"/>
        <v>4.9053193985350489</v>
      </c>
      <c r="G40" s="28">
        <f t="shared" si="47"/>
        <v>5.8679599956089215</v>
      </c>
      <c r="H40" s="28">
        <f t="shared" si="47"/>
        <v>6.6027799014258726</v>
      </c>
      <c r="I40" s="28">
        <f t="shared" si="47"/>
        <v>7.1561619128579705</v>
      </c>
      <c r="J40" s="28">
        <f t="shared" si="47"/>
        <v>7.565374099140973</v>
      </c>
      <c r="K40" s="28">
        <f t="shared" si="47"/>
        <v>7.8603403954965527</v>
      </c>
      <c r="L40" s="28">
        <f t="shared" si="47"/>
        <v>8.0650684725102746</v>
      </c>
      <c r="M40" s="28">
        <f t="shared" si="47"/>
        <v>8.1988012161514465</v>
      </c>
      <c r="N40" s="28">
        <f t="shared" si="47"/>
        <v>8.2769452940473229</v>
      </c>
      <c r="O40" s="28">
        <f t="shared" si="47"/>
        <v>8.311819922699895</v>
      </c>
      <c r="P40" s="28">
        <f t="shared" si="47"/>
        <v>8.3132606012297146</v>
      </c>
      <c r="Q40" s="28">
        <f t="shared" si="47"/>
        <v>8.2891058483740796</v>
      </c>
      <c r="R40" s="28">
        <f t="shared" si="47"/>
        <v>8.2455895556709446</v>
      </c>
      <c r="S40" s="28">
        <f t="shared" si="47"/>
        <v>8.1876571972947723</v>
      </c>
      <c r="T40" s="28">
        <f t="shared" si="47"/>
        <v>8.1192206115944963</v>
      </c>
      <c r="V40" s="28">
        <f t="shared" si="47"/>
        <v>7.8374600288799936</v>
      </c>
      <c r="X40" s="28">
        <f t="shared" ref="X40" si="48">SUM(X35:X38)</f>
        <v>8.0812323753855804</v>
      </c>
      <c r="Z40" s="28">
        <f t="shared" ref="Z40" si="49">SUM(Z35:Z38)</f>
        <v>8.316209241364735</v>
      </c>
      <c r="AB40" s="28">
        <f t="shared" ref="AB40:AE40" si="50">SUM(AB35:AB38)</f>
        <v>7.9017998684706372</v>
      </c>
      <c r="AC40" s="28">
        <f t="shared" si="50"/>
        <v>7.9018021782964869</v>
      </c>
      <c r="AD40" s="28">
        <f t="shared" si="50"/>
        <v>0</v>
      </c>
      <c r="AE40" s="28">
        <f t="shared" si="50"/>
        <v>2.3098262203206692E-5</v>
      </c>
    </row>
    <row r="43" spans="1:31" x14ac:dyDescent="0.15">
      <c r="A43" s="28" t="s">
        <v>62</v>
      </c>
      <c r="C43" s="59">
        <f>C17</f>
        <v>0</v>
      </c>
      <c r="D43" s="59">
        <f t="shared" ref="D43:AB43" si="51">D17</f>
        <v>5.48702566819258E-2</v>
      </c>
      <c r="E43" s="59">
        <f t="shared" si="51"/>
        <v>0.1097405133638516</v>
      </c>
      <c r="F43" s="59">
        <f t="shared" si="51"/>
        <v>0.16461077004577737</v>
      </c>
      <c r="G43" s="59">
        <f t="shared" si="51"/>
        <v>0.2194810267277032</v>
      </c>
      <c r="H43" s="59">
        <f t="shared" si="51"/>
        <v>0.27435128340962894</v>
      </c>
      <c r="I43" s="59">
        <f t="shared" si="51"/>
        <v>0.32922154009155474</v>
      </c>
      <c r="J43" s="59">
        <f>J17</f>
        <v>0.38409179677348049</v>
      </c>
      <c r="K43" s="59">
        <f>K17</f>
        <v>0.4389620534554064</v>
      </c>
      <c r="L43" s="59">
        <f t="shared" si="51"/>
        <v>0.49383231013733209</v>
      </c>
      <c r="M43" s="59">
        <f t="shared" si="51"/>
        <v>0.54870256681925789</v>
      </c>
      <c r="N43" s="59">
        <f t="shared" si="51"/>
        <v>0.60357282350118369</v>
      </c>
      <c r="O43" s="59">
        <f t="shared" si="51"/>
        <v>0.65844308018310949</v>
      </c>
      <c r="P43" s="59">
        <f t="shared" si="51"/>
        <v>0.71331333686503529</v>
      </c>
      <c r="Q43" s="59">
        <f t="shared" si="51"/>
        <v>0.76818359354696097</v>
      </c>
      <c r="R43" s="59">
        <f>R17</f>
        <v>0.82305385022888689</v>
      </c>
      <c r="S43" s="59">
        <f t="shared" ref="S43" si="52">S17</f>
        <v>0.8779241069108128</v>
      </c>
      <c r="T43" s="59">
        <f>T17</f>
        <v>0.93279436359273848</v>
      </c>
      <c r="U43" s="59">
        <f>V43</f>
        <v>0.43394850406599184</v>
      </c>
      <c r="V43" s="59">
        <f t="shared" si="51"/>
        <v>0.43394850406599184</v>
      </c>
      <c r="W43" s="59">
        <f>X43</f>
        <v>0.49927713396543288</v>
      </c>
      <c r="X43" s="59">
        <f t="shared" ref="X43" si="53">X17</f>
        <v>0.49927713396543288</v>
      </c>
      <c r="Y43" s="59">
        <f>Z43</f>
        <v>0.68799002607313875</v>
      </c>
      <c r="Z43" s="59">
        <f t="shared" si="51"/>
        <v>0.68799002607313875</v>
      </c>
      <c r="AA43" s="59">
        <f>AB43</f>
        <v>0.44849728968114422</v>
      </c>
      <c r="AB43" s="59">
        <f t="shared" si="51"/>
        <v>0.44849728968114422</v>
      </c>
    </row>
    <row r="44" spans="1:31" x14ac:dyDescent="0.15">
      <c r="B44" s="28" t="s">
        <v>72</v>
      </c>
      <c r="C44" s="28">
        <f>C32*100</f>
        <v>100</v>
      </c>
      <c r="D44" s="28">
        <f t="shared" ref="D44:T44" si="54">D32*100</f>
        <v>87.606417532640748</v>
      </c>
      <c r="E44" s="28">
        <f t="shared" si="54"/>
        <v>76.748843929033868</v>
      </c>
      <c r="F44" s="28">
        <f t="shared" si="54"/>
        <v>67.236912663944196</v>
      </c>
      <c r="G44" s="28">
        <f t="shared" si="54"/>
        <v>58.903850444431974</v>
      </c>
      <c r="H44" s="28">
        <f t="shared" si="54"/>
        <v>51.603553163151346</v>
      </c>
      <c r="I44" s="28">
        <f t="shared" si="54"/>
        <v>45.208024245788607</v>
      </c>
      <c r="J44" s="28">
        <f t="shared" si="54"/>
        <v>39.605130479023046</v>
      </c>
      <c r="K44" s="28">
        <f t="shared" si="54"/>
        <v>34.696635971800092</v>
      </c>
      <c r="L44" s="28">
        <f t="shared" si="54"/>
        <v>30.396479779235619</v>
      </c>
      <c r="M44" s="28">
        <f t="shared" si="54"/>
        <v>26.629266990621876</v>
      </c>
      <c r="N44" s="28">
        <f t="shared" si="54"/>
        <v>23.328946825685875</v>
      </c>
      <c r="O44" s="28">
        <f t="shared" si="54"/>
        <v>20.437654562078116</v>
      </c>
      <c r="P44" s="28">
        <f t="shared" si="54"/>
        <v>17.904696989532955</v>
      </c>
      <c r="Q44" s="28">
        <f t="shared" si="54"/>
        <v>15.685663602604405</v>
      </c>
      <c r="R44" s="28">
        <f t="shared" si="54"/>
        <v>13.74164794846307</v>
      </c>
      <c r="S44" s="28">
        <f t="shared" si="54"/>
        <v>12.038565477596119</v>
      </c>
      <c r="T44" s="28">
        <f t="shared" si="54"/>
        <v>10.546555937243204</v>
      </c>
    </row>
    <row r="45" spans="1:31" x14ac:dyDescent="0.15">
      <c r="B45" s="28" t="s">
        <v>73</v>
      </c>
      <c r="C45" s="28">
        <f>C40</f>
        <v>0</v>
      </c>
      <c r="D45" s="28">
        <f t="shared" ref="D45:T45" si="55">D40</f>
        <v>2.0517704803221086</v>
      </c>
      <c r="E45" s="28">
        <f t="shared" si="55"/>
        <v>3.657164970741662</v>
      </c>
      <c r="F45" s="28">
        <f t="shared" si="55"/>
        <v>4.9053193985350489</v>
      </c>
      <c r="G45" s="28">
        <f t="shared" si="55"/>
        <v>5.8679599956089215</v>
      </c>
      <c r="H45" s="28">
        <f t="shared" si="55"/>
        <v>6.6027799014258726</v>
      </c>
      <c r="I45" s="28">
        <f t="shared" si="55"/>
        <v>7.1561619128579705</v>
      </c>
      <c r="J45" s="28">
        <f t="shared" si="55"/>
        <v>7.565374099140973</v>
      </c>
      <c r="K45" s="28">
        <f t="shared" si="55"/>
        <v>7.8603403954965527</v>
      </c>
      <c r="L45" s="28">
        <f t="shared" si="55"/>
        <v>8.0650684725102746</v>
      </c>
      <c r="M45" s="28">
        <f t="shared" si="55"/>
        <v>8.1988012161514465</v>
      </c>
      <c r="N45" s="28">
        <f t="shared" si="55"/>
        <v>8.2769452940473229</v>
      </c>
      <c r="O45" s="28">
        <f t="shared" si="55"/>
        <v>8.311819922699895</v>
      </c>
      <c r="P45" s="28">
        <f t="shared" si="55"/>
        <v>8.3132606012297146</v>
      </c>
      <c r="Q45" s="28">
        <f t="shared" si="55"/>
        <v>8.2891058483740796</v>
      </c>
      <c r="R45" s="28">
        <f t="shared" si="55"/>
        <v>8.2455895556709446</v>
      </c>
      <c r="S45" s="28">
        <f t="shared" si="55"/>
        <v>8.1876571972947723</v>
      </c>
      <c r="T45" s="28">
        <f t="shared" si="55"/>
        <v>8.1192206115944963</v>
      </c>
    </row>
    <row r="46" spans="1:31" x14ac:dyDescent="0.15">
      <c r="B46" s="28" t="s">
        <v>74</v>
      </c>
      <c r="U46" s="28">
        <v>0</v>
      </c>
      <c r="V46" s="28">
        <f>V40</f>
        <v>7.8374600288799936</v>
      </c>
    </row>
    <row r="47" spans="1:31" x14ac:dyDescent="0.15">
      <c r="B47" s="28" t="s">
        <v>75</v>
      </c>
      <c r="W47" s="28">
        <v>0</v>
      </c>
      <c r="X47" s="28">
        <f>X40</f>
        <v>8.0812323753855804</v>
      </c>
    </row>
    <row r="48" spans="1:31" x14ac:dyDescent="0.15">
      <c r="B48" s="28" t="s">
        <v>76</v>
      </c>
      <c r="Y48" s="28">
        <v>0</v>
      </c>
      <c r="Z48" s="28">
        <f>Z40</f>
        <v>8.316209241364735</v>
      </c>
    </row>
    <row r="49" spans="2:28" x14ac:dyDescent="0.15">
      <c r="B49" s="28" t="s">
        <v>77</v>
      </c>
      <c r="AA49" s="28">
        <v>0</v>
      </c>
      <c r="AB49" s="28">
        <f>AB40</f>
        <v>7.9017998684706372</v>
      </c>
    </row>
  </sheetData>
  <phoneticPr fontId="5"/>
  <pageMargins left="0.7" right="0.7" top="0.75" bottom="0.75" header="0.3" footer="0.3"/>
  <pageSetup paperSize="9" orientation="portrait" horizont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VPA</vt:lpstr>
      <vt:lpstr>VPA&amp;future (計算確認用)</vt:lpstr>
      <vt:lpstr>VPA&amp;future</vt:lpstr>
      <vt:lpstr>YPR SPR (pope)</vt:lpstr>
      <vt:lpstr>VPA!Print_Area</vt:lpstr>
      <vt:lpstr>'VPA&amp;future'!Print_Area</vt:lpstr>
      <vt:lpstr>'VPA&amp;future (計算確認用)'!Print_Area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WatanabeC</dc:creator>
  <cp:lastModifiedBy>Chikako watanabe</cp:lastModifiedBy>
  <dcterms:created xsi:type="dcterms:W3CDTF">2020-10-15T02:10:51Z</dcterms:created>
  <dcterms:modified xsi:type="dcterms:W3CDTF">2021-04-13T04:23:04Z</dcterms:modified>
</cp:coreProperties>
</file>