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Cloud Sync\OneDrive - One Step Beyond SA\Dev\sbhack\Swiss-Blockchain-Hackathon-19\BusinessModel\"/>
    </mc:Choice>
  </mc:AlternateContent>
  <xr:revisionPtr revIDLastSave="4" documentId="11_863415152D58340AE0A36EF0ABBEEDB12A940ABF" xr6:coauthVersionLast="43" xr6:coauthVersionMax="43" xr10:uidLastSave="{00796A3C-DB66-46DF-9FF2-F6545A60405F}"/>
  <bookViews>
    <workbookView xWindow="-110" yWindow="-110" windowWidth="22780" windowHeight="14660" activeTab="4" xr2:uid="{00000000-000D-0000-FFFF-FFFF00000000}"/>
  </bookViews>
  <sheets>
    <sheet name="Disclaimer" sheetId="5" r:id="rId1"/>
    <sheet name="Price overview" sheetId="1" r:id="rId2"/>
    <sheet name="Pricing" sheetId="6" r:id="rId3"/>
    <sheet name="Service Costs" sheetId="2" r:id="rId4"/>
    <sheet name="Market volum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3" l="1"/>
  <c r="F24" i="3"/>
  <c r="D24" i="3"/>
  <c r="B4" i="2"/>
  <c r="B5" i="2" s="1"/>
  <c r="D9" i="3"/>
  <c r="D7" i="3" s="1"/>
  <c r="E5" i="3"/>
  <c r="F5" i="3" s="1"/>
  <c r="F9" i="3" s="1"/>
  <c r="F10" i="3" s="1"/>
  <c r="F13" i="3" l="1"/>
  <c r="F14" i="3" s="1"/>
  <c r="F11" i="3"/>
  <c r="F16" i="3" s="1"/>
  <c r="D10" i="3"/>
  <c r="B8" i="2"/>
  <c r="B6" i="2"/>
  <c r="B7" i="2" s="1"/>
  <c r="E9" i="3"/>
  <c r="E10" i="3" s="1"/>
  <c r="F17" i="3" l="1"/>
  <c r="F20" i="3"/>
  <c r="F26" i="3" s="1"/>
  <c r="D13" i="3"/>
  <c r="D14" i="3" s="1"/>
  <c r="D11" i="3"/>
  <c r="D16" i="3" s="1"/>
  <c r="E11" i="3"/>
  <c r="E13" i="3"/>
  <c r="E14" i="3" s="1"/>
  <c r="E28" i="3"/>
  <c r="E29" i="3" s="1"/>
  <c r="F28" i="3"/>
  <c r="F29" i="3" s="1"/>
  <c r="F33" i="3" s="1"/>
  <c r="D28" i="3"/>
  <c r="D17" i="3" l="1"/>
  <c r="D20" i="3"/>
  <c r="D26" i="3" s="1"/>
  <c r="D30" i="3"/>
  <c r="D29" i="3"/>
  <c r="E16" i="3"/>
  <c r="F31" i="3"/>
  <c r="F32" i="3" s="1"/>
  <c r="F30" i="3"/>
  <c r="E31" i="3"/>
  <c r="E30" i="3"/>
  <c r="D31" i="3"/>
  <c r="D32" i="3" s="1"/>
  <c r="E20" i="3" l="1"/>
  <c r="E26" i="3" s="1"/>
  <c r="E33" i="3" s="1"/>
  <c r="E17" i="3"/>
  <c r="E32" i="3"/>
  <c r="D33" i="3"/>
</calcChain>
</file>

<file path=xl/sharedStrings.xml><?xml version="1.0" encoding="utf-8"?>
<sst xmlns="http://schemas.openxmlformats.org/spreadsheetml/2006/main" count="81" uniqueCount="74">
  <si>
    <t>PostPac Priority (next day)</t>
  </si>
  <si>
    <t>PostPac Economy (2 days)</t>
  </si>
  <si>
    <t>Curier (90 mins)</t>
  </si>
  <si>
    <t>SameDay (between 2-5pm)</t>
  </si>
  <si>
    <t>Mond (next day 9am)</t>
  </si>
  <si>
    <t>&lt;2kg</t>
  </si>
  <si>
    <t>&lt;10kg</t>
  </si>
  <si>
    <t>&lt;30kg</t>
  </si>
  <si>
    <t>depends on time and distance</t>
  </si>
  <si>
    <t>Comments</t>
  </si>
  <si>
    <t>100 x 60 x 60</t>
  </si>
  <si>
    <t>Bulky goods</t>
  </si>
  <si>
    <t>independent of size and weight</t>
  </si>
  <si>
    <t>Price Overview &amp; Calculation</t>
  </si>
  <si>
    <t>DPD</t>
  </si>
  <si>
    <t>Revenue</t>
  </si>
  <si>
    <t>Profit</t>
  </si>
  <si>
    <t># of parcels</t>
  </si>
  <si>
    <t>Growth (# of parcels)</t>
  </si>
  <si>
    <t>- Cargo sous terrain - Unterirdischer Paketversand</t>
  </si>
  <si>
    <t>- 80% Marktanteil</t>
  </si>
  <si>
    <t>- 150m investment for 3 additional regional parcel centers</t>
  </si>
  <si>
    <t>- Priority deliveries increase</t>
  </si>
  <si>
    <t xml:space="preserve">- Increased demand can be handled with current capacities until 2020 </t>
  </si>
  <si>
    <t>Other remarks</t>
  </si>
  <si>
    <t>- More than 45'000 parcels avery day from Asia</t>
  </si>
  <si>
    <t>- 50%+ of all parcels are priority</t>
  </si>
  <si>
    <t>- Already today Post needs to hire 30% additional people and external cars / vehicles to manage demand in busy times</t>
  </si>
  <si>
    <t>Post</t>
  </si>
  <si>
    <t>Classic-Service</t>
  </si>
  <si>
    <t>Price defined by soze and not weight</t>
  </si>
  <si>
    <t>DHL</t>
  </si>
  <si>
    <t>Standard Delivery</t>
  </si>
  <si>
    <t>No general price overview</t>
  </si>
  <si>
    <t>Av. Price per parcel</t>
  </si>
  <si>
    <t>Short-distance (30km radius)</t>
  </si>
  <si>
    <t>Domestic parcels</t>
  </si>
  <si>
    <t>Private sender</t>
  </si>
  <si>
    <t>Small businesses</t>
  </si>
  <si>
    <t>Business sender</t>
  </si>
  <si>
    <r>
      <t xml:space="preserve">Total market for padel </t>
    </r>
    <r>
      <rPr>
        <sz val="11"/>
        <color theme="1"/>
        <rFont val="Calibri"/>
        <family val="2"/>
        <scheme val="minor"/>
      </rPr>
      <t>(year)</t>
    </r>
  </si>
  <si>
    <r>
      <t xml:space="preserve">Total market for padel </t>
    </r>
    <r>
      <rPr>
        <sz val="11"/>
        <color theme="1"/>
        <rFont val="Calibri"/>
        <family val="2"/>
        <scheme val="minor"/>
      </rPr>
      <t>(day)</t>
    </r>
  </si>
  <si>
    <t>Marketshare</t>
  </si>
  <si>
    <t>Business Case</t>
  </si>
  <si>
    <t>Market Volume</t>
  </si>
  <si>
    <t>padel parcels (year)</t>
  </si>
  <si>
    <t>Revenue for post per parcel</t>
  </si>
  <si>
    <t>Profit per parcel</t>
  </si>
  <si>
    <t>Cost per parcel delivery</t>
  </si>
  <si>
    <t>Cost for processing 1 (from acceptance to last distribution center)</t>
  </si>
  <si>
    <t>Cost for processing 2 (last mile)</t>
  </si>
  <si>
    <t>Av. price for padel delivery</t>
  </si>
  <si>
    <t>Earnings of padelee per parcel</t>
  </si>
  <si>
    <t>Earnings of padel per parcel</t>
  </si>
  <si>
    <t>Total earnings for padel (year)</t>
  </si>
  <si>
    <t>Impact on Post</t>
  </si>
  <si>
    <t>Cost per parcel</t>
  </si>
  <si>
    <t>Profit per parcel (del. By padel)</t>
  </si>
  <si>
    <t>Costs saved per parcel (del. By padel)</t>
  </si>
  <si>
    <t>Cost for acceptance and handing out package (50%)</t>
  </si>
  <si>
    <t>Profit per year (del. By padel)</t>
  </si>
  <si>
    <t>Costs saved per year (del. By padel)</t>
  </si>
  <si>
    <t>Avoidance of additional investments  not included</t>
  </si>
  <si>
    <t>Pricing &amp; Profits</t>
  </si>
  <si>
    <t>Current service costs for Post</t>
  </si>
  <si>
    <t>*Disclaimer and Assumptions*</t>
  </si>
  <si>
    <t>The majority of the figures are based on the Annual Report 2018 of the Swiss Post (https://geschaeftsbericht.post.ch/18/ar/app/uploads/EN_Post_Geschaeftsbericht_2018.pdf).</t>
  </si>
  <si>
    <t>Other information (i.e. to determine the overall market size and costs) were either provided the Post Coaches or are based on assumptions (related to industry benchmarks).</t>
  </si>
  <si>
    <t>Price</t>
  </si>
  <si>
    <t>Elements</t>
  </si>
  <si>
    <t>Location Tier</t>
  </si>
  <si>
    <t>Distance?</t>
  </si>
  <si>
    <t>Size / Weight</t>
  </si>
  <si>
    <t>Rating?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</si>
</sst>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CHF&quot;\ * #,##0_ ;_ &quot;CHF&quot;\ * \-#,##0_ ;_ &quot;CHF&quot;\ * &quot;-&quot;??_ ;_ @_ "/>
    <numFmt numFmtId="166" formatCode="_ * #,##0_ ;_ * \-#,##0_ ;_ * &quot;-&quot;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9" fontId="0" fillId="0" borderId="0" xfId="0" quotePrefix="1" applyNumberFormat="1" applyAlignment="1">
      <alignment horizontal="right"/>
    </xf>
    <xf numFmtId="166" fontId="0" fillId="0" borderId="0" xfId="0" applyNumberFormat="1"/>
    <xf numFmtId="9" fontId="0" fillId="0" borderId="0" xfId="0" applyNumberFormat="1" applyFont="1"/>
    <xf numFmtId="9" fontId="0" fillId="0" borderId="0" xfId="3" applyFont="1"/>
    <xf numFmtId="166" fontId="2" fillId="0" borderId="0" xfId="0" applyNumberFormat="1" applyFont="1"/>
    <xf numFmtId="44" fontId="0" fillId="0" borderId="0" xfId="2" quotePrefix="1" applyFont="1" applyAlignment="1">
      <alignment horizontal="right"/>
    </xf>
    <xf numFmtId="44" fontId="1" fillId="0" borderId="0" xfId="2" applyFont="1"/>
    <xf numFmtId="0" fontId="0" fillId="0" borderId="0" xfId="0" applyAlignment="1">
      <alignment horizontal="left" indent="1"/>
    </xf>
    <xf numFmtId="4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textRotation="90"/>
    </xf>
    <xf numFmtId="0" fontId="2" fillId="3" borderId="0" xfId="0" applyFont="1" applyFill="1" applyAlignment="1">
      <alignment horizontal="center" textRotation="90"/>
    </xf>
    <xf numFmtId="0" fontId="2" fillId="2" borderId="0" xfId="0" applyFont="1" applyFill="1" applyAlignment="1">
      <alignment horizontal="center" vertical="center" textRotation="90"/>
    </xf>
    <xf numFmtId="0" fontId="0" fillId="0" borderId="0" xfId="0" quotePrefix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7" sqref="A7"/>
    </sheetView>
  </sheetViews>
  <sheetFormatPr defaultRowHeight="14.5" x14ac:dyDescent="0.35"/>
  <cols>
    <col min="1" max="1" width="88.36328125" customWidth="1"/>
  </cols>
  <sheetData>
    <row r="1" spans="1:1" x14ac:dyDescent="0.35">
      <c r="A1" s="17" t="s">
        <v>65</v>
      </c>
    </row>
    <row r="2" spans="1:1" ht="29" x14ac:dyDescent="0.35">
      <c r="A2" s="18" t="s">
        <v>66</v>
      </c>
    </row>
    <row r="3" spans="1:1" ht="29" x14ac:dyDescent="0.35">
      <c r="A3" s="1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C18" sqref="C18"/>
    </sheetView>
  </sheetViews>
  <sheetFormatPr defaultRowHeight="14.5" x14ac:dyDescent="0.35"/>
  <cols>
    <col min="2" max="2" width="23.6328125" bestFit="1" customWidth="1"/>
    <col min="3" max="5" width="10" bestFit="1" customWidth="1"/>
    <col min="6" max="6" width="10.7265625" bestFit="1" customWidth="1"/>
    <col min="7" max="7" width="32.54296875" bestFit="1" customWidth="1"/>
  </cols>
  <sheetData>
    <row r="1" spans="1:10" x14ac:dyDescent="0.35">
      <c r="A1" s="3" t="s">
        <v>13</v>
      </c>
      <c r="B1" s="3"/>
    </row>
    <row r="2" spans="1:10" x14ac:dyDescent="0.35">
      <c r="B2" s="3"/>
    </row>
    <row r="3" spans="1:10" x14ac:dyDescent="0.35">
      <c r="C3" s="2" t="s">
        <v>5</v>
      </c>
      <c r="D3" s="2" t="s">
        <v>6</v>
      </c>
      <c r="E3" s="2" t="s">
        <v>7</v>
      </c>
      <c r="F3" s="2" t="s">
        <v>11</v>
      </c>
      <c r="G3" s="2" t="s">
        <v>9</v>
      </c>
    </row>
    <row r="4" spans="1:10" x14ac:dyDescent="0.35">
      <c r="A4" t="s">
        <v>28</v>
      </c>
      <c r="B4" s="2" t="s">
        <v>0</v>
      </c>
      <c r="C4" s="1">
        <v>9</v>
      </c>
      <c r="D4" s="1">
        <v>10.7</v>
      </c>
      <c r="E4" s="1">
        <v>23</v>
      </c>
      <c r="F4" s="1">
        <v>31</v>
      </c>
      <c r="G4" s="1" t="s">
        <v>10</v>
      </c>
      <c r="H4" s="1"/>
      <c r="I4" s="1"/>
      <c r="J4" s="1"/>
    </row>
    <row r="5" spans="1:10" x14ac:dyDescent="0.35">
      <c r="A5" t="s">
        <v>28</v>
      </c>
      <c r="B5" s="2" t="s">
        <v>1</v>
      </c>
      <c r="C5" s="1">
        <v>7</v>
      </c>
      <c r="D5" s="1">
        <v>9.6999999999999993</v>
      </c>
      <c r="E5" s="1">
        <v>20.5</v>
      </c>
      <c r="F5" s="1">
        <v>29</v>
      </c>
      <c r="G5" s="1" t="s">
        <v>10</v>
      </c>
      <c r="H5" s="1"/>
      <c r="I5" s="1"/>
      <c r="J5" s="1"/>
    </row>
    <row r="6" spans="1:10" x14ac:dyDescent="0.35">
      <c r="A6" t="s">
        <v>28</v>
      </c>
      <c r="B6" s="2" t="s">
        <v>2</v>
      </c>
      <c r="C6" s="1"/>
      <c r="D6" s="1"/>
      <c r="E6" s="1"/>
      <c r="F6" s="1"/>
      <c r="G6" s="1" t="s">
        <v>8</v>
      </c>
      <c r="H6" s="1"/>
      <c r="I6" s="1"/>
      <c r="J6" s="1"/>
    </row>
    <row r="7" spans="1:10" x14ac:dyDescent="0.35">
      <c r="A7" t="s">
        <v>28</v>
      </c>
      <c r="B7" s="2" t="s">
        <v>3</v>
      </c>
      <c r="C7" s="1">
        <v>49</v>
      </c>
      <c r="D7" s="1">
        <v>49</v>
      </c>
      <c r="E7" s="1">
        <v>49</v>
      </c>
      <c r="F7" s="1">
        <v>49</v>
      </c>
      <c r="G7" s="1" t="s">
        <v>12</v>
      </c>
      <c r="H7" s="1"/>
      <c r="I7" s="1"/>
      <c r="J7" s="1"/>
    </row>
    <row r="8" spans="1:10" x14ac:dyDescent="0.35">
      <c r="A8" t="s">
        <v>28</v>
      </c>
      <c r="B8" s="2" t="s">
        <v>4</v>
      </c>
      <c r="C8" s="1">
        <v>18</v>
      </c>
      <c r="D8" s="1">
        <v>22</v>
      </c>
      <c r="E8" s="1">
        <v>29</v>
      </c>
      <c r="F8" s="1">
        <v>37</v>
      </c>
      <c r="G8" s="1" t="s">
        <v>10</v>
      </c>
      <c r="H8" s="1"/>
      <c r="I8" s="1"/>
      <c r="J8" s="1"/>
    </row>
    <row r="9" spans="1:10" x14ac:dyDescent="0.35">
      <c r="A9" t="s">
        <v>14</v>
      </c>
      <c r="B9" s="2" t="s">
        <v>29</v>
      </c>
      <c r="C9" s="1">
        <v>9.5</v>
      </c>
      <c r="D9" s="1">
        <v>12</v>
      </c>
      <c r="E9" s="1">
        <v>15</v>
      </c>
      <c r="F9" s="1">
        <v>21</v>
      </c>
      <c r="G9" s="1" t="s">
        <v>30</v>
      </c>
      <c r="H9" s="1"/>
      <c r="I9" s="1"/>
      <c r="J9" s="1"/>
    </row>
    <row r="10" spans="1:10" x14ac:dyDescent="0.35">
      <c r="A10" t="s">
        <v>31</v>
      </c>
      <c r="B10" s="2" t="s">
        <v>32</v>
      </c>
      <c r="C10" s="1">
        <v>16.5</v>
      </c>
      <c r="D10" s="1">
        <v>16.5</v>
      </c>
      <c r="E10" s="1"/>
      <c r="F10" s="1"/>
      <c r="G10" s="1" t="s">
        <v>33</v>
      </c>
      <c r="H10" s="1"/>
      <c r="I10" s="1"/>
      <c r="J10" s="1"/>
    </row>
    <row r="11" spans="1:10" x14ac:dyDescent="0.35">
      <c r="C11" s="1"/>
      <c r="D11" s="1"/>
      <c r="E11" s="1"/>
      <c r="F11" s="1"/>
      <c r="G11" s="1"/>
      <c r="H11" s="1"/>
      <c r="I11" s="1"/>
      <c r="J11" s="1"/>
    </row>
    <row r="12" spans="1:10" x14ac:dyDescent="0.35"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A7" sqref="A7"/>
    </sheetView>
  </sheetViews>
  <sheetFormatPr defaultRowHeight="14.5" x14ac:dyDescent="0.35"/>
  <cols>
    <col min="1" max="1" width="11.6328125" bestFit="1" customWidth="1"/>
  </cols>
  <sheetData>
    <row r="1" spans="1:1" x14ac:dyDescent="0.35">
      <c r="A1" t="s">
        <v>68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72</v>
      </c>
    </row>
    <row r="7" spans="1:1" x14ac:dyDescent="0.35">
      <c r="A7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5" sqref="B5"/>
    </sheetView>
  </sheetViews>
  <sheetFormatPr defaultRowHeight="14.5" x14ac:dyDescent="0.35"/>
  <cols>
    <col min="1" max="1" width="56" bestFit="1" customWidth="1"/>
    <col min="2" max="2" width="10" bestFit="1" customWidth="1"/>
  </cols>
  <sheetData>
    <row r="1" spans="1:2" x14ac:dyDescent="0.35">
      <c r="A1" s="2" t="s">
        <v>64</v>
      </c>
    </row>
    <row r="3" spans="1:2" x14ac:dyDescent="0.35">
      <c r="A3" t="s">
        <v>46</v>
      </c>
      <c r="B3" s="14">
        <v>11.5</v>
      </c>
    </row>
    <row r="4" spans="1:2" x14ac:dyDescent="0.35">
      <c r="A4" t="s">
        <v>47</v>
      </c>
      <c r="B4" s="14">
        <f>'Market volume'!D4/'Market volume'!D5</f>
        <v>1.0507246376811594</v>
      </c>
    </row>
    <row r="5" spans="1:2" x14ac:dyDescent="0.35">
      <c r="A5" t="s">
        <v>48</v>
      </c>
      <c r="B5" s="14">
        <f>B3-B4</f>
        <v>10.44927536231884</v>
      </c>
    </row>
    <row r="6" spans="1:2" x14ac:dyDescent="0.35">
      <c r="A6" t="s">
        <v>49</v>
      </c>
      <c r="B6" s="14">
        <f>B5*0.5</f>
        <v>5.22463768115942</v>
      </c>
    </row>
    <row r="7" spans="1:2" x14ac:dyDescent="0.35">
      <c r="A7" s="15" t="s">
        <v>59</v>
      </c>
      <c r="B7" s="14">
        <f>B6*0.5</f>
        <v>2.61231884057971</v>
      </c>
    </row>
    <row r="8" spans="1:2" x14ac:dyDescent="0.35">
      <c r="A8" t="s">
        <v>50</v>
      </c>
      <c r="B8" s="14">
        <f>B5*0.5</f>
        <v>5.22463768115942</v>
      </c>
    </row>
    <row r="9" spans="1:2" x14ac:dyDescent="0.35">
      <c r="B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tabSelected="1" topLeftCell="A2" workbookViewId="0">
      <selection activeCell="J22" sqref="J22"/>
    </sheetView>
  </sheetViews>
  <sheetFormatPr defaultRowHeight="14.5" x14ac:dyDescent="0.35"/>
  <cols>
    <col min="1" max="1" width="3.54296875" customWidth="1"/>
    <col min="2" max="2" width="32.26953125" bestFit="1" customWidth="1"/>
    <col min="3" max="3" width="4.26953125" bestFit="1" customWidth="1"/>
    <col min="4" max="4" width="18.453125" customWidth="1"/>
    <col min="5" max="5" width="16.08984375" bestFit="1" customWidth="1"/>
    <col min="6" max="6" width="17.08984375" bestFit="1" customWidth="1"/>
    <col min="9" max="9" width="72.7265625" style="18" customWidth="1"/>
  </cols>
  <sheetData>
    <row r="1" spans="1:9" x14ac:dyDescent="0.35">
      <c r="A1" s="3" t="s">
        <v>43</v>
      </c>
      <c r="C1" s="3"/>
    </row>
    <row r="2" spans="1:9" x14ac:dyDescent="0.35">
      <c r="D2" s="2">
        <v>2018</v>
      </c>
      <c r="E2" s="2">
        <v>2019</v>
      </c>
      <c r="F2" s="2">
        <v>2020</v>
      </c>
      <c r="I2" s="17" t="s">
        <v>24</v>
      </c>
    </row>
    <row r="3" spans="1:9" ht="14.5" customHeight="1" x14ac:dyDescent="0.35">
      <c r="A3" s="21" t="s">
        <v>44</v>
      </c>
      <c r="B3" s="2" t="s">
        <v>15</v>
      </c>
      <c r="C3" s="2"/>
      <c r="D3" s="5">
        <v>1678000000</v>
      </c>
      <c r="I3" s="22" t="s">
        <v>21</v>
      </c>
    </row>
    <row r="4" spans="1:9" x14ac:dyDescent="0.35">
      <c r="A4" s="21"/>
      <c r="B4" s="2" t="s">
        <v>16</v>
      </c>
      <c r="C4" s="2"/>
      <c r="D4" s="5">
        <v>145000000</v>
      </c>
      <c r="I4" s="22" t="s">
        <v>19</v>
      </c>
    </row>
    <row r="5" spans="1:9" x14ac:dyDescent="0.35">
      <c r="A5" s="21"/>
      <c r="B5" s="2" t="s">
        <v>17</v>
      </c>
      <c r="C5" s="2"/>
      <c r="D5" s="4">
        <v>138000000</v>
      </c>
      <c r="E5" s="6">
        <f>D5*(1+D6)</f>
        <v>146280000</v>
      </c>
      <c r="F5" s="6">
        <f>E5*(1+E6)</f>
        <v>155056800</v>
      </c>
      <c r="I5" s="22" t="s">
        <v>20</v>
      </c>
    </row>
    <row r="6" spans="1:9" x14ac:dyDescent="0.35">
      <c r="A6" s="21"/>
      <c r="B6" s="2" t="s">
        <v>18</v>
      </c>
      <c r="C6" s="2"/>
      <c r="D6" s="8">
        <v>0.06</v>
      </c>
      <c r="E6" s="7">
        <v>0.06</v>
      </c>
      <c r="I6" s="22" t="s">
        <v>22</v>
      </c>
    </row>
    <row r="7" spans="1:9" x14ac:dyDescent="0.35">
      <c r="A7" s="21"/>
      <c r="B7" s="2" t="s">
        <v>34</v>
      </c>
      <c r="C7" s="2"/>
      <c r="D7" s="13">
        <f>D3*0.85/D9</f>
        <v>11.483896940418679</v>
      </c>
      <c r="E7" s="1">
        <v>11.5</v>
      </c>
      <c r="F7" s="1">
        <v>11.5</v>
      </c>
      <c r="I7" s="22" t="s">
        <v>23</v>
      </c>
    </row>
    <row r="8" spans="1:9" x14ac:dyDescent="0.35">
      <c r="A8" s="21"/>
      <c r="I8" s="22" t="s">
        <v>25</v>
      </c>
    </row>
    <row r="9" spans="1:9" x14ac:dyDescent="0.35">
      <c r="A9" s="21"/>
      <c r="B9" s="2" t="s">
        <v>36</v>
      </c>
      <c r="C9" s="10">
        <v>0.9</v>
      </c>
      <c r="D9" s="9">
        <f>D5*0.9</f>
        <v>124200000</v>
      </c>
      <c r="E9" s="9">
        <f t="shared" ref="E9:F9" si="0">E5*0.9</f>
        <v>131652000</v>
      </c>
      <c r="F9" s="9">
        <f t="shared" si="0"/>
        <v>139551120</v>
      </c>
      <c r="I9" s="22" t="s">
        <v>26</v>
      </c>
    </row>
    <row r="10" spans="1:9" ht="29" x14ac:dyDescent="0.35">
      <c r="A10" s="21"/>
      <c r="B10" s="2" t="s">
        <v>35</v>
      </c>
      <c r="C10" s="10">
        <v>0.25</v>
      </c>
      <c r="D10" s="9">
        <f>D9*$C10</f>
        <v>31050000</v>
      </c>
      <c r="E10" s="9">
        <f t="shared" ref="E10:F11" si="1">E9*$C10</f>
        <v>32913000</v>
      </c>
      <c r="F10" s="9">
        <f t="shared" si="1"/>
        <v>34887780</v>
      </c>
      <c r="I10" s="22" t="s">
        <v>27</v>
      </c>
    </row>
    <row r="11" spans="1:9" x14ac:dyDescent="0.35">
      <c r="A11" s="21"/>
      <c r="B11" s="2" t="s">
        <v>37</v>
      </c>
      <c r="C11" s="11">
        <v>0.2</v>
      </c>
      <c r="D11" s="12">
        <f>D10*$C11</f>
        <v>6210000</v>
      </c>
      <c r="E11" s="12">
        <f t="shared" si="1"/>
        <v>6582600</v>
      </c>
      <c r="F11" s="12">
        <f t="shared" si="1"/>
        <v>6977556</v>
      </c>
    </row>
    <row r="12" spans="1:9" x14ac:dyDescent="0.35">
      <c r="A12" s="21"/>
      <c r="B12" s="2"/>
      <c r="C12" s="11"/>
      <c r="D12" s="9"/>
      <c r="E12" s="9"/>
      <c r="F12" s="9"/>
      <c r="I12" s="22"/>
    </row>
    <row r="13" spans="1:9" x14ac:dyDescent="0.35">
      <c r="A13" s="21"/>
      <c r="B13" s="2" t="s">
        <v>39</v>
      </c>
      <c r="C13" s="11">
        <v>0.8</v>
      </c>
      <c r="D13" s="9">
        <f>D10*$C13</f>
        <v>24840000</v>
      </c>
      <c r="E13" s="9">
        <f t="shared" ref="E13:F13" si="2">E10*$C13</f>
        <v>26330400</v>
      </c>
      <c r="F13" s="9">
        <f t="shared" si="2"/>
        <v>27910224</v>
      </c>
      <c r="I13" s="22"/>
    </row>
    <row r="14" spans="1:9" x14ac:dyDescent="0.35">
      <c r="A14" s="21"/>
      <c r="B14" s="2" t="s">
        <v>38</v>
      </c>
      <c r="C14" s="11">
        <v>0.4</v>
      </c>
      <c r="D14" s="12">
        <f>D13*$C14</f>
        <v>9936000</v>
      </c>
      <c r="E14" s="12">
        <f t="shared" ref="E14:F14" si="3">E13*$C14</f>
        <v>10532160</v>
      </c>
      <c r="F14" s="12">
        <f t="shared" si="3"/>
        <v>11164089.600000001</v>
      </c>
    </row>
    <row r="15" spans="1:9" x14ac:dyDescent="0.35">
      <c r="A15" s="21"/>
    </row>
    <row r="16" spans="1:9" x14ac:dyDescent="0.35">
      <c r="A16" s="21"/>
      <c r="B16" s="2" t="s">
        <v>40</v>
      </c>
      <c r="D16" s="9">
        <f>D11+D14</f>
        <v>16146000</v>
      </c>
      <c r="E16" s="9">
        <f t="shared" ref="E16:F16" si="4">E11+E14</f>
        <v>17114760</v>
      </c>
      <c r="F16" s="9">
        <f t="shared" si="4"/>
        <v>18141645.600000001</v>
      </c>
    </row>
    <row r="17" spans="1:6" x14ac:dyDescent="0.35">
      <c r="A17" s="21"/>
      <c r="B17" s="2" t="s">
        <v>41</v>
      </c>
      <c r="D17" s="6">
        <f>D16/365</f>
        <v>44235.616438356163</v>
      </c>
      <c r="E17" s="6">
        <f t="shared" ref="E17:F17" si="5">E16/365</f>
        <v>46889.753424657538</v>
      </c>
      <c r="F17" s="6">
        <f t="shared" si="5"/>
        <v>49703.138630136993</v>
      </c>
    </row>
    <row r="18" spans="1:6" x14ac:dyDescent="0.35">
      <c r="A18" s="21"/>
    </row>
    <row r="19" spans="1:6" x14ac:dyDescent="0.35">
      <c r="A19" s="21"/>
      <c r="B19" s="2" t="s">
        <v>42</v>
      </c>
      <c r="D19" s="7">
        <v>0.05</v>
      </c>
      <c r="E19" s="7">
        <v>0.1</v>
      </c>
      <c r="F19" s="7">
        <v>0.2</v>
      </c>
    </row>
    <row r="20" spans="1:6" x14ac:dyDescent="0.35">
      <c r="A20" s="21"/>
      <c r="B20" s="2" t="s">
        <v>45</v>
      </c>
      <c r="D20" s="9">
        <f>D16*D19</f>
        <v>807300</v>
      </c>
      <c r="E20" s="9">
        <f t="shared" ref="E20:F20" si="6">E16*E19</f>
        <v>1711476</v>
      </c>
      <c r="F20" s="9">
        <f t="shared" si="6"/>
        <v>3628329.1200000006</v>
      </c>
    </row>
    <row r="22" spans="1:6" x14ac:dyDescent="0.35">
      <c r="A22" s="20" t="s">
        <v>63</v>
      </c>
      <c r="B22" s="2" t="s">
        <v>51</v>
      </c>
      <c r="D22" s="1">
        <v>5</v>
      </c>
      <c r="E22" s="1">
        <v>5</v>
      </c>
      <c r="F22" s="1">
        <v>5</v>
      </c>
    </row>
    <row r="23" spans="1:6" x14ac:dyDescent="0.35">
      <c r="A23" s="20"/>
      <c r="B23" s="2" t="s">
        <v>52</v>
      </c>
      <c r="D23" s="1">
        <v>4</v>
      </c>
      <c r="E23" s="1">
        <v>4</v>
      </c>
      <c r="F23" s="1">
        <v>4</v>
      </c>
    </row>
    <row r="24" spans="1:6" x14ac:dyDescent="0.35">
      <c r="A24" s="20"/>
      <c r="B24" s="2" t="s">
        <v>53</v>
      </c>
      <c r="D24" s="16">
        <f>D22-D23</f>
        <v>1</v>
      </c>
      <c r="E24" s="16">
        <f t="shared" ref="E24:F24" si="7">E22-E23</f>
        <v>1</v>
      </c>
      <c r="F24" s="16">
        <f t="shared" si="7"/>
        <v>1</v>
      </c>
    </row>
    <row r="25" spans="1:6" x14ac:dyDescent="0.35">
      <c r="A25" s="20"/>
    </row>
    <row r="26" spans="1:6" x14ac:dyDescent="0.35">
      <c r="A26" s="20"/>
      <c r="B26" s="2" t="s">
        <v>54</v>
      </c>
      <c r="D26" s="5">
        <f>D24*D20</f>
        <v>807300</v>
      </c>
      <c r="E26" s="5">
        <f t="shared" ref="E26:F26" si="8">E24*E20</f>
        <v>1711476</v>
      </c>
      <c r="F26" s="5">
        <f t="shared" si="8"/>
        <v>3628329.1200000006</v>
      </c>
    </row>
    <row r="28" spans="1:6" x14ac:dyDescent="0.35">
      <c r="A28" s="19" t="s">
        <v>55</v>
      </c>
      <c r="B28" s="2" t="s">
        <v>56</v>
      </c>
      <c r="D28" s="16">
        <f>'Service Costs'!$B$7+'Market volume'!D22</f>
        <v>7.61231884057971</v>
      </c>
      <c r="E28" s="16">
        <f>'Service Costs'!$B$7+'Market volume'!E22</f>
        <v>7.61231884057971</v>
      </c>
      <c r="F28" s="16">
        <f>'Service Costs'!$B$7+'Market volume'!F22</f>
        <v>7.61231884057971</v>
      </c>
    </row>
    <row r="29" spans="1:6" x14ac:dyDescent="0.35">
      <c r="A29" s="19"/>
      <c r="B29" s="2" t="s">
        <v>58</v>
      </c>
      <c r="D29" s="16">
        <f>'Service Costs'!$B$5-'Market volume'!D28</f>
        <v>2.8369565217391299</v>
      </c>
      <c r="E29" s="16">
        <f>'Service Costs'!$B$5-'Market volume'!E28</f>
        <v>2.8369565217391299</v>
      </c>
      <c r="F29" s="16">
        <f>'Service Costs'!$B$5-'Market volume'!F28</f>
        <v>2.8369565217391299</v>
      </c>
    </row>
    <row r="30" spans="1:6" x14ac:dyDescent="0.35">
      <c r="A30" s="19"/>
      <c r="B30" s="2" t="s">
        <v>58</v>
      </c>
      <c r="D30" s="11">
        <f>('Service Costs'!$B$5/D28)-1</f>
        <v>0.37267967634459764</v>
      </c>
      <c r="E30" s="11">
        <f>('Service Costs'!$B$5/E28)-1</f>
        <v>0.37267967634459764</v>
      </c>
      <c r="F30" s="11">
        <f>('Service Costs'!$B$5/F28)-1</f>
        <v>0.37267967634459764</v>
      </c>
    </row>
    <row r="31" spans="1:6" x14ac:dyDescent="0.35">
      <c r="A31" s="19"/>
      <c r="B31" s="2" t="s">
        <v>57</v>
      </c>
      <c r="D31" s="16">
        <f>D7-D28</f>
        <v>3.8715780998389695</v>
      </c>
      <c r="E31" s="16">
        <f t="shared" ref="E31:F31" si="9">E7-E28</f>
        <v>3.88768115942029</v>
      </c>
      <c r="F31" s="16">
        <f t="shared" si="9"/>
        <v>3.88768115942029</v>
      </c>
    </row>
    <row r="32" spans="1:6" x14ac:dyDescent="0.35">
      <c r="A32" s="19"/>
      <c r="B32" s="2" t="s">
        <v>60</v>
      </c>
      <c r="D32" s="5">
        <f>D31*D20</f>
        <v>3125525</v>
      </c>
      <c r="E32" s="5">
        <f t="shared" ref="E32:F32" si="10">E31*E20</f>
        <v>6653673</v>
      </c>
      <c r="F32" s="5">
        <f t="shared" si="10"/>
        <v>14105786.760000004</v>
      </c>
    </row>
    <row r="33" spans="1:8" x14ac:dyDescent="0.35">
      <c r="A33" s="19"/>
      <c r="B33" s="2" t="s">
        <v>61</v>
      </c>
      <c r="D33" s="5">
        <f>D29*D26</f>
        <v>2290274.9999999995</v>
      </c>
      <c r="E33" s="5">
        <f t="shared" ref="E33:F33" si="11">E29*E26</f>
        <v>4855382.9999999991</v>
      </c>
      <c r="F33" s="5">
        <f t="shared" si="11"/>
        <v>10293411.959999999</v>
      </c>
      <c r="H33" t="s">
        <v>62</v>
      </c>
    </row>
  </sheetData>
  <mergeCells count="3">
    <mergeCell ref="A28:A33"/>
    <mergeCell ref="A22:A26"/>
    <mergeCell ref="A3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Disclaimer</vt:lpstr>
      <vt:lpstr>Price overview</vt:lpstr>
      <vt:lpstr>Pricing</vt:lpstr>
      <vt:lpstr>Service Costs</vt:lpstr>
      <vt:lpstr>Market volume</vt:lpstr>
    </vt:vector>
  </TitlesOfParts>
  <Company>Deloitte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aspahn</dc:creator>
  <cp:lastModifiedBy>João Aguiam</cp:lastModifiedBy>
  <dcterms:created xsi:type="dcterms:W3CDTF">2019-06-22T00:31:19Z</dcterms:created>
  <dcterms:modified xsi:type="dcterms:W3CDTF">2019-06-23T09:36:59Z</dcterms:modified>
</cp:coreProperties>
</file>