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randurapeedu-my.sharepoint.com/personal/gonzalezfrutos_mec_edu_py/Documents/Proyectos/Dengue/"/>
    </mc:Choice>
  </mc:AlternateContent>
  <xr:revisionPtr revIDLastSave="1" documentId="8_{9B646378-0A9C-457E-B9BA-F68199100588}" xr6:coauthVersionLast="45" xr6:coauthVersionMax="45" xr10:uidLastSave="{EAB53631-7561-4B94-9C49-441D7D8FFD1F}"/>
  <bookViews>
    <workbookView xWindow="-108" yWindow="-108" windowWidth="23256" windowHeight="12576" xr2:uid="{00000000-000D-0000-FFFF-FFFF00000000}"/>
  </bookViews>
  <sheets>
    <sheet name="Enero" sheetId="16" r:id="rId1"/>
    <sheet name="Febrero" sheetId="17" r:id="rId2"/>
    <sheet name="Marzo" sheetId="21" r:id="rId3"/>
    <sheet name="Abril" sheetId="19" r:id="rId4"/>
    <sheet name="Mayo " sheetId="28" r:id="rId5"/>
    <sheet name="Junio" sheetId="29" r:id="rId6"/>
    <sheet name="Julio" sheetId="22" r:id="rId7"/>
    <sheet name="Agosto" sheetId="23" r:id="rId8"/>
    <sheet name="Septiembre" sheetId="24" r:id="rId9"/>
    <sheet name="Octubre" sheetId="25" r:id="rId10"/>
    <sheet name="Noviembre" sheetId="26" r:id="rId11"/>
    <sheet name="Diciembre" sheetId="27" r:id="rId12"/>
    <sheet name="Planilla Blanco" sheetId="2" r:id="rId13"/>
    <sheet name="boletin climatico" sheetId="4" r:id="rId14"/>
    <sheet name="Hoja2" sheetId="6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16" l="1"/>
  <c r="E7" i="16"/>
  <c r="F7" i="16"/>
  <c r="G7" i="16"/>
  <c r="H7" i="16"/>
  <c r="I7" i="16" s="1"/>
  <c r="AF7" i="16"/>
  <c r="AG7" i="16"/>
  <c r="AJ7" i="16" s="1"/>
  <c r="AH7" i="16"/>
  <c r="AI7" i="16"/>
  <c r="BG7" i="16"/>
  <c r="BH7" i="16"/>
  <c r="BK7" i="16" s="1"/>
  <c r="BI7" i="16"/>
  <c r="BJ7" i="16"/>
  <c r="CH7" i="16"/>
  <c r="CM7" i="16"/>
  <c r="D8" i="16"/>
  <c r="E8" i="16"/>
  <c r="F8" i="16"/>
  <c r="G8" i="16"/>
  <c r="H8" i="16"/>
  <c r="I8" i="16" s="1"/>
  <c r="AF8" i="16"/>
  <c r="AG8" i="16"/>
  <c r="AJ8" i="16" s="1"/>
  <c r="AH8" i="16"/>
  <c r="AI8" i="16"/>
  <c r="BG8" i="16"/>
  <c r="BH8" i="16"/>
  <c r="BK8" i="16" s="1"/>
  <c r="BI8" i="16"/>
  <c r="BJ8" i="16"/>
  <c r="CH8" i="16"/>
  <c r="CM8" i="16"/>
  <c r="D9" i="16"/>
  <c r="E9" i="16"/>
  <c r="F9" i="16"/>
  <c r="G9" i="16"/>
  <c r="H9" i="16"/>
  <c r="I9" i="16" s="1"/>
  <c r="AF9" i="16"/>
  <c r="AG9" i="16"/>
  <c r="AJ9" i="16" s="1"/>
  <c r="AH9" i="16"/>
  <c r="AI9" i="16"/>
  <c r="BG9" i="16"/>
  <c r="BH9" i="16"/>
  <c r="BK9" i="16" s="1"/>
  <c r="BI9" i="16"/>
  <c r="BJ9" i="16"/>
  <c r="CH9" i="16"/>
  <c r="CM9" i="16"/>
  <c r="D10" i="16"/>
  <c r="E10" i="16"/>
  <c r="F10" i="16"/>
  <c r="G10" i="16"/>
  <c r="H10" i="16"/>
  <c r="I10" i="16" s="1"/>
  <c r="AF10" i="16"/>
  <c r="AG10" i="16"/>
  <c r="AJ10" i="16" s="1"/>
  <c r="AH10" i="16"/>
  <c r="AI10" i="16"/>
  <c r="BG10" i="16"/>
  <c r="BH10" i="16"/>
  <c r="BK10" i="16" s="1"/>
  <c r="BI10" i="16"/>
  <c r="BJ10" i="16"/>
  <c r="CH10" i="16"/>
  <c r="CM10" i="16"/>
  <c r="D11" i="16"/>
  <c r="E11" i="16"/>
  <c r="F11" i="16"/>
  <c r="G11" i="16"/>
  <c r="H11" i="16"/>
  <c r="I11" i="16" s="1"/>
  <c r="AF11" i="16"/>
  <c r="AG11" i="16"/>
  <c r="AJ11" i="16" s="1"/>
  <c r="AH11" i="16"/>
  <c r="AI11" i="16"/>
  <c r="BG11" i="16"/>
  <c r="BH11" i="16"/>
  <c r="BK11" i="16" s="1"/>
  <c r="BI11" i="16"/>
  <c r="BJ11" i="16"/>
  <c r="CH11" i="16"/>
  <c r="CM11" i="16"/>
  <c r="D12" i="16"/>
  <c r="E12" i="16"/>
  <c r="F12" i="16"/>
  <c r="G12" i="16"/>
  <c r="H12" i="16"/>
  <c r="J12" i="16" s="1"/>
  <c r="I12" i="16"/>
  <c r="AF12" i="16"/>
  <c r="AG12" i="16"/>
  <c r="AJ12" i="16" s="1"/>
  <c r="AH12" i="16"/>
  <c r="AI12" i="16"/>
  <c r="BG12" i="16"/>
  <c r="BH12" i="16"/>
  <c r="BK12" i="16" s="1"/>
  <c r="BI12" i="16"/>
  <c r="BJ12" i="16"/>
  <c r="CH12" i="16"/>
  <c r="CM12" i="16"/>
  <c r="D13" i="16"/>
  <c r="E13" i="16"/>
  <c r="F13" i="16"/>
  <c r="G13" i="16"/>
  <c r="H13" i="16"/>
  <c r="J13" i="16" s="1"/>
  <c r="I13" i="16"/>
  <c r="AF13" i="16"/>
  <c r="AG13" i="16"/>
  <c r="AJ13" i="16" s="1"/>
  <c r="AH13" i="16"/>
  <c r="AI13" i="16"/>
  <c r="BG13" i="16"/>
  <c r="BH13" i="16"/>
  <c r="BK13" i="16" s="1"/>
  <c r="BI13" i="16"/>
  <c r="BJ13" i="16"/>
  <c r="CH13" i="16"/>
  <c r="CM13" i="16"/>
  <c r="D14" i="16"/>
  <c r="E14" i="16"/>
  <c r="F14" i="16"/>
  <c r="G14" i="16"/>
  <c r="H14" i="16"/>
  <c r="J14" i="16" s="1"/>
  <c r="I14" i="16"/>
  <c r="AF14" i="16"/>
  <c r="AG14" i="16"/>
  <c r="AJ14" i="16" s="1"/>
  <c r="AH14" i="16"/>
  <c r="AI14" i="16"/>
  <c r="BG14" i="16"/>
  <c r="BH14" i="16"/>
  <c r="BK14" i="16" s="1"/>
  <c r="BI14" i="16"/>
  <c r="BJ14" i="16"/>
  <c r="CH14" i="16"/>
  <c r="CM14" i="16"/>
  <c r="D15" i="16"/>
  <c r="E15" i="16"/>
  <c r="F15" i="16"/>
  <c r="G15" i="16"/>
  <c r="H15" i="16"/>
  <c r="J15" i="16" s="1"/>
  <c r="I15" i="16"/>
  <c r="AF15" i="16"/>
  <c r="AG15" i="16"/>
  <c r="AJ15" i="16" s="1"/>
  <c r="AH15" i="16"/>
  <c r="AI15" i="16"/>
  <c r="BG15" i="16"/>
  <c r="BH15" i="16"/>
  <c r="BK15" i="16" s="1"/>
  <c r="BI15" i="16"/>
  <c r="BJ15" i="16"/>
  <c r="CH15" i="16"/>
  <c r="CM15" i="16"/>
  <c r="D16" i="16"/>
  <c r="E16" i="16"/>
  <c r="F16" i="16"/>
  <c r="G16" i="16"/>
  <c r="H16" i="16"/>
  <c r="J16" i="16" s="1"/>
  <c r="I16" i="16"/>
  <c r="AF16" i="16"/>
  <c r="AG16" i="16"/>
  <c r="AJ16" i="16" s="1"/>
  <c r="AH16" i="16"/>
  <c r="AI16" i="16"/>
  <c r="BG16" i="16"/>
  <c r="BH16" i="16"/>
  <c r="BK16" i="16" s="1"/>
  <c r="BI16" i="16"/>
  <c r="BJ16" i="16"/>
  <c r="CH16" i="16"/>
  <c r="CM16" i="16"/>
  <c r="D17" i="16"/>
  <c r="E17" i="16"/>
  <c r="F17" i="16"/>
  <c r="G17" i="16"/>
  <c r="H17" i="16"/>
  <c r="J17" i="16" s="1"/>
  <c r="I17" i="16"/>
  <c r="AF17" i="16"/>
  <c r="AG17" i="16"/>
  <c r="AJ17" i="16" s="1"/>
  <c r="AH17" i="16"/>
  <c r="AI17" i="16"/>
  <c r="BG17" i="16"/>
  <c r="BH17" i="16"/>
  <c r="BK17" i="16" s="1"/>
  <c r="BI17" i="16"/>
  <c r="BJ17" i="16"/>
  <c r="CH17" i="16"/>
  <c r="CM17" i="16"/>
  <c r="D18" i="16"/>
  <c r="E18" i="16"/>
  <c r="F18" i="16"/>
  <c r="G18" i="16"/>
  <c r="H18" i="16"/>
  <c r="J18" i="16" s="1"/>
  <c r="I18" i="16"/>
  <c r="AF18" i="16"/>
  <c r="AG18" i="16"/>
  <c r="AJ18" i="16" s="1"/>
  <c r="AH18" i="16"/>
  <c r="AI18" i="16"/>
  <c r="BG18" i="16"/>
  <c r="BH18" i="16"/>
  <c r="BK18" i="16" s="1"/>
  <c r="BI18" i="16"/>
  <c r="BJ18" i="16"/>
  <c r="CH18" i="16"/>
  <c r="CM18" i="16"/>
  <c r="D19" i="16"/>
  <c r="E19" i="16"/>
  <c r="F19" i="16"/>
  <c r="G19" i="16"/>
  <c r="H19" i="16"/>
  <c r="J19" i="16" s="1"/>
  <c r="I19" i="16"/>
  <c r="AF19" i="16"/>
  <c r="AG19" i="16"/>
  <c r="AJ19" i="16" s="1"/>
  <c r="AH19" i="16"/>
  <c r="AI19" i="16"/>
  <c r="BG19" i="16"/>
  <c r="BH19" i="16"/>
  <c r="BK19" i="16" s="1"/>
  <c r="BI19" i="16"/>
  <c r="BJ19" i="16"/>
  <c r="CH19" i="16"/>
  <c r="CM19" i="16"/>
  <c r="D20" i="16"/>
  <c r="E20" i="16"/>
  <c r="F20" i="16"/>
  <c r="G20" i="16"/>
  <c r="H20" i="16"/>
  <c r="J20" i="16" s="1"/>
  <c r="I20" i="16"/>
  <c r="AF20" i="16"/>
  <c r="AG20" i="16"/>
  <c r="AJ20" i="16" s="1"/>
  <c r="AH20" i="16"/>
  <c r="AI20" i="16"/>
  <c r="BG20" i="16"/>
  <c r="BH20" i="16"/>
  <c r="BK20" i="16" s="1"/>
  <c r="BI20" i="16"/>
  <c r="BJ20" i="16"/>
  <c r="CH20" i="16"/>
  <c r="CM20" i="16"/>
  <c r="D21" i="16"/>
  <c r="E21" i="16"/>
  <c r="F21" i="16"/>
  <c r="G21" i="16"/>
  <c r="H21" i="16"/>
  <c r="J21" i="16" s="1"/>
  <c r="I21" i="16"/>
  <c r="AF21" i="16"/>
  <c r="AG21" i="16"/>
  <c r="AJ21" i="16" s="1"/>
  <c r="AH21" i="16"/>
  <c r="AI21" i="16"/>
  <c r="BG21" i="16"/>
  <c r="BH21" i="16"/>
  <c r="BK21" i="16" s="1"/>
  <c r="BI21" i="16"/>
  <c r="BJ21" i="16"/>
  <c r="CH21" i="16"/>
  <c r="CM21" i="16"/>
  <c r="D22" i="16"/>
  <c r="E22" i="16"/>
  <c r="F22" i="16"/>
  <c r="G22" i="16"/>
  <c r="H22" i="16"/>
  <c r="J22" i="16" s="1"/>
  <c r="I22" i="16"/>
  <c r="AF22" i="16"/>
  <c r="AG22" i="16"/>
  <c r="AJ22" i="16" s="1"/>
  <c r="AK22" i="16" s="1"/>
  <c r="AH22" i="16"/>
  <c r="AI22" i="16"/>
  <c r="BG22" i="16"/>
  <c r="BH22" i="16"/>
  <c r="BK22" i="16" s="1"/>
  <c r="BI22" i="16"/>
  <c r="BJ22" i="16"/>
  <c r="CH22" i="16"/>
  <c r="CM22" i="16"/>
  <c r="D23" i="16"/>
  <c r="E23" i="16"/>
  <c r="F23" i="16"/>
  <c r="G23" i="16"/>
  <c r="H23" i="16"/>
  <c r="J23" i="16" s="1"/>
  <c r="I23" i="16"/>
  <c r="AF23" i="16"/>
  <c r="AG23" i="16"/>
  <c r="AJ23" i="16" s="1"/>
  <c r="AK23" i="16" s="1"/>
  <c r="AH23" i="16"/>
  <c r="AI23" i="16"/>
  <c r="AL23" i="16"/>
  <c r="BG23" i="16"/>
  <c r="BH23" i="16"/>
  <c r="BK23" i="16" s="1"/>
  <c r="BI23" i="16"/>
  <c r="BJ23" i="16"/>
  <c r="CH23" i="16"/>
  <c r="CM23" i="16"/>
  <c r="D24" i="16"/>
  <c r="E24" i="16"/>
  <c r="H24" i="16" s="1"/>
  <c r="J24" i="16" s="1"/>
  <c r="F24" i="16"/>
  <c r="G24" i="16"/>
  <c r="I24" i="16"/>
  <c r="AF24" i="16"/>
  <c r="AG24" i="16"/>
  <c r="AJ24" i="16" s="1"/>
  <c r="AK24" i="16" s="1"/>
  <c r="AH24" i="16"/>
  <c r="AI24" i="16"/>
  <c r="AL24" i="16"/>
  <c r="BG24" i="16"/>
  <c r="BH24" i="16"/>
  <c r="BK24" i="16" s="1"/>
  <c r="BI24" i="16"/>
  <c r="BJ24" i="16"/>
  <c r="CH24" i="16"/>
  <c r="CM24" i="16"/>
  <c r="D25" i="16"/>
  <c r="E25" i="16"/>
  <c r="H25" i="16" s="1"/>
  <c r="J25" i="16" s="1"/>
  <c r="F25" i="16"/>
  <c r="G25" i="16"/>
  <c r="I25" i="16"/>
  <c r="AF25" i="16"/>
  <c r="AG25" i="16"/>
  <c r="AJ25" i="16" s="1"/>
  <c r="AK25" i="16" s="1"/>
  <c r="AH25" i="16"/>
  <c r="AI25" i="16"/>
  <c r="AL25" i="16"/>
  <c r="BG25" i="16"/>
  <c r="BH25" i="16"/>
  <c r="BK25" i="16" s="1"/>
  <c r="BI25" i="16"/>
  <c r="BJ25" i="16"/>
  <c r="CH25" i="16"/>
  <c r="CM25" i="16"/>
  <c r="D26" i="16"/>
  <c r="E26" i="16"/>
  <c r="H26" i="16" s="1"/>
  <c r="J26" i="16" s="1"/>
  <c r="F26" i="16"/>
  <c r="G26" i="16"/>
  <c r="AF26" i="16"/>
  <c r="AG26" i="16"/>
  <c r="AJ26" i="16" s="1"/>
  <c r="AK26" i="16" s="1"/>
  <c r="AH26" i="16"/>
  <c r="AI26" i="16"/>
  <c r="AL26" i="16"/>
  <c r="BG26" i="16"/>
  <c r="BH26" i="16"/>
  <c r="BK26" i="16" s="1"/>
  <c r="BI26" i="16"/>
  <c r="BJ26" i="16"/>
  <c r="CH26" i="16"/>
  <c r="CM26" i="16"/>
  <c r="D27" i="16"/>
  <c r="E27" i="16"/>
  <c r="H27" i="16" s="1"/>
  <c r="J27" i="16" s="1"/>
  <c r="F27" i="16"/>
  <c r="G27" i="16"/>
  <c r="AF27" i="16"/>
  <c r="AG27" i="16"/>
  <c r="AJ27" i="16" s="1"/>
  <c r="AK27" i="16" s="1"/>
  <c r="AH27" i="16"/>
  <c r="AI27" i="16"/>
  <c r="AL27" i="16"/>
  <c r="BG27" i="16"/>
  <c r="BH27" i="16"/>
  <c r="BK27" i="16" s="1"/>
  <c r="BI27" i="16"/>
  <c r="BJ27" i="16"/>
  <c r="CH27" i="16"/>
  <c r="CM27" i="16"/>
  <c r="D28" i="16"/>
  <c r="E28" i="16"/>
  <c r="H28" i="16" s="1"/>
  <c r="J28" i="16" s="1"/>
  <c r="F28" i="16"/>
  <c r="G28" i="16"/>
  <c r="I28" i="16"/>
  <c r="AF28" i="16"/>
  <c r="AG28" i="16"/>
  <c r="AJ28" i="16" s="1"/>
  <c r="AK28" i="16" s="1"/>
  <c r="AH28" i="16"/>
  <c r="AI28" i="16"/>
  <c r="BG28" i="16"/>
  <c r="BH28" i="16"/>
  <c r="BK28" i="16" s="1"/>
  <c r="BI28" i="16"/>
  <c r="BJ28" i="16"/>
  <c r="CH28" i="16"/>
  <c r="CM28" i="16"/>
  <c r="D29" i="16"/>
  <c r="E29" i="16"/>
  <c r="H29" i="16" s="1"/>
  <c r="J29" i="16" s="1"/>
  <c r="F29" i="16"/>
  <c r="G29" i="16"/>
  <c r="I29" i="16"/>
  <c r="AF29" i="16"/>
  <c r="AG29" i="16"/>
  <c r="AJ29" i="16" s="1"/>
  <c r="AK29" i="16" s="1"/>
  <c r="AH29" i="16"/>
  <c r="AI29" i="16"/>
  <c r="BG29" i="16"/>
  <c r="BH29" i="16"/>
  <c r="BK29" i="16" s="1"/>
  <c r="BI29" i="16"/>
  <c r="BJ29" i="16"/>
  <c r="CH29" i="16"/>
  <c r="CM29" i="16"/>
  <c r="D30" i="16"/>
  <c r="E30" i="16"/>
  <c r="H30" i="16" s="1"/>
  <c r="J30" i="16" s="1"/>
  <c r="F30" i="16"/>
  <c r="G30" i="16"/>
  <c r="I30" i="16"/>
  <c r="AF30" i="16"/>
  <c r="AG30" i="16"/>
  <c r="AJ30" i="16" s="1"/>
  <c r="AK30" i="16" s="1"/>
  <c r="AH30" i="16"/>
  <c r="AI30" i="16"/>
  <c r="BG30" i="16"/>
  <c r="BH30" i="16"/>
  <c r="BK30" i="16" s="1"/>
  <c r="BI30" i="16"/>
  <c r="BJ30" i="16"/>
  <c r="CH30" i="16"/>
  <c r="CM30" i="16"/>
  <c r="D31" i="16"/>
  <c r="E31" i="16"/>
  <c r="H31" i="16" s="1"/>
  <c r="J31" i="16" s="1"/>
  <c r="F31" i="16"/>
  <c r="G31" i="16"/>
  <c r="I31" i="16"/>
  <c r="AF31" i="16"/>
  <c r="AG31" i="16"/>
  <c r="AJ31" i="16" s="1"/>
  <c r="AK31" i="16" s="1"/>
  <c r="AH31" i="16"/>
  <c r="AI31" i="16"/>
  <c r="AL31" i="16"/>
  <c r="BG31" i="16"/>
  <c r="BH31" i="16"/>
  <c r="BK31" i="16" s="1"/>
  <c r="BI31" i="16"/>
  <c r="BJ31" i="16"/>
  <c r="CH31" i="16"/>
  <c r="CM31" i="16"/>
  <c r="D32" i="16"/>
  <c r="E32" i="16"/>
  <c r="H32" i="16" s="1"/>
  <c r="J32" i="16" s="1"/>
  <c r="F32" i="16"/>
  <c r="G32" i="16"/>
  <c r="I32" i="16"/>
  <c r="AF32" i="16"/>
  <c r="AG32" i="16"/>
  <c r="AJ32" i="16" s="1"/>
  <c r="AK32" i="16" s="1"/>
  <c r="AH32" i="16"/>
  <c r="AI32" i="16"/>
  <c r="AL32" i="16"/>
  <c r="BG32" i="16"/>
  <c r="BH32" i="16"/>
  <c r="BK32" i="16" s="1"/>
  <c r="BI32" i="16"/>
  <c r="BJ32" i="16"/>
  <c r="CH32" i="16"/>
  <c r="CM32" i="16"/>
  <c r="D33" i="16"/>
  <c r="E33" i="16"/>
  <c r="H33" i="16" s="1"/>
  <c r="J33" i="16" s="1"/>
  <c r="F33" i="16"/>
  <c r="G33" i="16"/>
  <c r="AF33" i="16"/>
  <c r="AG33" i="16"/>
  <c r="AJ33" i="16" s="1"/>
  <c r="AK33" i="16" s="1"/>
  <c r="AH33" i="16"/>
  <c r="AI33" i="16"/>
  <c r="AL33" i="16"/>
  <c r="BG33" i="16"/>
  <c r="BH33" i="16"/>
  <c r="BK33" i="16" s="1"/>
  <c r="BI33" i="16"/>
  <c r="BJ33" i="16"/>
  <c r="CH33" i="16"/>
  <c r="CM33" i="16"/>
  <c r="D34" i="16"/>
  <c r="E34" i="16"/>
  <c r="H34" i="16" s="1"/>
  <c r="I34" i="16" s="1"/>
  <c r="F34" i="16"/>
  <c r="G34" i="16"/>
  <c r="AF34" i="16"/>
  <c r="AG34" i="16"/>
  <c r="AJ34" i="16" s="1"/>
  <c r="AK34" i="16" s="1"/>
  <c r="AH34" i="16"/>
  <c r="AL34" i="16" s="1"/>
  <c r="AI34" i="16"/>
  <c r="BG34" i="16"/>
  <c r="BH34" i="16"/>
  <c r="BI34" i="16"/>
  <c r="BJ34" i="16"/>
  <c r="BK34" i="16"/>
  <c r="CH34" i="16"/>
  <c r="CM34" i="16"/>
  <c r="D35" i="16"/>
  <c r="E35" i="16"/>
  <c r="H35" i="16" s="1"/>
  <c r="J35" i="16" s="1"/>
  <c r="F35" i="16"/>
  <c r="G35" i="16"/>
  <c r="I35" i="16"/>
  <c r="AF35" i="16"/>
  <c r="AG35" i="16"/>
  <c r="AH35" i="16"/>
  <c r="AI35" i="16"/>
  <c r="BG35" i="16"/>
  <c r="BH35" i="16"/>
  <c r="BI35" i="16"/>
  <c r="BJ35" i="16"/>
  <c r="BK35" i="16"/>
  <c r="CH35" i="16"/>
  <c r="CM35" i="16"/>
  <c r="D36" i="16"/>
  <c r="E36" i="16"/>
  <c r="H36" i="16" s="1"/>
  <c r="F36" i="16"/>
  <c r="G36" i="16"/>
  <c r="I36" i="16"/>
  <c r="AF36" i="16"/>
  <c r="AG36" i="16"/>
  <c r="AJ36" i="16" s="1"/>
  <c r="AK36" i="16" s="1"/>
  <c r="AH36" i="16"/>
  <c r="AI36" i="16"/>
  <c r="BG36" i="16"/>
  <c r="BH36" i="16"/>
  <c r="BI36" i="16"/>
  <c r="BJ36" i="16"/>
  <c r="BK36" i="16"/>
  <c r="CH36" i="16"/>
  <c r="CM36" i="16"/>
  <c r="D37" i="16"/>
  <c r="E37" i="16"/>
  <c r="H37" i="16" s="1"/>
  <c r="J37" i="16" s="1"/>
  <c r="F37" i="16"/>
  <c r="G37" i="16"/>
  <c r="I37" i="16"/>
  <c r="AF37" i="16"/>
  <c r="AG37" i="16"/>
  <c r="AH37" i="16"/>
  <c r="AI37" i="16"/>
  <c r="BG37" i="16"/>
  <c r="BH37" i="16"/>
  <c r="BK37" i="16" s="1"/>
  <c r="BI37" i="16"/>
  <c r="BJ37" i="16"/>
  <c r="CH37" i="16"/>
  <c r="CM37" i="16"/>
  <c r="CF38" i="16"/>
  <c r="W39" i="16"/>
  <c r="CF39" i="16"/>
  <c r="CG39" i="16"/>
  <c r="CH39" i="16"/>
  <c r="CK39" i="16"/>
  <c r="CL39" i="16"/>
  <c r="CM39" i="16"/>
  <c r="CN39" i="16"/>
  <c r="CQ39" i="16"/>
  <c r="W40" i="16"/>
  <c r="CF40" i="16"/>
  <c r="CG40" i="16"/>
  <c r="CH40" i="16"/>
  <c r="CK40" i="16"/>
  <c r="CL40" i="16"/>
  <c r="CM40" i="16"/>
  <c r="CN40" i="16"/>
  <c r="CQ40" i="16"/>
  <c r="W41" i="16"/>
  <c r="CF41" i="16"/>
  <c r="CG41" i="16"/>
  <c r="CH41" i="16"/>
  <c r="CK41" i="16"/>
  <c r="CL41" i="16"/>
  <c r="CM41" i="16"/>
  <c r="CN41" i="16"/>
  <c r="CQ41" i="16"/>
  <c r="CP27" i="16" l="1"/>
  <c r="CP23" i="16"/>
  <c r="BL37" i="16"/>
  <c r="BM37" i="16"/>
  <c r="CP32" i="16"/>
  <c r="AL20" i="16"/>
  <c r="AK20" i="16"/>
  <c r="BL34" i="16"/>
  <c r="BM34" i="16"/>
  <c r="BL15" i="16"/>
  <c r="BM15" i="16"/>
  <c r="BL10" i="16"/>
  <c r="BM10" i="16"/>
  <c r="AL36" i="16"/>
  <c r="J36" i="16"/>
  <c r="CP36" i="16" s="1"/>
  <c r="AL30" i="16"/>
  <c r="CP30" i="16" s="1"/>
  <c r="BL28" i="16"/>
  <c r="BM28" i="16"/>
  <c r="I27" i="16"/>
  <c r="AK18" i="16"/>
  <c r="AL18" i="16"/>
  <c r="CP18" i="16" s="1"/>
  <c r="BL14" i="16"/>
  <c r="BM14" i="16"/>
  <c r="BL13" i="16"/>
  <c r="BM13" i="16"/>
  <c r="BL12" i="16"/>
  <c r="BM12" i="16"/>
  <c r="BL11" i="16"/>
  <c r="BM11" i="16"/>
  <c r="AK7" i="16"/>
  <c r="AL7" i="16"/>
  <c r="BL36" i="16"/>
  <c r="BM36" i="16"/>
  <c r="BL30" i="16"/>
  <c r="BM30" i="16"/>
  <c r="AJ37" i="16"/>
  <c r="AL29" i="16"/>
  <c r="BL27" i="16"/>
  <c r="BM27" i="16"/>
  <c r="I26" i="16"/>
  <c r="AL22" i="16"/>
  <c r="CP22" i="16" s="1"/>
  <c r="BL21" i="16"/>
  <c r="BM21" i="16"/>
  <c r="AK17" i="16"/>
  <c r="AL17" i="16"/>
  <c r="AK8" i="16"/>
  <c r="AL8" i="16"/>
  <c r="BL16" i="16"/>
  <c r="BM16" i="16"/>
  <c r="BL29" i="16"/>
  <c r="BM29" i="16"/>
  <c r="BL22" i="16"/>
  <c r="BM22" i="16"/>
  <c r="AK19" i="16"/>
  <c r="AL19" i="16"/>
  <c r="I33" i="16"/>
  <c r="AL28" i="16"/>
  <c r="CP28" i="16" s="1"/>
  <c r="BL26" i="16"/>
  <c r="BM26" i="16"/>
  <c r="CP26" i="16" s="1"/>
  <c r="BL20" i="16"/>
  <c r="BM20" i="16"/>
  <c r="AK16" i="16"/>
  <c r="AL16" i="16"/>
  <c r="CP16" i="16" s="1"/>
  <c r="AK9" i="16"/>
  <c r="AL9" i="16"/>
  <c r="BL25" i="16"/>
  <c r="BM25" i="16"/>
  <c r="CP25" i="16" s="1"/>
  <c r="BL19" i="16"/>
  <c r="BM19" i="16"/>
  <c r="AK15" i="16"/>
  <c r="AL15" i="16"/>
  <c r="CP15" i="16" s="1"/>
  <c r="AK10" i="16"/>
  <c r="AL10" i="16"/>
  <c r="J34" i="16"/>
  <c r="CP34" i="16" s="1"/>
  <c r="BL18" i="16"/>
  <c r="BM18" i="16"/>
  <c r="AK14" i="16"/>
  <c r="AL14" i="16"/>
  <c r="AK13" i="16"/>
  <c r="AL13" i="16"/>
  <c r="CP13" i="16" s="1"/>
  <c r="AK12" i="16"/>
  <c r="AL12" i="16"/>
  <c r="CP12" i="16" s="1"/>
  <c r="AK11" i="16"/>
  <c r="AL11" i="16"/>
  <c r="BL7" i="16"/>
  <c r="BM7" i="16"/>
  <c r="BL32" i="16"/>
  <c r="BM32" i="16"/>
  <c r="BL24" i="16"/>
  <c r="BM24" i="16"/>
  <c r="CP24" i="16" s="1"/>
  <c r="BL35" i="16"/>
  <c r="BM35" i="16"/>
  <c r="AJ35" i="16"/>
  <c r="BL31" i="16"/>
  <c r="BM31" i="16"/>
  <c r="CP31" i="16" s="1"/>
  <c r="BL23" i="16"/>
  <c r="BM23" i="16"/>
  <c r="AK21" i="16"/>
  <c r="AL21" i="16"/>
  <c r="BL17" i="16"/>
  <c r="BM17" i="16"/>
  <c r="CP17" i="16" s="1"/>
  <c r="BL8" i="16"/>
  <c r="BM8" i="16"/>
  <c r="BL33" i="16"/>
  <c r="BM33" i="16"/>
  <c r="CP33" i="16" s="1"/>
  <c r="BL9" i="16"/>
  <c r="BM9" i="16"/>
  <c r="J11" i="16"/>
  <c r="CP11" i="16" s="1"/>
  <c r="J10" i="16"/>
  <c r="CP10" i="16" s="1"/>
  <c r="J9" i="16"/>
  <c r="J8" i="16"/>
  <c r="CP8" i="16" s="1"/>
  <c r="J7" i="16"/>
  <c r="CH37" i="25"/>
  <c r="DJ43" i="25" s="1"/>
  <c r="CH36" i="25"/>
  <c r="DJ42" i="25" s="1"/>
  <c r="CT37" i="24"/>
  <c r="CU37" i="24"/>
  <c r="CW37" i="24"/>
  <c r="CX37" i="24"/>
  <c r="DA37" i="24"/>
  <c r="DB37" i="24"/>
  <c r="DC37" i="24"/>
  <c r="DD37" i="24"/>
  <c r="DE37" i="24"/>
  <c r="DF37" i="24"/>
  <c r="DG37" i="24"/>
  <c r="DH37" i="24"/>
  <c r="DI37" i="24"/>
  <c r="DK37" i="24"/>
  <c r="DK19" i="24"/>
  <c r="CH36" i="24"/>
  <c r="DG14" i="23"/>
  <c r="DG15" i="23"/>
  <c r="DG16" i="23"/>
  <c r="DG17" i="23"/>
  <c r="DG18" i="23"/>
  <c r="DG19" i="23"/>
  <c r="DG20" i="23"/>
  <c r="DG21" i="23"/>
  <c r="DG22" i="23"/>
  <c r="DG23" i="23"/>
  <c r="DG24" i="23"/>
  <c r="DG25" i="23"/>
  <c r="DG26" i="23"/>
  <c r="DG27" i="23"/>
  <c r="DG28" i="23"/>
  <c r="DG29" i="23"/>
  <c r="DG30" i="23"/>
  <c r="DG31" i="23"/>
  <c r="DG32" i="23"/>
  <c r="DG33" i="23"/>
  <c r="DG34" i="23"/>
  <c r="DG35" i="23"/>
  <c r="DG36" i="23"/>
  <c r="DG37" i="23"/>
  <c r="DG38" i="23"/>
  <c r="DG39" i="23"/>
  <c r="DG40" i="23"/>
  <c r="DG41" i="23"/>
  <c r="DG42" i="23"/>
  <c r="DG43" i="23"/>
  <c r="DG13" i="23"/>
  <c r="DD14" i="23"/>
  <c r="DE14" i="23"/>
  <c r="DD15" i="23"/>
  <c r="DE15" i="23"/>
  <c r="DD16" i="23"/>
  <c r="DE16" i="23"/>
  <c r="DD17" i="23"/>
  <c r="DE17" i="23"/>
  <c r="DD18" i="23"/>
  <c r="DE18" i="23"/>
  <c r="DD19" i="23"/>
  <c r="DE19" i="23"/>
  <c r="DD20" i="23"/>
  <c r="DE20" i="23"/>
  <c r="DD21" i="23"/>
  <c r="DE21" i="23"/>
  <c r="DD22" i="23"/>
  <c r="DE22" i="23"/>
  <c r="DD23" i="23"/>
  <c r="DE23" i="23"/>
  <c r="DD24" i="23"/>
  <c r="DE24" i="23"/>
  <c r="DD25" i="23"/>
  <c r="DE25" i="23"/>
  <c r="DD26" i="23"/>
  <c r="DE26" i="23"/>
  <c r="DD27" i="23"/>
  <c r="DE27" i="23"/>
  <c r="DD28" i="23"/>
  <c r="DE28" i="23"/>
  <c r="DD29" i="23"/>
  <c r="DE29" i="23"/>
  <c r="DD30" i="23"/>
  <c r="DE30" i="23"/>
  <c r="DD31" i="23"/>
  <c r="DE31" i="23"/>
  <c r="DD32" i="23"/>
  <c r="DE32" i="23"/>
  <c r="DD33" i="23"/>
  <c r="DE33" i="23"/>
  <c r="DD34" i="23"/>
  <c r="DE34" i="23"/>
  <c r="DD35" i="23"/>
  <c r="DE35" i="23"/>
  <c r="DD36" i="23"/>
  <c r="DE36" i="23"/>
  <c r="DD37" i="23"/>
  <c r="DE37" i="23"/>
  <c r="DD38" i="23"/>
  <c r="DE38" i="23"/>
  <c r="DD39" i="23"/>
  <c r="DE39" i="23"/>
  <c r="DD40" i="23"/>
  <c r="DE40" i="23"/>
  <c r="DD41" i="23"/>
  <c r="DE41" i="23"/>
  <c r="DD42" i="23"/>
  <c r="DE42" i="23"/>
  <c r="DD43" i="23"/>
  <c r="DE43" i="23"/>
  <c r="DE13" i="23"/>
  <c r="DD13" i="23"/>
  <c r="DG14" i="22"/>
  <c r="DG15" i="22"/>
  <c r="DG16" i="22"/>
  <c r="DG17" i="22"/>
  <c r="DG18" i="22"/>
  <c r="DG19" i="22"/>
  <c r="DG20" i="22"/>
  <c r="DG21" i="22"/>
  <c r="DG22" i="22"/>
  <c r="DG23" i="22"/>
  <c r="DG24" i="22"/>
  <c r="DG25" i="22"/>
  <c r="DG26" i="22"/>
  <c r="DG27" i="22"/>
  <c r="DG28" i="22"/>
  <c r="DG29" i="22"/>
  <c r="DG30" i="22"/>
  <c r="DG31" i="22"/>
  <c r="DG32" i="22"/>
  <c r="DG33" i="22"/>
  <c r="DG34" i="22"/>
  <c r="DG35" i="22"/>
  <c r="DG36" i="22"/>
  <c r="DG37" i="22"/>
  <c r="DG38" i="22"/>
  <c r="DG39" i="22"/>
  <c r="DG40" i="22"/>
  <c r="DG41" i="22"/>
  <c r="DG42" i="22"/>
  <c r="DG43" i="22"/>
  <c r="DG13" i="22"/>
  <c r="DD14" i="22"/>
  <c r="DE14" i="22"/>
  <c r="DD15" i="22"/>
  <c r="DE15" i="22"/>
  <c r="DD16" i="22"/>
  <c r="DE16" i="22"/>
  <c r="DD17" i="22"/>
  <c r="DE17" i="22"/>
  <c r="DD18" i="22"/>
  <c r="DE18" i="22"/>
  <c r="DD19" i="22"/>
  <c r="DE19" i="22"/>
  <c r="DD20" i="22"/>
  <c r="DE20" i="22"/>
  <c r="DD21" i="22"/>
  <c r="DE21" i="22"/>
  <c r="DD22" i="22"/>
  <c r="DE22" i="22"/>
  <c r="DD23" i="22"/>
  <c r="DE23" i="22"/>
  <c r="DD24" i="22"/>
  <c r="DE24" i="22"/>
  <c r="DD25" i="22"/>
  <c r="DE25" i="22"/>
  <c r="DD26" i="22"/>
  <c r="DE26" i="22"/>
  <c r="DD27" i="22"/>
  <c r="DE27" i="22"/>
  <c r="DD28" i="22"/>
  <c r="DE28" i="22"/>
  <c r="DD29" i="22"/>
  <c r="DE29" i="22"/>
  <c r="DD30" i="22"/>
  <c r="DE30" i="22"/>
  <c r="DD31" i="22"/>
  <c r="DE31" i="22"/>
  <c r="DD32" i="22"/>
  <c r="DE32" i="22"/>
  <c r="DD33" i="22"/>
  <c r="DE33" i="22"/>
  <c r="DD34" i="22"/>
  <c r="DE34" i="22"/>
  <c r="DD35" i="22"/>
  <c r="DE35" i="22"/>
  <c r="DD36" i="22"/>
  <c r="DE36" i="22"/>
  <c r="DD37" i="22"/>
  <c r="DE37" i="22"/>
  <c r="DD38" i="22"/>
  <c r="DE38" i="22"/>
  <c r="DD39" i="22"/>
  <c r="DE39" i="22"/>
  <c r="DD40" i="22"/>
  <c r="DE40" i="22"/>
  <c r="DD41" i="22"/>
  <c r="DE41" i="22"/>
  <c r="DD42" i="22"/>
  <c r="DE42" i="22"/>
  <c r="DD43" i="22"/>
  <c r="DE43" i="22"/>
  <c r="DE13" i="22"/>
  <c r="DD13" i="22"/>
  <c r="DA14" i="22"/>
  <c r="DA15" i="22"/>
  <c r="DA16" i="22"/>
  <c r="DA17" i="22"/>
  <c r="DA18" i="22"/>
  <c r="DA19" i="22"/>
  <c r="DA20" i="22"/>
  <c r="DA21" i="22"/>
  <c r="DA22" i="22"/>
  <c r="DA23" i="22"/>
  <c r="DA24" i="22"/>
  <c r="DA25" i="22"/>
  <c r="DA26" i="22"/>
  <c r="DA27" i="22"/>
  <c r="DA28" i="22"/>
  <c r="DA29" i="22"/>
  <c r="DA30" i="22"/>
  <c r="DA31" i="22"/>
  <c r="DA32" i="22"/>
  <c r="DA33" i="22"/>
  <c r="DA34" i="22"/>
  <c r="DA35" i="22"/>
  <c r="DA36" i="22"/>
  <c r="DA37" i="22"/>
  <c r="DA38" i="22"/>
  <c r="DA39" i="22"/>
  <c r="DA40" i="22"/>
  <c r="DA41" i="22"/>
  <c r="DA42" i="22"/>
  <c r="DA43" i="22"/>
  <c r="DA13" i="22"/>
  <c r="CH37" i="22"/>
  <c r="AK35" i="16" l="1"/>
  <c r="AL35" i="16"/>
  <c r="CP35" i="16" s="1"/>
  <c r="CP29" i="16"/>
  <c r="CP20" i="16"/>
  <c r="CP21" i="16"/>
  <c r="AK37" i="16"/>
  <c r="AL37" i="16"/>
  <c r="CP37" i="16" s="1"/>
  <c r="CP7" i="16"/>
  <c r="CP9" i="16"/>
  <c r="CP14" i="16"/>
  <c r="CP19" i="16"/>
  <c r="DB42" i="29"/>
  <c r="DB14" i="29"/>
  <c r="DB15" i="29"/>
  <c r="DB16" i="29"/>
  <c r="DB17" i="29"/>
  <c r="DB18" i="29"/>
  <c r="DB19" i="29"/>
  <c r="DB20" i="29"/>
  <c r="DB21" i="29"/>
  <c r="DB22" i="29"/>
  <c r="DB23" i="29"/>
  <c r="DB24" i="29"/>
  <c r="DB25" i="29"/>
  <c r="DB26" i="29"/>
  <c r="DB27" i="29"/>
  <c r="DB28" i="29"/>
  <c r="DB29" i="29"/>
  <c r="DB30" i="29"/>
  <c r="DB31" i="29"/>
  <c r="DB32" i="29"/>
  <c r="DB33" i="29"/>
  <c r="DB34" i="29"/>
  <c r="DB35" i="29"/>
  <c r="DB36" i="29"/>
  <c r="DB37" i="29"/>
  <c r="DB38" i="29"/>
  <c r="DB39" i="29"/>
  <c r="DB40" i="29"/>
  <c r="DB41" i="29"/>
  <c r="DB13" i="29"/>
  <c r="CH36" i="29"/>
  <c r="DJ42" i="29" s="1"/>
  <c r="DJ43" i="28"/>
  <c r="CH37" i="28"/>
  <c r="CH36" i="19"/>
  <c r="CY58" i="29"/>
  <c r="CZ55" i="29"/>
  <c r="DK43" i="29"/>
  <c r="DI43" i="29"/>
  <c r="DH43" i="29"/>
  <c r="DG43" i="29"/>
  <c r="DE43" i="29"/>
  <c r="DD43" i="29"/>
  <c r="DC43" i="29"/>
  <c r="DA43" i="29"/>
  <c r="CX43" i="29"/>
  <c r="CW43" i="29"/>
  <c r="CU43" i="29"/>
  <c r="CT43" i="29"/>
  <c r="DK42" i="29"/>
  <c r="DI42" i="29"/>
  <c r="DH42" i="29"/>
  <c r="DG42" i="29"/>
  <c r="DE42" i="29"/>
  <c r="DD42" i="29"/>
  <c r="DC42" i="29"/>
  <c r="DA42" i="29"/>
  <c r="CX42" i="29"/>
  <c r="CW42" i="29"/>
  <c r="CU42" i="29"/>
  <c r="CT42" i="29"/>
  <c r="DK41" i="29"/>
  <c r="DI41" i="29"/>
  <c r="DH41" i="29"/>
  <c r="DG41" i="29"/>
  <c r="DE41" i="29"/>
  <c r="DD41" i="29"/>
  <c r="DC41" i="29"/>
  <c r="DA41" i="29"/>
  <c r="CX41" i="29"/>
  <c r="CW41" i="29"/>
  <c r="CU41" i="29"/>
  <c r="CT41" i="29"/>
  <c r="CQ41" i="29"/>
  <c r="CN41" i="29"/>
  <c r="CL41" i="29"/>
  <c r="CK41" i="29"/>
  <c r="CG41" i="29"/>
  <c r="CF41" i="29"/>
  <c r="W41" i="29"/>
  <c r="DK40" i="29"/>
  <c r="DI40" i="29"/>
  <c r="DH40" i="29"/>
  <c r="DG40" i="29"/>
  <c r="DF40" i="29"/>
  <c r="DE40" i="29"/>
  <c r="DD40" i="29"/>
  <c r="DC40" i="29"/>
  <c r="DA40" i="29"/>
  <c r="CX40" i="29"/>
  <c r="CW40" i="29"/>
  <c r="CU40" i="29"/>
  <c r="CT40" i="29"/>
  <c r="CQ40" i="29"/>
  <c r="CN40" i="29"/>
  <c r="CL40" i="29"/>
  <c r="CK40" i="29"/>
  <c r="CG40" i="29"/>
  <c r="CF40" i="29"/>
  <c r="W40" i="29"/>
  <c r="DK39" i="29"/>
  <c r="DI39" i="29"/>
  <c r="DH39" i="29"/>
  <c r="DG39" i="29"/>
  <c r="DF39" i="29"/>
  <c r="DE39" i="29"/>
  <c r="DD39" i="29"/>
  <c r="DC39" i="29"/>
  <c r="DA39" i="29"/>
  <c r="CX39" i="29"/>
  <c r="CW39" i="29"/>
  <c r="CU39" i="29"/>
  <c r="CT39" i="29"/>
  <c r="CQ39" i="29"/>
  <c r="CN39" i="29"/>
  <c r="CL39" i="29"/>
  <c r="CK39" i="29"/>
  <c r="CG39" i="29"/>
  <c r="CF39" i="29"/>
  <c r="W39" i="29"/>
  <c r="DK38" i="29"/>
  <c r="DI38" i="29"/>
  <c r="DH38" i="29"/>
  <c r="DG38" i="29"/>
  <c r="DF38" i="29"/>
  <c r="DE38" i="29"/>
  <c r="DD38" i="29"/>
  <c r="DC38" i="29"/>
  <c r="DA38" i="29"/>
  <c r="CX38" i="29"/>
  <c r="CW38" i="29"/>
  <c r="CU38" i="29"/>
  <c r="CT38" i="29"/>
  <c r="CF38" i="29"/>
  <c r="DK37" i="29"/>
  <c r="DI37" i="29"/>
  <c r="DH37" i="29"/>
  <c r="DG37" i="29"/>
  <c r="DF37" i="29"/>
  <c r="DE37" i="29"/>
  <c r="DD37" i="29"/>
  <c r="DC37" i="29"/>
  <c r="DA37" i="29"/>
  <c r="CX37" i="29"/>
  <c r="CW37" i="29"/>
  <c r="CU37" i="29"/>
  <c r="CT37" i="29"/>
  <c r="CM37" i="29"/>
  <c r="CV43" i="29" s="1"/>
  <c r="BJ37" i="29"/>
  <c r="BI37" i="29"/>
  <c r="BH37" i="29"/>
  <c r="BK37" i="29" s="1"/>
  <c r="BL37" i="29" s="1"/>
  <c r="BG37" i="29"/>
  <c r="AI37" i="29"/>
  <c r="AH37" i="29"/>
  <c r="AG37" i="29"/>
  <c r="AJ37" i="29" s="1"/>
  <c r="AK37" i="29" s="1"/>
  <c r="AF37" i="29"/>
  <c r="H37" i="29"/>
  <c r="G37" i="29"/>
  <c r="F37" i="29"/>
  <c r="E37" i="29"/>
  <c r="D37" i="29"/>
  <c r="DK36" i="29"/>
  <c r="DI36" i="29"/>
  <c r="DH36" i="29"/>
  <c r="DG36" i="29"/>
  <c r="DF36" i="29"/>
  <c r="DE36" i="29"/>
  <c r="DD36" i="29"/>
  <c r="DC36" i="29"/>
  <c r="DA36" i="29"/>
  <c r="CX36" i="29"/>
  <c r="CW36" i="29"/>
  <c r="CU36" i="29"/>
  <c r="CT36" i="29"/>
  <c r="CM36" i="29"/>
  <c r="CV42" i="29" s="1"/>
  <c r="BJ36" i="29"/>
  <c r="BI36" i="29"/>
  <c r="BH36" i="29"/>
  <c r="BK36" i="29" s="1"/>
  <c r="BG36" i="29"/>
  <c r="AI36" i="29"/>
  <c r="AH36" i="29"/>
  <c r="AG36" i="29"/>
  <c r="AF36" i="29"/>
  <c r="G36" i="29"/>
  <c r="F36" i="29"/>
  <c r="E36" i="29"/>
  <c r="D36" i="29"/>
  <c r="DK35" i="29"/>
  <c r="DJ35" i="29"/>
  <c r="DI35" i="29"/>
  <c r="DH35" i="29"/>
  <c r="DG35" i="29"/>
  <c r="DF35" i="29"/>
  <c r="DE35" i="29"/>
  <c r="DD35" i="29"/>
  <c r="DC35" i="29"/>
  <c r="DA35" i="29"/>
  <c r="CX35" i="29"/>
  <c r="CW35" i="29"/>
  <c r="CU35" i="29"/>
  <c r="CT35" i="29"/>
  <c r="CM35" i="29"/>
  <c r="CV41" i="29" s="1"/>
  <c r="CH35" i="29"/>
  <c r="DJ41" i="29" s="1"/>
  <c r="BJ35" i="29"/>
  <c r="BI35" i="29"/>
  <c r="BH35" i="29"/>
  <c r="BG35" i="29"/>
  <c r="AI35" i="29"/>
  <c r="AJ35" i="29" s="1"/>
  <c r="AK35" i="29" s="1"/>
  <c r="AH35" i="29"/>
  <c r="AG35" i="29"/>
  <c r="AF35" i="29"/>
  <c r="G35" i="29"/>
  <c r="H35" i="29" s="1"/>
  <c r="F35" i="29"/>
  <c r="E35" i="29"/>
  <c r="D35" i="29"/>
  <c r="DK34" i="29"/>
  <c r="DI34" i="29"/>
  <c r="DH34" i="29"/>
  <c r="DG34" i="29"/>
  <c r="DF34" i="29"/>
  <c r="DE34" i="29"/>
  <c r="DD34" i="29"/>
  <c r="DC34" i="29"/>
  <c r="DA34" i="29"/>
  <c r="CX34" i="29"/>
  <c r="CW34" i="29"/>
  <c r="CU34" i="29"/>
  <c r="CT34" i="29"/>
  <c r="CM34" i="29"/>
  <c r="CV40" i="29" s="1"/>
  <c r="CH34" i="29"/>
  <c r="DJ40" i="29" s="1"/>
  <c r="BJ34" i="29"/>
  <c r="BK34" i="29" s="1"/>
  <c r="BI34" i="29"/>
  <c r="BH34" i="29"/>
  <c r="BG34" i="29"/>
  <c r="AI34" i="29"/>
  <c r="AJ34" i="29" s="1"/>
  <c r="AH34" i="29"/>
  <c r="AG34" i="29"/>
  <c r="AF34" i="29"/>
  <c r="G34" i="29"/>
  <c r="F34" i="29"/>
  <c r="E34" i="29"/>
  <c r="D34" i="29"/>
  <c r="DK33" i="29"/>
  <c r="DI33" i="29"/>
  <c r="DH33" i="29"/>
  <c r="DG33" i="29"/>
  <c r="DF33" i="29"/>
  <c r="DE33" i="29"/>
  <c r="DD33" i="29"/>
  <c r="DC33" i="29"/>
  <c r="DA33" i="29"/>
  <c r="CX33" i="29"/>
  <c r="CW33" i="29"/>
  <c r="CU33" i="29"/>
  <c r="CT33" i="29"/>
  <c r="CM33" i="29"/>
  <c r="CV39" i="29" s="1"/>
  <c r="CH33" i="29"/>
  <c r="DJ39" i="29" s="1"/>
  <c r="BJ33" i="29"/>
  <c r="BI33" i="29"/>
  <c r="BH33" i="29"/>
  <c r="BG33" i="29"/>
  <c r="AI33" i="29"/>
  <c r="AH33" i="29"/>
  <c r="AG33" i="29"/>
  <c r="AJ33" i="29" s="1"/>
  <c r="AK33" i="29" s="1"/>
  <c r="AF33" i="29"/>
  <c r="G33" i="29"/>
  <c r="H33" i="29" s="1"/>
  <c r="F33" i="29"/>
  <c r="E33" i="29"/>
  <c r="D33" i="29"/>
  <c r="DK32" i="29"/>
  <c r="DI32" i="29"/>
  <c r="DH32" i="29"/>
  <c r="DG32" i="29"/>
  <c r="DF32" i="29"/>
  <c r="DE32" i="29"/>
  <c r="DD32" i="29"/>
  <c r="DC32" i="29"/>
  <c r="DA32" i="29"/>
  <c r="CX32" i="29"/>
  <c r="CW32" i="29"/>
  <c r="CU32" i="29"/>
  <c r="CT32" i="29"/>
  <c r="CM32" i="29"/>
  <c r="CV38" i="29" s="1"/>
  <c r="CH32" i="29"/>
  <c r="DJ38" i="29" s="1"/>
  <c r="BJ32" i="29"/>
  <c r="BI32" i="29"/>
  <c r="BH32" i="29"/>
  <c r="BG32" i="29"/>
  <c r="AI32" i="29"/>
  <c r="AH32" i="29"/>
  <c r="AG32" i="29"/>
  <c r="AF32" i="29"/>
  <c r="G32" i="29"/>
  <c r="F32" i="29"/>
  <c r="E32" i="29"/>
  <c r="H32" i="29" s="1"/>
  <c r="J32" i="29" s="1"/>
  <c r="D32" i="29"/>
  <c r="DK31" i="29"/>
  <c r="DI31" i="29"/>
  <c r="DH31" i="29"/>
  <c r="DG31" i="29"/>
  <c r="DF31" i="29"/>
  <c r="DE31" i="29"/>
  <c r="DD31" i="29"/>
  <c r="DC31" i="29"/>
  <c r="DA31" i="29"/>
  <c r="CX31" i="29"/>
  <c r="CW31" i="29"/>
  <c r="CU31" i="29"/>
  <c r="CT31" i="29"/>
  <c r="CM31" i="29"/>
  <c r="CV37" i="29" s="1"/>
  <c r="CH31" i="29"/>
  <c r="DJ37" i="29" s="1"/>
  <c r="BJ31" i="29"/>
  <c r="BI31" i="29"/>
  <c r="BH31" i="29"/>
  <c r="BK31" i="29" s="1"/>
  <c r="BL31" i="29" s="1"/>
  <c r="BG31" i="29"/>
  <c r="AI31" i="29"/>
  <c r="AH31" i="29"/>
  <c r="AG31" i="29"/>
  <c r="AF31" i="29"/>
  <c r="G31" i="29"/>
  <c r="F31" i="29"/>
  <c r="E31" i="29"/>
  <c r="H31" i="29" s="1"/>
  <c r="D31" i="29"/>
  <c r="DK30" i="29"/>
  <c r="DI30" i="29"/>
  <c r="DH30" i="29"/>
  <c r="DG30" i="29"/>
  <c r="DF30" i="29"/>
  <c r="DE30" i="29"/>
  <c r="DD30" i="29"/>
  <c r="DC30" i="29"/>
  <c r="DA30" i="29"/>
  <c r="CX30" i="29"/>
  <c r="CW30" i="29"/>
  <c r="CU30" i="29"/>
  <c r="CT30" i="29"/>
  <c r="CM30" i="29"/>
  <c r="CV36" i="29" s="1"/>
  <c r="CH30" i="29"/>
  <c r="DJ36" i="29" s="1"/>
  <c r="BJ30" i="29"/>
  <c r="BI30" i="29"/>
  <c r="BH30" i="29"/>
  <c r="BK30" i="29" s="1"/>
  <c r="BG30" i="29"/>
  <c r="AI30" i="29"/>
  <c r="AH30" i="29"/>
  <c r="AG30" i="29"/>
  <c r="AJ30" i="29" s="1"/>
  <c r="AF30" i="29"/>
  <c r="G30" i="29"/>
  <c r="F30" i="29"/>
  <c r="E30" i="29"/>
  <c r="H30" i="29" s="1"/>
  <c r="J30" i="29" s="1"/>
  <c r="D30" i="29"/>
  <c r="DK29" i="29"/>
  <c r="DI29" i="29"/>
  <c r="DH29" i="29"/>
  <c r="DG29" i="29"/>
  <c r="DF29" i="29"/>
  <c r="DE29" i="29"/>
  <c r="DD29" i="29"/>
  <c r="DC29" i="29"/>
  <c r="DA29" i="29"/>
  <c r="CX29" i="29"/>
  <c r="CW29" i="29"/>
  <c r="CU29" i="29"/>
  <c r="CT29" i="29"/>
  <c r="CM29" i="29"/>
  <c r="CV35" i="29" s="1"/>
  <c r="CH29" i="29"/>
  <c r="BJ29" i="29"/>
  <c r="BI29" i="29"/>
  <c r="BH29" i="29"/>
  <c r="BK29" i="29" s="1"/>
  <c r="BL29" i="29" s="1"/>
  <c r="BG29" i="29"/>
  <c r="AI29" i="29"/>
  <c r="AH29" i="29"/>
  <c r="AG29" i="29"/>
  <c r="AJ29" i="29" s="1"/>
  <c r="AK29" i="29" s="1"/>
  <c r="AF29" i="29"/>
  <c r="G29" i="29"/>
  <c r="H29" i="29" s="1"/>
  <c r="F29" i="29"/>
  <c r="E29" i="29"/>
  <c r="D29" i="29"/>
  <c r="DK28" i="29"/>
  <c r="DI28" i="29"/>
  <c r="DH28" i="29"/>
  <c r="DG28" i="29"/>
  <c r="DF28" i="29"/>
  <c r="DE28" i="29"/>
  <c r="DD28" i="29"/>
  <c r="DC28" i="29"/>
  <c r="DA28" i="29"/>
  <c r="CX28" i="29"/>
  <c r="CW28" i="29"/>
  <c r="CU28" i="29"/>
  <c r="CT28" i="29"/>
  <c r="CM28" i="29"/>
  <c r="CV34" i="29" s="1"/>
  <c r="CH28" i="29"/>
  <c r="DJ34" i="29" s="1"/>
  <c r="BJ28" i="29"/>
  <c r="BK28" i="29" s="1"/>
  <c r="BI28" i="29"/>
  <c r="BH28" i="29"/>
  <c r="BG28" i="29"/>
  <c r="AI28" i="29"/>
  <c r="AJ28" i="29" s="1"/>
  <c r="AH28" i="29"/>
  <c r="AG28" i="29"/>
  <c r="AF28" i="29"/>
  <c r="G28" i="29"/>
  <c r="F28" i="29"/>
  <c r="E28" i="29"/>
  <c r="H28" i="29" s="1"/>
  <c r="J28" i="29" s="1"/>
  <c r="D28" i="29"/>
  <c r="DK27" i="29"/>
  <c r="DI27" i="29"/>
  <c r="DH27" i="29"/>
  <c r="DG27" i="29"/>
  <c r="DF27" i="29"/>
  <c r="DE27" i="29"/>
  <c r="DD27" i="29"/>
  <c r="DC27" i="29"/>
  <c r="DA27" i="29"/>
  <c r="CX27" i="29"/>
  <c r="CW27" i="29"/>
  <c r="CU27" i="29"/>
  <c r="CT27" i="29"/>
  <c r="CM27" i="29"/>
  <c r="CV33" i="29" s="1"/>
  <c r="CH27" i="29"/>
  <c r="DJ33" i="29" s="1"/>
  <c r="BJ27" i="29"/>
  <c r="BI27" i="29"/>
  <c r="BH27" i="29"/>
  <c r="BG27" i="29"/>
  <c r="AI27" i="29"/>
  <c r="AJ27" i="29" s="1"/>
  <c r="AK27" i="29" s="1"/>
  <c r="AH27" i="29"/>
  <c r="AG27" i="29"/>
  <c r="AF27" i="29"/>
  <c r="H27" i="29"/>
  <c r="G27" i="29"/>
  <c r="F27" i="29"/>
  <c r="E27" i="29"/>
  <c r="D27" i="29"/>
  <c r="DK26" i="29"/>
  <c r="DI26" i="29"/>
  <c r="DH26" i="29"/>
  <c r="DG26" i="29"/>
  <c r="DF26" i="29"/>
  <c r="DE26" i="29"/>
  <c r="DD26" i="29"/>
  <c r="DC26" i="29"/>
  <c r="DA26" i="29"/>
  <c r="CX26" i="29"/>
  <c r="CW26" i="29"/>
  <c r="CU26" i="29"/>
  <c r="CT26" i="29"/>
  <c r="CM26" i="29"/>
  <c r="CV32" i="29" s="1"/>
  <c r="CH26" i="29"/>
  <c r="DJ32" i="29" s="1"/>
  <c r="BJ26" i="29"/>
  <c r="BI26" i="29"/>
  <c r="BH26" i="29"/>
  <c r="BG26" i="29"/>
  <c r="AI26" i="29"/>
  <c r="AJ26" i="29" s="1"/>
  <c r="AH26" i="29"/>
  <c r="AG26" i="29"/>
  <c r="AF26" i="29"/>
  <c r="G26" i="29"/>
  <c r="F26" i="29"/>
  <c r="E26" i="29"/>
  <c r="H26" i="29" s="1"/>
  <c r="J26" i="29" s="1"/>
  <c r="D26" i="29"/>
  <c r="DK25" i="29"/>
  <c r="DI25" i="29"/>
  <c r="DH25" i="29"/>
  <c r="DG25" i="29"/>
  <c r="DF25" i="29"/>
  <c r="DE25" i="29"/>
  <c r="DD25" i="29"/>
  <c r="DC25" i="29"/>
  <c r="DA25" i="29"/>
  <c r="CX25" i="29"/>
  <c r="CW25" i="29"/>
  <c r="CU25" i="29"/>
  <c r="CT25" i="29"/>
  <c r="CM25" i="29"/>
  <c r="CV31" i="29" s="1"/>
  <c r="CH25" i="29"/>
  <c r="DJ31" i="29" s="1"/>
  <c r="BJ25" i="29"/>
  <c r="BK25" i="29" s="1"/>
  <c r="BL25" i="29" s="1"/>
  <c r="BI25" i="29"/>
  <c r="BH25" i="29"/>
  <c r="BG25" i="29"/>
  <c r="AI25" i="29"/>
  <c r="AH25" i="29"/>
  <c r="AG25" i="29"/>
  <c r="AF25" i="29"/>
  <c r="H25" i="29"/>
  <c r="G25" i="29"/>
  <c r="F25" i="29"/>
  <c r="E25" i="29"/>
  <c r="D25" i="29"/>
  <c r="DK24" i="29"/>
  <c r="DI24" i="29"/>
  <c r="DH24" i="29"/>
  <c r="DG24" i="29"/>
  <c r="DF24" i="29"/>
  <c r="DE24" i="29"/>
  <c r="DD24" i="29"/>
  <c r="DC24" i="29"/>
  <c r="DA24" i="29"/>
  <c r="CX24" i="29"/>
  <c r="CW24" i="29"/>
  <c r="CU24" i="29"/>
  <c r="CT24" i="29"/>
  <c r="CM24" i="29"/>
  <c r="CV30" i="29" s="1"/>
  <c r="CH24" i="29"/>
  <c r="DJ30" i="29" s="1"/>
  <c r="BJ24" i="29"/>
  <c r="BI24" i="29"/>
  <c r="BH24" i="29"/>
  <c r="BG24" i="29"/>
  <c r="AI24" i="29"/>
  <c r="AH24" i="29"/>
  <c r="AG24" i="29"/>
  <c r="AJ24" i="29" s="1"/>
  <c r="AL24" i="29" s="1"/>
  <c r="AF24" i="29"/>
  <c r="G24" i="29"/>
  <c r="F24" i="29"/>
  <c r="E24" i="29"/>
  <c r="H24" i="29" s="1"/>
  <c r="J24" i="29" s="1"/>
  <c r="D24" i="29"/>
  <c r="DK23" i="29"/>
  <c r="DI23" i="29"/>
  <c r="DH23" i="29"/>
  <c r="DG23" i="29"/>
  <c r="DF23" i="29"/>
  <c r="DE23" i="29"/>
  <c r="DD23" i="29"/>
  <c r="DC23" i="29"/>
  <c r="DA23" i="29"/>
  <c r="CX23" i="29"/>
  <c r="CW23" i="29"/>
  <c r="CU23" i="29"/>
  <c r="CT23" i="29"/>
  <c r="CM23" i="29"/>
  <c r="CV29" i="29" s="1"/>
  <c r="CH23" i="29"/>
  <c r="DJ29" i="29" s="1"/>
  <c r="BJ23" i="29"/>
  <c r="BI23" i="29"/>
  <c r="BH23" i="29"/>
  <c r="BG23" i="29"/>
  <c r="AI23" i="29"/>
  <c r="AH23" i="29"/>
  <c r="AG23" i="29"/>
  <c r="AJ23" i="29" s="1"/>
  <c r="AK23" i="29" s="1"/>
  <c r="AF23" i="29"/>
  <c r="G23" i="29"/>
  <c r="F23" i="29"/>
  <c r="E23" i="29"/>
  <c r="D23" i="29"/>
  <c r="DK22" i="29"/>
  <c r="DI22" i="29"/>
  <c r="DH22" i="29"/>
  <c r="DG22" i="29"/>
  <c r="DF22" i="29"/>
  <c r="DE22" i="29"/>
  <c r="DD22" i="29"/>
  <c r="DC22" i="29"/>
  <c r="DA22" i="29"/>
  <c r="CX22" i="29"/>
  <c r="CW22" i="29"/>
  <c r="CU22" i="29"/>
  <c r="CT22" i="29"/>
  <c r="CM22" i="29"/>
  <c r="CV28" i="29" s="1"/>
  <c r="CH22" i="29"/>
  <c r="DJ28" i="29" s="1"/>
  <c r="BJ22" i="29"/>
  <c r="BI22" i="29"/>
  <c r="BH22" i="29"/>
  <c r="BK22" i="29" s="1"/>
  <c r="BM22" i="29" s="1"/>
  <c r="BG22" i="29"/>
  <c r="AI22" i="29"/>
  <c r="AH22" i="29"/>
  <c r="AG22" i="29"/>
  <c r="AF22" i="29"/>
  <c r="G22" i="29"/>
  <c r="F22" i="29"/>
  <c r="E22" i="29"/>
  <c r="H22" i="29" s="1"/>
  <c r="J22" i="29" s="1"/>
  <c r="D22" i="29"/>
  <c r="DK21" i="29"/>
  <c r="DI21" i="29"/>
  <c r="DH21" i="29"/>
  <c r="DG21" i="29"/>
  <c r="DF21" i="29"/>
  <c r="DE21" i="29"/>
  <c r="DD21" i="29"/>
  <c r="DC21" i="29"/>
  <c r="DA21" i="29"/>
  <c r="CX21" i="29"/>
  <c r="CW21" i="29"/>
  <c r="CU21" i="29"/>
  <c r="CT21" i="29"/>
  <c r="CM21" i="29"/>
  <c r="CV27" i="29" s="1"/>
  <c r="CH21" i="29"/>
  <c r="DJ27" i="29" s="1"/>
  <c r="BJ21" i="29"/>
  <c r="BI21" i="29"/>
  <c r="BH21" i="29"/>
  <c r="BG21" i="29"/>
  <c r="AI21" i="29"/>
  <c r="AH21" i="29"/>
  <c r="AG21" i="29"/>
  <c r="AF21" i="29"/>
  <c r="G21" i="29"/>
  <c r="F21" i="29"/>
  <c r="E21" i="29"/>
  <c r="D21" i="29"/>
  <c r="DK20" i="29"/>
  <c r="DI20" i="29"/>
  <c r="DH20" i="29"/>
  <c r="DG20" i="29"/>
  <c r="DF20" i="29"/>
  <c r="DE20" i="29"/>
  <c r="DD20" i="29"/>
  <c r="DC20" i="29"/>
  <c r="DA20" i="29"/>
  <c r="CX20" i="29"/>
  <c r="CW20" i="29"/>
  <c r="CU20" i="29"/>
  <c r="CT20" i="29"/>
  <c r="CM20" i="29"/>
  <c r="CV26" i="29" s="1"/>
  <c r="CH20" i="29"/>
  <c r="DJ26" i="29" s="1"/>
  <c r="BJ20" i="29"/>
  <c r="BI20" i="29"/>
  <c r="BH20" i="29"/>
  <c r="BG20" i="29"/>
  <c r="AI20" i="29"/>
  <c r="AH20" i="29"/>
  <c r="AG20" i="29"/>
  <c r="AF20" i="29"/>
  <c r="G20" i="29"/>
  <c r="F20" i="29"/>
  <c r="E20" i="29"/>
  <c r="H20" i="29" s="1"/>
  <c r="J20" i="29" s="1"/>
  <c r="D20" i="29"/>
  <c r="DK19" i="29"/>
  <c r="DI19" i="29"/>
  <c r="DH19" i="29"/>
  <c r="DG19" i="29"/>
  <c r="DF19" i="29"/>
  <c r="DE19" i="29"/>
  <c r="DD19" i="29"/>
  <c r="DC19" i="29"/>
  <c r="DA19" i="29"/>
  <c r="CX19" i="29"/>
  <c r="CW19" i="29"/>
  <c r="CU19" i="29"/>
  <c r="CT19" i="29"/>
  <c r="CM19" i="29"/>
  <c r="CV25" i="29" s="1"/>
  <c r="CH19" i="29"/>
  <c r="BJ19" i="29"/>
  <c r="BI19" i="29"/>
  <c r="BH19" i="29"/>
  <c r="BG19" i="29"/>
  <c r="AI19" i="29"/>
  <c r="AH19" i="29"/>
  <c r="AG19" i="29"/>
  <c r="AF19" i="29"/>
  <c r="G19" i="29"/>
  <c r="F19" i="29"/>
  <c r="E19" i="29"/>
  <c r="D19" i="29"/>
  <c r="DK18" i="29"/>
  <c r="DI18" i="29"/>
  <c r="DH18" i="29"/>
  <c r="DG18" i="29"/>
  <c r="DF18" i="29"/>
  <c r="DE18" i="29"/>
  <c r="DD18" i="29"/>
  <c r="DC18" i="29"/>
  <c r="DA18" i="29"/>
  <c r="CX18" i="29"/>
  <c r="CW18" i="29"/>
  <c r="CU18" i="29"/>
  <c r="CT18" i="29"/>
  <c r="CM18" i="29"/>
  <c r="CV24" i="29" s="1"/>
  <c r="CH18" i="29"/>
  <c r="DJ24" i="29" s="1"/>
  <c r="BJ18" i="29"/>
  <c r="BI18" i="29"/>
  <c r="BH18" i="29"/>
  <c r="BK18" i="29" s="1"/>
  <c r="BL18" i="29" s="1"/>
  <c r="BG18" i="29"/>
  <c r="AI18" i="29"/>
  <c r="AH18" i="29"/>
  <c r="AG18" i="29"/>
  <c r="AF18" i="29"/>
  <c r="G18" i="29"/>
  <c r="F18" i="29"/>
  <c r="E18" i="29"/>
  <c r="H18" i="29" s="1"/>
  <c r="I18" i="29" s="1"/>
  <c r="D18" i="29"/>
  <c r="DK17" i="29"/>
  <c r="DJ17" i="29"/>
  <c r="DI17" i="29"/>
  <c r="DH17" i="29"/>
  <c r="DG17" i="29"/>
  <c r="DF17" i="29"/>
  <c r="DE17" i="29"/>
  <c r="DD17" i="29"/>
  <c r="DC17" i="29"/>
  <c r="DA17" i="29"/>
  <c r="CX17" i="29"/>
  <c r="CW17" i="29"/>
  <c r="CU17" i="29"/>
  <c r="CT17" i="29"/>
  <c r="CM17" i="29"/>
  <c r="CV23" i="29" s="1"/>
  <c r="CH17" i="29"/>
  <c r="DJ23" i="29" s="1"/>
  <c r="BJ17" i="29"/>
  <c r="BK17" i="29" s="1"/>
  <c r="BL17" i="29" s="1"/>
  <c r="BI17" i="29"/>
  <c r="BH17" i="29"/>
  <c r="BG17" i="29"/>
  <c r="AI17" i="29"/>
  <c r="AH17" i="29"/>
  <c r="AG17" i="29"/>
  <c r="AF17" i="29"/>
  <c r="G17" i="29"/>
  <c r="F17" i="29"/>
  <c r="E17" i="29"/>
  <c r="D17" i="29"/>
  <c r="DK16" i="29"/>
  <c r="DI16" i="29"/>
  <c r="DH16" i="29"/>
  <c r="DG16" i="29"/>
  <c r="DF16" i="29"/>
  <c r="DE16" i="29"/>
  <c r="DD16" i="29"/>
  <c r="DC16" i="29"/>
  <c r="DA16" i="29"/>
  <c r="CX16" i="29"/>
  <c r="CW16" i="29"/>
  <c r="CU16" i="29"/>
  <c r="CT16" i="29"/>
  <c r="CM16" i="29"/>
  <c r="CV22" i="29" s="1"/>
  <c r="CH16" i="29"/>
  <c r="DJ22" i="29" s="1"/>
  <c r="BJ16" i="29"/>
  <c r="BI16" i="29"/>
  <c r="BH16" i="29"/>
  <c r="BG16" i="29"/>
  <c r="AI16" i="29"/>
  <c r="AH16" i="29"/>
  <c r="AG16" i="29"/>
  <c r="AF16" i="29"/>
  <c r="G16" i="29"/>
  <c r="F16" i="29"/>
  <c r="E16" i="29"/>
  <c r="H16" i="29" s="1"/>
  <c r="D16" i="29"/>
  <c r="DK15" i="29"/>
  <c r="DJ15" i="29"/>
  <c r="DI15" i="29"/>
  <c r="DH15" i="29"/>
  <c r="DG15" i="29"/>
  <c r="DF15" i="29"/>
  <c r="DE15" i="29"/>
  <c r="DD15" i="29"/>
  <c r="DC15" i="29"/>
  <c r="DA15" i="29"/>
  <c r="CX15" i="29"/>
  <c r="CW15" i="29"/>
  <c r="CU15" i="29"/>
  <c r="CT15" i="29"/>
  <c r="CM15" i="29"/>
  <c r="CV21" i="29" s="1"/>
  <c r="CH15" i="29"/>
  <c r="DJ21" i="29" s="1"/>
  <c r="BJ15" i="29"/>
  <c r="BK15" i="29" s="1"/>
  <c r="BL15" i="29" s="1"/>
  <c r="BI15" i="29"/>
  <c r="BH15" i="29"/>
  <c r="BG15" i="29"/>
  <c r="AI15" i="29"/>
  <c r="AH15" i="29"/>
  <c r="AG15" i="29"/>
  <c r="AF15" i="29"/>
  <c r="G15" i="29"/>
  <c r="H15" i="29" s="1"/>
  <c r="F15" i="29"/>
  <c r="E15" i="29"/>
  <c r="D15" i="29"/>
  <c r="DK14" i="29"/>
  <c r="DI14" i="29"/>
  <c r="DH14" i="29"/>
  <c r="DG14" i="29"/>
  <c r="DF14" i="29"/>
  <c r="DE14" i="29"/>
  <c r="DD14" i="29"/>
  <c r="DC14" i="29"/>
  <c r="DA14" i="29"/>
  <c r="CX14" i="29"/>
  <c r="CW14" i="29"/>
  <c r="CU14" i="29"/>
  <c r="CT14" i="29"/>
  <c r="CM14" i="29"/>
  <c r="CV20" i="29" s="1"/>
  <c r="CH14" i="29"/>
  <c r="DJ20" i="29" s="1"/>
  <c r="BJ14" i="29"/>
  <c r="BI14" i="29"/>
  <c r="BH14" i="29"/>
  <c r="BG14" i="29"/>
  <c r="AI14" i="29"/>
  <c r="AH14" i="29"/>
  <c r="AG14" i="29"/>
  <c r="AF14" i="29"/>
  <c r="G14" i="29"/>
  <c r="F14" i="29"/>
  <c r="E14" i="29"/>
  <c r="D14" i="29"/>
  <c r="DK13" i="29"/>
  <c r="DI13" i="29"/>
  <c r="DH13" i="29"/>
  <c r="DG13" i="29"/>
  <c r="DF13" i="29"/>
  <c r="DE13" i="29"/>
  <c r="DD13" i="29"/>
  <c r="DC13" i="29"/>
  <c r="DA13" i="29"/>
  <c r="CX13" i="29"/>
  <c r="CW13" i="29"/>
  <c r="CU13" i="29"/>
  <c r="CT13" i="29"/>
  <c r="CM13" i="29"/>
  <c r="CV19" i="29" s="1"/>
  <c r="CH13" i="29"/>
  <c r="DJ19" i="29" s="1"/>
  <c r="BJ13" i="29"/>
  <c r="BI13" i="29"/>
  <c r="BH13" i="29"/>
  <c r="BK13" i="29" s="1"/>
  <c r="BL13" i="29" s="1"/>
  <c r="BG13" i="29"/>
  <c r="AI13" i="29"/>
  <c r="AH13" i="29"/>
  <c r="AG13" i="29"/>
  <c r="AJ13" i="29" s="1"/>
  <c r="AL13" i="29" s="1"/>
  <c r="AF13" i="29"/>
  <c r="G13" i="29"/>
  <c r="H13" i="29" s="1"/>
  <c r="I13" i="29" s="1"/>
  <c r="F13" i="29"/>
  <c r="E13" i="29"/>
  <c r="D13" i="29"/>
  <c r="CM12" i="29"/>
  <c r="CV18" i="29" s="1"/>
  <c r="CH12" i="29"/>
  <c r="DJ18" i="29" s="1"/>
  <c r="BJ12" i="29"/>
  <c r="BI12" i="29"/>
  <c r="BH12" i="29"/>
  <c r="BK12" i="29" s="1"/>
  <c r="BG12" i="29"/>
  <c r="AI12" i="29"/>
  <c r="AH12" i="29"/>
  <c r="AG12" i="29"/>
  <c r="AF12" i="29"/>
  <c r="G12" i="29"/>
  <c r="F12" i="29"/>
  <c r="E12" i="29"/>
  <c r="D12" i="29"/>
  <c r="CM11" i="29"/>
  <c r="CV17" i="29" s="1"/>
  <c r="CH11" i="29"/>
  <c r="BJ11" i="29"/>
  <c r="BI11" i="29"/>
  <c r="BH11" i="29"/>
  <c r="BK11" i="29" s="1"/>
  <c r="BL11" i="29" s="1"/>
  <c r="BG11" i="29"/>
  <c r="AI11" i="29"/>
  <c r="AH11" i="29"/>
  <c r="AG11" i="29"/>
  <c r="AJ11" i="29" s="1"/>
  <c r="AL11" i="29" s="1"/>
  <c r="AF11" i="29"/>
  <c r="G11" i="29"/>
  <c r="F11" i="29"/>
  <c r="E11" i="29"/>
  <c r="D11" i="29"/>
  <c r="CM10" i="29"/>
  <c r="CV16" i="29" s="1"/>
  <c r="CH10" i="29"/>
  <c r="DJ16" i="29" s="1"/>
  <c r="BJ10" i="29"/>
  <c r="BK10" i="29" s="1"/>
  <c r="BL10" i="29" s="1"/>
  <c r="BI10" i="29"/>
  <c r="BH10" i="29"/>
  <c r="BG10" i="29"/>
  <c r="AI10" i="29"/>
  <c r="AH10" i="29"/>
  <c r="AG10" i="29"/>
  <c r="AF10" i="29"/>
  <c r="G10" i="29"/>
  <c r="F10" i="29"/>
  <c r="E10" i="29"/>
  <c r="D10" i="29"/>
  <c r="CM9" i="29"/>
  <c r="CV15" i="29" s="1"/>
  <c r="CH9" i="29"/>
  <c r="BJ9" i="29"/>
  <c r="BI9" i="29"/>
  <c r="BH9" i="29"/>
  <c r="BG9" i="29"/>
  <c r="AI9" i="29"/>
  <c r="AH9" i="29"/>
  <c r="AG9" i="29"/>
  <c r="AJ9" i="29" s="1"/>
  <c r="AL9" i="29" s="1"/>
  <c r="AF9" i="29"/>
  <c r="G9" i="29"/>
  <c r="F9" i="29"/>
  <c r="E9" i="29"/>
  <c r="D9" i="29"/>
  <c r="CM8" i="29"/>
  <c r="CV14" i="29" s="1"/>
  <c r="CH8" i="29"/>
  <c r="DJ14" i="29" s="1"/>
  <c r="BJ8" i="29"/>
  <c r="BK8" i="29" s="1"/>
  <c r="BI8" i="29"/>
  <c r="BH8" i="29"/>
  <c r="BG8" i="29"/>
  <c r="AI8" i="29"/>
  <c r="AH8" i="29"/>
  <c r="AG8" i="29"/>
  <c r="AF8" i="29"/>
  <c r="H8" i="29"/>
  <c r="I8" i="29" s="1"/>
  <c r="G8" i="29"/>
  <c r="F8" i="29"/>
  <c r="E8" i="29"/>
  <c r="D8" i="29"/>
  <c r="CM7" i="29"/>
  <c r="CV13" i="29" s="1"/>
  <c r="CH7" i="29"/>
  <c r="DJ13" i="29" s="1"/>
  <c r="BJ7" i="29"/>
  <c r="BK7" i="29" s="1"/>
  <c r="BL7" i="29" s="1"/>
  <c r="BI7" i="29"/>
  <c r="BH7" i="29"/>
  <c r="BG7" i="29"/>
  <c r="AI7" i="29"/>
  <c r="AH7" i="29"/>
  <c r="AG7" i="29"/>
  <c r="AF7" i="29"/>
  <c r="G7" i="29"/>
  <c r="H7" i="29" s="1"/>
  <c r="J7" i="29" s="1"/>
  <c r="F7" i="29"/>
  <c r="E7" i="29"/>
  <c r="D7" i="29"/>
  <c r="CY58" i="28"/>
  <c r="CZ55" i="28"/>
  <c r="DK43" i="28"/>
  <c r="DI43" i="28"/>
  <c r="DH43" i="28"/>
  <c r="DG43" i="28"/>
  <c r="DE43" i="28"/>
  <c r="DD43" i="28"/>
  <c r="DC43" i="28"/>
  <c r="DA43" i="28"/>
  <c r="CX43" i="28"/>
  <c r="CW43" i="28"/>
  <c r="CU43" i="28"/>
  <c r="CT43" i="28"/>
  <c r="DK42" i="28"/>
  <c r="DI42" i="28"/>
  <c r="DH42" i="28"/>
  <c r="DG42" i="28"/>
  <c r="DE42" i="28"/>
  <c r="DD42" i="28"/>
  <c r="DC42" i="28"/>
  <c r="DA42" i="28"/>
  <c r="CX42" i="28"/>
  <c r="CW42" i="28"/>
  <c r="CU42" i="28"/>
  <c r="CT42" i="28"/>
  <c r="DK41" i="28"/>
  <c r="DI41" i="28"/>
  <c r="DH41" i="28"/>
  <c r="DG41" i="28"/>
  <c r="DE41" i="28"/>
  <c r="DD41" i="28"/>
  <c r="DC41" i="28"/>
  <c r="DA41" i="28"/>
  <c r="CX41" i="28"/>
  <c r="CW41" i="28"/>
  <c r="CU41" i="28"/>
  <c r="CT41" i="28"/>
  <c r="CQ41" i="28"/>
  <c r="CN41" i="28"/>
  <c r="CL41" i="28"/>
  <c r="CK41" i="28"/>
  <c r="CG41" i="28"/>
  <c r="CF41" i="28"/>
  <c r="W41" i="28"/>
  <c r="DK40" i="28"/>
  <c r="DI40" i="28"/>
  <c r="DH40" i="28"/>
  <c r="DG40" i="28"/>
  <c r="DF40" i="28"/>
  <c r="DE40" i="28"/>
  <c r="DD40" i="28"/>
  <c r="DC40" i="28"/>
  <c r="DA40" i="28"/>
  <c r="CX40" i="28"/>
  <c r="CW40" i="28"/>
  <c r="CU40" i="28"/>
  <c r="CT40" i="28"/>
  <c r="CQ40" i="28"/>
  <c r="CN40" i="28"/>
  <c r="CL40" i="28"/>
  <c r="CK40" i="28"/>
  <c r="CG40" i="28"/>
  <c r="CF40" i="28"/>
  <c r="W40" i="28"/>
  <c r="DK39" i="28"/>
  <c r="DI39" i="28"/>
  <c r="DH39" i="28"/>
  <c r="DG39" i="28"/>
  <c r="DF39" i="28"/>
  <c r="DE39" i="28"/>
  <c r="DD39" i="28"/>
  <c r="DC39" i="28"/>
  <c r="DA39" i="28"/>
  <c r="CX39" i="28"/>
  <c r="CW39" i="28"/>
  <c r="CU39" i="28"/>
  <c r="CT39" i="28"/>
  <c r="CQ39" i="28"/>
  <c r="CN39" i="28"/>
  <c r="CL39" i="28"/>
  <c r="CK39" i="28"/>
  <c r="CG39" i="28"/>
  <c r="CF39" i="28"/>
  <c r="W39" i="28"/>
  <c r="DK38" i="28"/>
  <c r="DI38" i="28"/>
  <c r="DH38" i="28"/>
  <c r="DG38" i="28"/>
  <c r="DF38" i="28"/>
  <c r="DE38" i="28"/>
  <c r="DD38" i="28"/>
  <c r="DC38" i="28"/>
  <c r="DA38" i="28"/>
  <c r="CX38" i="28"/>
  <c r="CW38" i="28"/>
  <c r="CU38" i="28"/>
  <c r="CT38" i="28"/>
  <c r="CF38" i="28"/>
  <c r="DK37" i="28"/>
  <c r="DI37" i="28"/>
  <c r="DH37" i="28"/>
  <c r="DG37" i="28"/>
  <c r="DF37" i="28"/>
  <c r="DE37" i="28"/>
  <c r="DD37" i="28"/>
  <c r="DC37" i="28"/>
  <c r="DB37" i="28"/>
  <c r="DA37" i="28"/>
  <c r="CX37" i="28"/>
  <c r="CW37" i="28"/>
  <c r="CU37" i="28"/>
  <c r="CT37" i="28"/>
  <c r="CM37" i="28"/>
  <c r="CV43" i="28" s="1"/>
  <c r="BJ37" i="28"/>
  <c r="BI37" i="28"/>
  <c r="BH37" i="28"/>
  <c r="BK37" i="28" s="1"/>
  <c r="BG37" i="28"/>
  <c r="AI37" i="28"/>
  <c r="AH37" i="28"/>
  <c r="AG37" i="28"/>
  <c r="AJ37" i="28" s="1"/>
  <c r="AK37" i="28" s="1"/>
  <c r="AF37" i="28"/>
  <c r="G37" i="28"/>
  <c r="F37" i="28"/>
  <c r="E37" i="28"/>
  <c r="D37" i="28"/>
  <c r="DK36" i="28"/>
  <c r="DI36" i="28"/>
  <c r="DH36" i="28"/>
  <c r="DG36" i="28"/>
  <c r="DF36" i="28"/>
  <c r="DE36" i="28"/>
  <c r="DD36" i="28"/>
  <c r="DC36" i="28"/>
  <c r="DB36" i="28"/>
  <c r="DA36" i="28"/>
  <c r="CX36" i="28"/>
  <c r="CW36" i="28"/>
  <c r="CU36" i="28"/>
  <c r="CT36" i="28"/>
  <c r="CM36" i="28"/>
  <c r="CV42" i="28" s="1"/>
  <c r="CH36" i="28"/>
  <c r="DJ42" i="28" s="1"/>
  <c r="BJ36" i="28"/>
  <c r="BI36" i="28"/>
  <c r="BH36" i="28"/>
  <c r="BG36" i="28"/>
  <c r="AI36" i="28"/>
  <c r="AH36" i="28"/>
  <c r="AG36" i="28"/>
  <c r="AF36" i="28"/>
  <c r="G36" i="28"/>
  <c r="F36" i="28"/>
  <c r="E36" i="28"/>
  <c r="D36" i="28"/>
  <c r="DK35" i="28"/>
  <c r="DI35" i="28"/>
  <c r="DH35" i="28"/>
  <c r="DG35" i="28"/>
  <c r="DF35" i="28"/>
  <c r="DE35" i="28"/>
  <c r="DD35" i="28"/>
  <c r="DC35" i="28"/>
  <c r="DB35" i="28"/>
  <c r="DA35" i="28"/>
  <c r="CX35" i="28"/>
  <c r="CW35" i="28"/>
  <c r="CU35" i="28"/>
  <c r="CT35" i="28"/>
  <c r="CM35" i="28"/>
  <c r="CV41" i="28" s="1"/>
  <c r="CH35" i="28"/>
  <c r="DJ41" i="28" s="1"/>
  <c r="BJ35" i="28"/>
  <c r="BI35" i="28"/>
  <c r="BH35" i="28"/>
  <c r="BG35" i="28"/>
  <c r="AI35" i="28"/>
  <c r="AJ35" i="28" s="1"/>
  <c r="AK35" i="28" s="1"/>
  <c r="AH35" i="28"/>
  <c r="AG35" i="28"/>
  <c r="AF35" i="28"/>
  <c r="G35" i="28"/>
  <c r="F35" i="28"/>
  <c r="E35" i="28"/>
  <c r="D35" i="28"/>
  <c r="DK34" i="28"/>
  <c r="DI34" i="28"/>
  <c r="DH34" i="28"/>
  <c r="DG34" i="28"/>
  <c r="DF34" i="28"/>
  <c r="DE34" i="28"/>
  <c r="DD34" i="28"/>
  <c r="DC34" i="28"/>
  <c r="DB34" i="28"/>
  <c r="DA34" i="28"/>
  <c r="CX34" i="28"/>
  <c r="CW34" i="28"/>
  <c r="CU34" i="28"/>
  <c r="CT34" i="28"/>
  <c r="CM34" i="28"/>
  <c r="CV40" i="28" s="1"/>
  <c r="CH34" i="28"/>
  <c r="DJ40" i="28" s="1"/>
  <c r="BJ34" i="28"/>
  <c r="BI34" i="28"/>
  <c r="BH34" i="28"/>
  <c r="BK34" i="28" s="1"/>
  <c r="BL34" i="28" s="1"/>
  <c r="BG34" i="28"/>
  <c r="AI34" i="28"/>
  <c r="AH34" i="28"/>
  <c r="AG34" i="28"/>
  <c r="AF34" i="28"/>
  <c r="G34" i="28"/>
  <c r="F34" i="28"/>
  <c r="E34" i="28"/>
  <c r="D34" i="28"/>
  <c r="DK33" i="28"/>
  <c r="DI33" i="28"/>
  <c r="DH33" i="28"/>
  <c r="DG33" i="28"/>
  <c r="DF33" i="28"/>
  <c r="DE33" i="28"/>
  <c r="DD33" i="28"/>
  <c r="DC33" i="28"/>
  <c r="DB33" i="28"/>
  <c r="DA33" i="28"/>
  <c r="CX33" i="28"/>
  <c r="CW33" i="28"/>
  <c r="CU33" i="28"/>
  <c r="CT33" i="28"/>
  <c r="CM33" i="28"/>
  <c r="CV39" i="28" s="1"/>
  <c r="CH33" i="28"/>
  <c r="DJ39" i="28" s="1"/>
  <c r="BJ33" i="28"/>
  <c r="BI33" i="28"/>
  <c r="BH33" i="28"/>
  <c r="BK33" i="28" s="1"/>
  <c r="BG33" i="28"/>
  <c r="AI33" i="28"/>
  <c r="AH33" i="28"/>
  <c r="AG33" i="28"/>
  <c r="AF33" i="28"/>
  <c r="G33" i="28"/>
  <c r="F33" i="28"/>
  <c r="E33" i="28"/>
  <c r="H33" i="28" s="1"/>
  <c r="J33" i="28" s="1"/>
  <c r="D33" i="28"/>
  <c r="DK32" i="28"/>
  <c r="DI32" i="28"/>
  <c r="DH32" i="28"/>
  <c r="DG32" i="28"/>
  <c r="DF32" i="28"/>
  <c r="DE32" i="28"/>
  <c r="DD32" i="28"/>
  <c r="DC32" i="28"/>
  <c r="DB32" i="28"/>
  <c r="DA32" i="28"/>
  <c r="CX32" i="28"/>
  <c r="CW32" i="28"/>
  <c r="CU32" i="28"/>
  <c r="CT32" i="28"/>
  <c r="CM32" i="28"/>
  <c r="CV38" i="28" s="1"/>
  <c r="CH32" i="28"/>
  <c r="DJ38" i="28" s="1"/>
  <c r="BJ32" i="28"/>
  <c r="BI32" i="28"/>
  <c r="BH32" i="28"/>
  <c r="BG32" i="28"/>
  <c r="AI32" i="28"/>
  <c r="AH32" i="28"/>
  <c r="AG32" i="28"/>
  <c r="AF32" i="28"/>
  <c r="G32" i="28"/>
  <c r="F32" i="28"/>
  <c r="E32" i="28"/>
  <c r="D32" i="28"/>
  <c r="DK31" i="28"/>
  <c r="DI31" i="28"/>
  <c r="DH31" i="28"/>
  <c r="DG31" i="28"/>
  <c r="DF31" i="28"/>
  <c r="DE31" i="28"/>
  <c r="DD31" i="28"/>
  <c r="DC31" i="28"/>
  <c r="DB31" i="28"/>
  <c r="DA31" i="28"/>
  <c r="CX31" i="28"/>
  <c r="CW31" i="28"/>
  <c r="CU31" i="28"/>
  <c r="CT31" i="28"/>
  <c r="CM31" i="28"/>
  <c r="CV37" i="28" s="1"/>
  <c r="CH31" i="28"/>
  <c r="DJ37" i="28" s="1"/>
  <c r="BJ31" i="28"/>
  <c r="BI31" i="28"/>
  <c r="BH31" i="28"/>
  <c r="BG31" i="28"/>
  <c r="AI31" i="28"/>
  <c r="AH31" i="28"/>
  <c r="AG31" i="28"/>
  <c r="AF31" i="28"/>
  <c r="G31" i="28"/>
  <c r="F31" i="28"/>
  <c r="E31" i="28"/>
  <c r="D31" i="28"/>
  <c r="DK30" i="28"/>
  <c r="DJ30" i="28"/>
  <c r="DI30" i="28"/>
  <c r="DH30" i="28"/>
  <c r="DG30" i="28"/>
  <c r="DF30" i="28"/>
  <c r="DE30" i="28"/>
  <c r="DD30" i="28"/>
  <c r="DC30" i="28"/>
  <c r="DB30" i="28"/>
  <c r="DA30" i="28"/>
  <c r="CX30" i="28"/>
  <c r="CW30" i="28"/>
  <c r="CU30" i="28"/>
  <c r="CT30" i="28"/>
  <c r="CM30" i="28"/>
  <c r="CV36" i="28" s="1"/>
  <c r="CH30" i="28"/>
  <c r="DJ36" i="28" s="1"/>
  <c r="BJ30" i="28"/>
  <c r="BI30" i="28"/>
  <c r="BH30" i="28"/>
  <c r="BG30" i="28"/>
  <c r="AI30" i="28"/>
  <c r="AH30" i="28"/>
  <c r="AG30" i="28"/>
  <c r="AJ30" i="28" s="1"/>
  <c r="AK30" i="28" s="1"/>
  <c r="AF30" i="28"/>
  <c r="G30" i="28"/>
  <c r="F30" i="28"/>
  <c r="E30" i="28"/>
  <c r="D30" i="28"/>
  <c r="DK29" i="28"/>
  <c r="DI29" i="28"/>
  <c r="DH29" i="28"/>
  <c r="DG29" i="28"/>
  <c r="DF29" i="28"/>
  <c r="DE29" i="28"/>
  <c r="DD29" i="28"/>
  <c r="DC29" i="28"/>
  <c r="DB29" i="28"/>
  <c r="DA29" i="28"/>
  <c r="CX29" i="28"/>
  <c r="CW29" i="28"/>
  <c r="CU29" i="28"/>
  <c r="CT29" i="28"/>
  <c r="CM29" i="28"/>
  <c r="CV35" i="28" s="1"/>
  <c r="CH29" i="28"/>
  <c r="DJ35" i="28" s="1"/>
  <c r="BJ29" i="28"/>
  <c r="BI29" i="28"/>
  <c r="BH29" i="28"/>
  <c r="BG29" i="28"/>
  <c r="AI29" i="28"/>
  <c r="AH29" i="28"/>
  <c r="AG29" i="28"/>
  <c r="AF29" i="28"/>
  <c r="G29" i="28"/>
  <c r="F29" i="28"/>
  <c r="E29" i="28"/>
  <c r="D29" i="28"/>
  <c r="DK28" i="28"/>
  <c r="DI28" i="28"/>
  <c r="DH28" i="28"/>
  <c r="DG28" i="28"/>
  <c r="DF28" i="28"/>
  <c r="DE28" i="28"/>
  <c r="DD28" i="28"/>
  <c r="DC28" i="28"/>
  <c r="DB28" i="28"/>
  <c r="DA28" i="28"/>
  <c r="CX28" i="28"/>
  <c r="CW28" i="28"/>
  <c r="CU28" i="28"/>
  <c r="CT28" i="28"/>
  <c r="CM28" i="28"/>
  <c r="CV34" i="28" s="1"/>
  <c r="CH28" i="28"/>
  <c r="DJ34" i="28" s="1"/>
  <c r="BJ28" i="28"/>
  <c r="BI28" i="28"/>
  <c r="BH28" i="28"/>
  <c r="BG28" i="28"/>
  <c r="AI28" i="28"/>
  <c r="AH28" i="28"/>
  <c r="AG28" i="28"/>
  <c r="AJ28" i="28" s="1"/>
  <c r="AK28" i="28" s="1"/>
  <c r="AF28" i="28"/>
  <c r="G28" i="28"/>
  <c r="F28" i="28"/>
  <c r="E28" i="28"/>
  <c r="H28" i="28" s="1"/>
  <c r="J28" i="28" s="1"/>
  <c r="D28" i="28"/>
  <c r="DK27" i="28"/>
  <c r="DI27" i="28"/>
  <c r="DH27" i="28"/>
  <c r="DG27" i="28"/>
  <c r="DF27" i="28"/>
  <c r="DE27" i="28"/>
  <c r="DD27" i="28"/>
  <c r="DC27" i="28"/>
  <c r="DB27" i="28"/>
  <c r="DA27" i="28"/>
  <c r="CX27" i="28"/>
  <c r="CW27" i="28"/>
  <c r="CU27" i="28"/>
  <c r="CT27" i="28"/>
  <c r="CM27" i="28"/>
  <c r="CV33" i="28" s="1"/>
  <c r="CH27" i="28"/>
  <c r="BJ27" i="28"/>
  <c r="BI27" i="28"/>
  <c r="BH27" i="28"/>
  <c r="BK27" i="28" s="1"/>
  <c r="BM27" i="28" s="1"/>
  <c r="BG27" i="28"/>
  <c r="AI27" i="28"/>
  <c r="AH27" i="28"/>
  <c r="AG27" i="28"/>
  <c r="AF27" i="28"/>
  <c r="G27" i="28"/>
  <c r="F27" i="28"/>
  <c r="E27" i="28"/>
  <c r="H27" i="28" s="1"/>
  <c r="J27" i="28" s="1"/>
  <c r="D27" i="28"/>
  <c r="DK26" i="28"/>
  <c r="DI26" i="28"/>
  <c r="DH26" i="28"/>
  <c r="DG26" i="28"/>
  <c r="DF26" i="28"/>
  <c r="DE26" i="28"/>
  <c r="DD26" i="28"/>
  <c r="DC26" i="28"/>
  <c r="DB26" i="28"/>
  <c r="DA26" i="28"/>
  <c r="CX26" i="28"/>
  <c r="CW26" i="28"/>
  <c r="CU26" i="28"/>
  <c r="CT26" i="28"/>
  <c r="CM26" i="28"/>
  <c r="CV32" i="28" s="1"/>
  <c r="CH26" i="28"/>
  <c r="DJ32" i="28" s="1"/>
  <c r="BJ26" i="28"/>
  <c r="BI26" i="28"/>
  <c r="BH26" i="28"/>
  <c r="BG26" i="28"/>
  <c r="AI26" i="28"/>
  <c r="AH26" i="28"/>
  <c r="AG26" i="28"/>
  <c r="AJ26" i="28" s="1"/>
  <c r="AK26" i="28" s="1"/>
  <c r="AF26" i="28"/>
  <c r="G26" i="28"/>
  <c r="F26" i="28"/>
  <c r="E26" i="28"/>
  <c r="D26" i="28"/>
  <c r="DK25" i="28"/>
  <c r="DI25" i="28"/>
  <c r="DH25" i="28"/>
  <c r="DG25" i="28"/>
  <c r="DF25" i="28"/>
  <c r="DE25" i="28"/>
  <c r="DD25" i="28"/>
  <c r="DC25" i="28"/>
  <c r="DB25" i="28"/>
  <c r="DA25" i="28"/>
  <c r="CX25" i="28"/>
  <c r="CW25" i="28"/>
  <c r="CU25" i="28"/>
  <c r="CT25" i="28"/>
  <c r="CM25" i="28"/>
  <c r="CV31" i="28" s="1"/>
  <c r="CH25" i="28"/>
  <c r="DJ31" i="28" s="1"/>
  <c r="BJ25" i="28"/>
  <c r="BI25" i="28"/>
  <c r="BH25" i="28"/>
  <c r="BG25" i="28"/>
  <c r="AI25" i="28"/>
  <c r="AH25" i="28"/>
  <c r="AG25" i="28"/>
  <c r="AF25" i="28"/>
  <c r="G25" i="28"/>
  <c r="F25" i="28"/>
  <c r="E25" i="28"/>
  <c r="D25" i="28"/>
  <c r="DK24" i="28"/>
  <c r="DI24" i="28"/>
  <c r="DH24" i="28"/>
  <c r="DG24" i="28"/>
  <c r="DF24" i="28"/>
  <c r="DE24" i="28"/>
  <c r="DD24" i="28"/>
  <c r="DC24" i="28"/>
  <c r="DB24" i="28"/>
  <c r="DA24" i="28"/>
  <c r="CX24" i="28"/>
  <c r="CW24" i="28"/>
  <c r="CU24" i="28"/>
  <c r="CT24" i="28"/>
  <c r="CM24" i="28"/>
  <c r="CV30" i="28" s="1"/>
  <c r="CH24" i="28"/>
  <c r="BJ24" i="28"/>
  <c r="BI24" i="28"/>
  <c r="BH24" i="28"/>
  <c r="BK24" i="28" s="1"/>
  <c r="BG24" i="28"/>
  <c r="AI24" i="28"/>
  <c r="AH24" i="28"/>
  <c r="AG24" i="28"/>
  <c r="AF24" i="28"/>
  <c r="G24" i="28"/>
  <c r="F24" i="28"/>
  <c r="E24" i="28"/>
  <c r="D24" i="28"/>
  <c r="DK23" i="28"/>
  <c r="DI23" i="28"/>
  <c r="DH23" i="28"/>
  <c r="DG23" i="28"/>
  <c r="DF23" i="28"/>
  <c r="DE23" i="28"/>
  <c r="DD23" i="28"/>
  <c r="DC23" i="28"/>
  <c r="DA23" i="28"/>
  <c r="CX23" i="28"/>
  <c r="CW23" i="28"/>
  <c r="CU23" i="28"/>
  <c r="CT23" i="28"/>
  <c r="CM23" i="28"/>
  <c r="CV29" i="28" s="1"/>
  <c r="CH23" i="28"/>
  <c r="DJ29" i="28" s="1"/>
  <c r="BJ23" i="28"/>
  <c r="BI23" i="28"/>
  <c r="BH23" i="28"/>
  <c r="BG23" i="28"/>
  <c r="AI23" i="28"/>
  <c r="AH23" i="28"/>
  <c r="AG23" i="28"/>
  <c r="AJ23" i="28" s="1"/>
  <c r="AK23" i="28" s="1"/>
  <c r="AF23" i="28"/>
  <c r="G23" i="28"/>
  <c r="F23" i="28"/>
  <c r="E23" i="28"/>
  <c r="D23" i="28"/>
  <c r="DK22" i="28"/>
  <c r="DI22" i="28"/>
  <c r="DH22" i="28"/>
  <c r="DG22" i="28"/>
  <c r="DF22" i="28"/>
  <c r="DE22" i="28"/>
  <c r="DD22" i="28"/>
  <c r="DC22" i="28"/>
  <c r="DB22" i="28"/>
  <c r="DA22" i="28"/>
  <c r="CX22" i="28"/>
  <c r="CW22" i="28"/>
  <c r="CU22" i="28"/>
  <c r="CT22" i="28"/>
  <c r="CM22" i="28"/>
  <c r="CV28" i="28" s="1"/>
  <c r="CH22" i="28"/>
  <c r="DJ28" i="28" s="1"/>
  <c r="BJ22" i="28"/>
  <c r="BI22" i="28"/>
  <c r="BH22" i="28"/>
  <c r="BK22" i="28" s="1"/>
  <c r="BG22" i="28"/>
  <c r="AI22" i="28"/>
  <c r="AH22" i="28"/>
  <c r="AG22" i="28"/>
  <c r="AF22" i="28"/>
  <c r="G22" i="28"/>
  <c r="F22" i="28"/>
  <c r="E22" i="28"/>
  <c r="D22" i="28"/>
  <c r="DK21" i="28"/>
  <c r="DI21" i="28"/>
  <c r="DH21" i="28"/>
  <c r="DG21" i="28"/>
  <c r="DF21" i="28"/>
  <c r="DE21" i="28"/>
  <c r="DD21" i="28"/>
  <c r="DC21" i="28"/>
  <c r="DB21" i="28"/>
  <c r="DA21" i="28"/>
  <c r="CX21" i="28"/>
  <c r="CW21" i="28"/>
  <c r="CU21" i="28"/>
  <c r="CT21" i="28"/>
  <c r="CM21" i="28"/>
  <c r="CV27" i="28" s="1"/>
  <c r="CH21" i="28"/>
  <c r="DJ27" i="28" s="1"/>
  <c r="BJ21" i="28"/>
  <c r="BI21" i="28"/>
  <c r="BH21" i="28"/>
  <c r="BG21" i="28"/>
  <c r="AI21" i="28"/>
  <c r="AJ21" i="28" s="1"/>
  <c r="AK21" i="28" s="1"/>
  <c r="AH21" i="28"/>
  <c r="AG21" i="28"/>
  <c r="AF21" i="28"/>
  <c r="G21" i="28"/>
  <c r="F21" i="28"/>
  <c r="E21" i="28"/>
  <c r="D21" i="28"/>
  <c r="DK20" i="28"/>
  <c r="DI20" i="28"/>
  <c r="DH20" i="28"/>
  <c r="DG20" i="28"/>
  <c r="DF20" i="28"/>
  <c r="DE20" i="28"/>
  <c r="DD20" i="28"/>
  <c r="DC20" i="28"/>
  <c r="DB20" i="28"/>
  <c r="DA20" i="28"/>
  <c r="CX20" i="28"/>
  <c r="CW20" i="28"/>
  <c r="CU20" i="28"/>
  <c r="CT20" i="28"/>
  <c r="CM20" i="28"/>
  <c r="CV26" i="28" s="1"/>
  <c r="CH20" i="28"/>
  <c r="DJ26" i="28" s="1"/>
  <c r="BJ20" i="28"/>
  <c r="BI20" i="28"/>
  <c r="BH20" i="28"/>
  <c r="BG20" i="28"/>
  <c r="AI20" i="28"/>
  <c r="AH20" i="28"/>
  <c r="AG20" i="28"/>
  <c r="AF20" i="28"/>
  <c r="G20" i="28"/>
  <c r="F20" i="28"/>
  <c r="E20" i="28"/>
  <c r="D20" i="28"/>
  <c r="DK19" i="28"/>
  <c r="DI19" i="28"/>
  <c r="DH19" i="28"/>
  <c r="DG19" i="28"/>
  <c r="DF19" i="28"/>
  <c r="DE19" i="28"/>
  <c r="DD19" i="28"/>
  <c r="DC19" i="28"/>
  <c r="DB19" i="28"/>
  <c r="DA19" i="28"/>
  <c r="CX19" i="28"/>
  <c r="CW19" i="28"/>
  <c r="CU19" i="28"/>
  <c r="CT19" i="28"/>
  <c r="CM19" i="28"/>
  <c r="CV25" i="28" s="1"/>
  <c r="CH19" i="28"/>
  <c r="DJ25" i="28" s="1"/>
  <c r="BJ19" i="28"/>
  <c r="BI19" i="28"/>
  <c r="BH19" i="28"/>
  <c r="BG19" i="28"/>
  <c r="AI19" i="28"/>
  <c r="AH19" i="28"/>
  <c r="AG19" i="28"/>
  <c r="AJ19" i="28" s="1"/>
  <c r="AK19" i="28" s="1"/>
  <c r="AF19" i="28"/>
  <c r="G19" i="28"/>
  <c r="F19" i="28"/>
  <c r="E19" i="28"/>
  <c r="D19" i="28"/>
  <c r="DK18" i="28"/>
  <c r="DI18" i="28"/>
  <c r="DH18" i="28"/>
  <c r="DG18" i="28"/>
  <c r="DF18" i="28"/>
  <c r="DE18" i="28"/>
  <c r="DD18" i="28"/>
  <c r="DC18" i="28"/>
  <c r="DB18" i="28"/>
  <c r="DA18" i="28"/>
  <c r="CX18" i="28"/>
  <c r="CW18" i="28"/>
  <c r="CU18" i="28"/>
  <c r="CT18" i="28"/>
  <c r="CM18" i="28"/>
  <c r="CV24" i="28" s="1"/>
  <c r="CH18" i="28"/>
  <c r="DJ24" i="28" s="1"/>
  <c r="BJ18" i="28"/>
  <c r="BI18" i="28"/>
  <c r="BH18" i="28"/>
  <c r="BK18" i="28" s="1"/>
  <c r="BG18" i="28"/>
  <c r="AI18" i="28"/>
  <c r="AH18" i="28"/>
  <c r="AG18" i="28"/>
  <c r="AJ18" i="28" s="1"/>
  <c r="AK18" i="28" s="1"/>
  <c r="AF18" i="28"/>
  <c r="G18" i="28"/>
  <c r="F18" i="28"/>
  <c r="E18" i="28"/>
  <c r="D18" i="28"/>
  <c r="DK17" i="28"/>
  <c r="DI17" i="28"/>
  <c r="DH17" i="28"/>
  <c r="DG17" i="28"/>
  <c r="DF17" i="28"/>
  <c r="DE17" i="28"/>
  <c r="DD17" i="28"/>
  <c r="DC17" i="28"/>
  <c r="DB17" i="28"/>
  <c r="DA17" i="28"/>
  <c r="CX17" i="28"/>
  <c r="CW17" i="28"/>
  <c r="CU17" i="28"/>
  <c r="CT17" i="28"/>
  <c r="CM17" i="28"/>
  <c r="CV23" i="28" s="1"/>
  <c r="CH17" i="28"/>
  <c r="BJ17" i="28"/>
  <c r="BI17" i="28"/>
  <c r="BH17" i="28"/>
  <c r="BK17" i="28" s="1"/>
  <c r="BG17" i="28"/>
  <c r="AI17" i="28"/>
  <c r="AH17" i="28"/>
  <c r="AG17" i="28"/>
  <c r="AJ17" i="28" s="1"/>
  <c r="AK17" i="28" s="1"/>
  <c r="AF17" i="28"/>
  <c r="G17" i="28"/>
  <c r="F17" i="28"/>
  <c r="E17" i="28"/>
  <c r="D17" i="28"/>
  <c r="DK16" i="28"/>
  <c r="DI16" i="28"/>
  <c r="DH16" i="28"/>
  <c r="DG16" i="28"/>
  <c r="DF16" i="28"/>
  <c r="DE16" i="28"/>
  <c r="DD16" i="28"/>
  <c r="DC16" i="28"/>
  <c r="DB16" i="28"/>
  <c r="DA16" i="28"/>
  <c r="CX16" i="28"/>
  <c r="CW16" i="28"/>
  <c r="CU16" i="28"/>
  <c r="CT16" i="28"/>
  <c r="CM16" i="28"/>
  <c r="CV22" i="28" s="1"/>
  <c r="CH16" i="28"/>
  <c r="BJ16" i="28"/>
  <c r="BI16" i="28"/>
  <c r="BH16" i="28"/>
  <c r="BG16" i="28"/>
  <c r="AI16" i="28"/>
  <c r="AH16" i="28"/>
  <c r="AG16" i="28"/>
  <c r="AJ16" i="28" s="1"/>
  <c r="AK16" i="28" s="1"/>
  <c r="AF16" i="28"/>
  <c r="G16" i="28"/>
  <c r="F16" i="28"/>
  <c r="E16" i="28"/>
  <c r="H16" i="28" s="1"/>
  <c r="J16" i="28" s="1"/>
  <c r="D16" i="28"/>
  <c r="DK15" i="28"/>
  <c r="DI15" i="28"/>
  <c r="DH15" i="28"/>
  <c r="DG15" i="28"/>
  <c r="DF15" i="28"/>
  <c r="DE15" i="28"/>
  <c r="DD15" i="28"/>
  <c r="DC15" i="28"/>
  <c r="DB15" i="28"/>
  <c r="DA15" i="28"/>
  <c r="CX15" i="28"/>
  <c r="CW15" i="28"/>
  <c r="CU15" i="28"/>
  <c r="CT15" i="28"/>
  <c r="CM15" i="28"/>
  <c r="CV21" i="28" s="1"/>
  <c r="CH15" i="28"/>
  <c r="DJ21" i="28" s="1"/>
  <c r="BJ15" i="28"/>
  <c r="BK15" i="28" s="1"/>
  <c r="BM15" i="28" s="1"/>
  <c r="BI15" i="28"/>
  <c r="BH15" i="28"/>
  <c r="BG15" i="28"/>
  <c r="AI15" i="28"/>
  <c r="AH15" i="28"/>
  <c r="AG15" i="28"/>
  <c r="AF15" i="28"/>
  <c r="G15" i="28"/>
  <c r="F15" i="28"/>
  <c r="E15" i="28"/>
  <c r="D15" i="28"/>
  <c r="DK14" i="28"/>
  <c r="DI14" i="28"/>
  <c r="DH14" i="28"/>
  <c r="DG14" i="28"/>
  <c r="DF14" i="28"/>
  <c r="DE14" i="28"/>
  <c r="DD14" i="28"/>
  <c r="DC14" i="28"/>
  <c r="DB14" i="28"/>
  <c r="DA14" i="28"/>
  <c r="CX14" i="28"/>
  <c r="CW14" i="28"/>
  <c r="CU14" i="28"/>
  <c r="CT14" i="28"/>
  <c r="CM14" i="28"/>
  <c r="CV20" i="28" s="1"/>
  <c r="CH14" i="28"/>
  <c r="DJ20" i="28" s="1"/>
  <c r="BJ14" i="28"/>
  <c r="BI14" i="28"/>
  <c r="BH14" i="28"/>
  <c r="BG14" i="28"/>
  <c r="AI14" i="28"/>
  <c r="AJ14" i="28" s="1"/>
  <c r="AK14" i="28" s="1"/>
  <c r="AH14" i="28"/>
  <c r="AG14" i="28"/>
  <c r="AF14" i="28"/>
  <c r="G14" i="28"/>
  <c r="F14" i="28"/>
  <c r="E14" i="28"/>
  <c r="D14" i="28"/>
  <c r="DK13" i="28"/>
  <c r="DI13" i="28"/>
  <c r="DH13" i="28"/>
  <c r="DG13" i="28"/>
  <c r="DF13" i="28"/>
  <c r="DE13" i="28"/>
  <c r="DD13" i="28"/>
  <c r="DC13" i="28"/>
  <c r="DB13" i="28"/>
  <c r="DA13" i="28"/>
  <c r="CX13" i="28"/>
  <c r="CW13" i="28"/>
  <c r="CU13" i="28"/>
  <c r="CT13" i="28"/>
  <c r="CM13" i="28"/>
  <c r="CV19" i="28" s="1"/>
  <c r="CH13" i="28"/>
  <c r="DJ19" i="28" s="1"/>
  <c r="BJ13" i="28"/>
  <c r="BI13" i="28"/>
  <c r="BH13" i="28"/>
  <c r="BG13" i="28"/>
  <c r="AI13" i="28"/>
  <c r="AH13" i="28"/>
  <c r="AG13" i="28"/>
  <c r="AF13" i="28"/>
  <c r="G13" i="28"/>
  <c r="F13" i="28"/>
  <c r="E13" i="28"/>
  <c r="D13" i="28"/>
  <c r="CM12" i="28"/>
  <c r="CV18" i="28" s="1"/>
  <c r="CH12" i="28"/>
  <c r="DJ18" i="28" s="1"/>
  <c r="BJ12" i="28"/>
  <c r="BI12" i="28"/>
  <c r="BH12" i="28"/>
  <c r="BK12" i="28" s="1"/>
  <c r="BM12" i="28" s="1"/>
  <c r="BG12" i="28"/>
  <c r="AI12" i="28"/>
  <c r="AJ12" i="28" s="1"/>
  <c r="AH12" i="28"/>
  <c r="AG12" i="28"/>
  <c r="AF12" i="28"/>
  <c r="G12" i="28"/>
  <c r="F12" i="28"/>
  <c r="E12" i="28"/>
  <c r="H12" i="28" s="1"/>
  <c r="D12" i="28"/>
  <c r="CM11" i="28"/>
  <c r="CV17" i="28" s="1"/>
  <c r="CH11" i="28"/>
  <c r="BJ11" i="28"/>
  <c r="BI11" i="28"/>
  <c r="BH11" i="28"/>
  <c r="BK11" i="28" s="1"/>
  <c r="BG11" i="28"/>
  <c r="AI11" i="28"/>
  <c r="AH11" i="28"/>
  <c r="AG11" i="28"/>
  <c r="AF11" i="28"/>
  <c r="G11" i="28"/>
  <c r="F11" i="28"/>
  <c r="E11" i="28"/>
  <c r="D11" i="28"/>
  <c r="CM10" i="28"/>
  <c r="CV16" i="28" s="1"/>
  <c r="CH10" i="28"/>
  <c r="BJ10" i="28"/>
  <c r="BK10" i="28" s="1"/>
  <c r="BI10" i="28"/>
  <c r="BH10" i="28"/>
  <c r="BG10" i="28"/>
  <c r="AI10" i="28"/>
  <c r="AH10" i="28"/>
  <c r="AG10" i="28"/>
  <c r="AJ10" i="28" s="1"/>
  <c r="AK10" i="28" s="1"/>
  <c r="AF10" i="28"/>
  <c r="G10" i="28"/>
  <c r="F10" i="28"/>
  <c r="E10" i="28"/>
  <c r="D10" i="28"/>
  <c r="CM9" i="28"/>
  <c r="CV15" i="28" s="1"/>
  <c r="CH9" i="28"/>
  <c r="DJ15" i="28" s="1"/>
  <c r="BJ9" i="28"/>
  <c r="BK9" i="28" s="1"/>
  <c r="BI9" i="28"/>
  <c r="BH9" i="28"/>
  <c r="BG9" i="28"/>
  <c r="AI9" i="28"/>
  <c r="AH9" i="28"/>
  <c r="AG9" i="28"/>
  <c r="AF9" i="28"/>
  <c r="G9" i="28"/>
  <c r="F9" i="28"/>
  <c r="E9" i="28"/>
  <c r="D9" i="28"/>
  <c r="CM8" i="28"/>
  <c r="CV14" i="28" s="1"/>
  <c r="CH8" i="28"/>
  <c r="DJ14" i="28" s="1"/>
  <c r="BJ8" i="28"/>
  <c r="BI8" i="28"/>
  <c r="BH8" i="28"/>
  <c r="BK8" i="28" s="1"/>
  <c r="BM8" i="28" s="1"/>
  <c r="BG8" i="28"/>
  <c r="AI8" i="28"/>
  <c r="AH8" i="28"/>
  <c r="AG8" i="28"/>
  <c r="AF8" i="28"/>
  <c r="G8" i="28"/>
  <c r="F8" i="28"/>
  <c r="E8" i="28"/>
  <c r="H8" i="28" s="1"/>
  <c r="D8" i="28"/>
  <c r="CM7" i="28"/>
  <c r="CH7" i="28"/>
  <c r="BJ7" i="28"/>
  <c r="BI7" i="28"/>
  <c r="BH7" i="28"/>
  <c r="BK7" i="28" s="1"/>
  <c r="BM7" i="28" s="1"/>
  <c r="BG7" i="28"/>
  <c r="AI7" i="28"/>
  <c r="AH7" i="28"/>
  <c r="AG7" i="28"/>
  <c r="AF7" i="28"/>
  <c r="G7" i="28"/>
  <c r="F7" i="28"/>
  <c r="E7" i="28"/>
  <c r="D7" i="28"/>
  <c r="AJ9" i="28" l="1"/>
  <c r="H13" i="28"/>
  <c r="BK13" i="28"/>
  <c r="BM13" i="28" s="1"/>
  <c r="H20" i="28"/>
  <c r="J20" i="28" s="1"/>
  <c r="H36" i="28"/>
  <c r="H10" i="29"/>
  <c r="I10" i="29" s="1"/>
  <c r="H12" i="29"/>
  <c r="I12" i="29" s="1"/>
  <c r="AJ21" i="29"/>
  <c r="AK21" i="29" s="1"/>
  <c r="AJ25" i="29"/>
  <c r="BK26" i="29"/>
  <c r="AJ32" i="29"/>
  <c r="AJ33" i="28"/>
  <c r="AK33" i="28" s="1"/>
  <c r="H11" i="29"/>
  <c r="I24" i="29"/>
  <c r="BK24" i="29"/>
  <c r="BL24" i="29" s="1"/>
  <c r="BM37" i="29"/>
  <c r="I26" i="29"/>
  <c r="I28" i="29"/>
  <c r="BM11" i="28"/>
  <c r="BM17" i="28"/>
  <c r="H19" i="28"/>
  <c r="J19" i="28" s="1"/>
  <c r="H24" i="28"/>
  <c r="I24" i="28" s="1"/>
  <c r="H14" i="29"/>
  <c r="I14" i="29" s="1"/>
  <c r="BK14" i="29"/>
  <c r="BL14" i="29" s="1"/>
  <c r="BK16" i="29"/>
  <c r="BL16" i="29" s="1"/>
  <c r="AJ19" i="29"/>
  <c r="AJ8" i="28"/>
  <c r="AJ13" i="28"/>
  <c r="H14" i="28"/>
  <c r="J14" i="28" s="1"/>
  <c r="BK14" i="28"/>
  <c r="AJ15" i="28"/>
  <c r="AK15" i="28" s="1"/>
  <c r="AJ20" i="28"/>
  <c r="AK20" i="28" s="1"/>
  <c r="AJ27" i="28"/>
  <c r="AK27" i="28" s="1"/>
  <c r="BK30" i="28"/>
  <c r="BM30" i="28" s="1"/>
  <c r="AJ32" i="28"/>
  <c r="H9" i="29"/>
  <c r="BK9" i="29"/>
  <c r="BL9" i="29" s="1"/>
  <c r="H17" i="29"/>
  <c r="I30" i="29"/>
  <c r="AJ31" i="29"/>
  <c r="AK31" i="29" s="1"/>
  <c r="BK32" i="29"/>
  <c r="AJ11" i="28"/>
  <c r="CM41" i="28"/>
  <c r="CM40" i="28"/>
  <c r="CM39" i="28"/>
  <c r="H9" i="28"/>
  <c r="AJ7" i="28"/>
  <c r="AK7" i="28" s="1"/>
  <c r="BK21" i="28"/>
  <c r="BM21" i="28" s="1"/>
  <c r="AJ22" i="28"/>
  <c r="AK22" i="28" s="1"/>
  <c r="H23" i="28"/>
  <c r="J23" i="28" s="1"/>
  <c r="H25" i="28"/>
  <c r="I25" i="28" s="1"/>
  <c r="BK25" i="28"/>
  <c r="BL25" i="28" s="1"/>
  <c r="AJ29" i="28"/>
  <c r="AJ31" i="28"/>
  <c r="AK31" i="28" s="1"/>
  <c r="H32" i="28"/>
  <c r="I33" i="28"/>
  <c r="AJ34" i="28"/>
  <c r="AJ36" i="28"/>
  <c r="H37" i="28"/>
  <c r="AJ16" i="29"/>
  <c r="AL16" i="29" s="1"/>
  <c r="H19" i="29"/>
  <c r="I19" i="29" s="1"/>
  <c r="BK19" i="29"/>
  <c r="AJ36" i="29"/>
  <c r="AK36" i="29" s="1"/>
  <c r="BL8" i="29"/>
  <c r="BM8" i="29"/>
  <c r="BL12" i="29"/>
  <c r="BM12" i="29"/>
  <c r="BM10" i="29"/>
  <c r="BK20" i="29"/>
  <c r="BK23" i="29"/>
  <c r="BK27" i="29"/>
  <c r="BK21" i="29"/>
  <c r="BL22" i="29"/>
  <c r="BM29" i="29"/>
  <c r="BK33" i="29"/>
  <c r="BK35" i="29"/>
  <c r="BL35" i="29" s="1"/>
  <c r="AK19" i="29"/>
  <c r="AL19" i="29"/>
  <c r="AL21" i="29"/>
  <c r="AL23" i="29"/>
  <c r="AL35" i="29"/>
  <c r="AJ15" i="29"/>
  <c r="AL15" i="29" s="1"/>
  <c r="AJ18" i="29"/>
  <c r="AL18" i="29" s="1"/>
  <c r="AJ20" i="29"/>
  <c r="AJ7" i="29"/>
  <c r="AL7" i="29" s="1"/>
  <c r="AJ8" i="29"/>
  <c r="AJ10" i="29"/>
  <c r="AJ12" i="29"/>
  <c r="AJ14" i="29"/>
  <c r="AL14" i="29" s="1"/>
  <c r="AJ17" i="29"/>
  <c r="AL17" i="29" s="1"/>
  <c r="AJ22" i="29"/>
  <c r="AK24" i="29"/>
  <c r="I15" i="29"/>
  <c r="J15" i="29"/>
  <c r="I16" i="29"/>
  <c r="J16" i="29"/>
  <c r="I9" i="29"/>
  <c r="J9" i="29"/>
  <c r="I11" i="29"/>
  <c r="J11" i="29"/>
  <c r="I17" i="29"/>
  <c r="J17" i="29"/>
  <c r="CM41" i="29"/>
  <c r="J13" i="29"/>
  <c r="J18" i="29"/>
  <c r="H21" i="29"/>
  <c r="I21" i="29" s="1"/>
  <c r="H36" i="29"/>
  <c r="H23" i="29"/>
  <c r="I23" i="29" s="1"/>
  <c r="I32" i="29"/>
  <c r="H34" i="29"/>
  <c r="BL24" i="28"/>
  <c r="BM24" i="28"/>
  <c r="BM25" i="28"/>
  <c r="BM18" i="28"/>
  <c r="BM22" i="28"/>
  <c r="BM33" i="28"/>
  <c r="BM34" i="28"/>
  <c r="BM37" i="28"/>
  <c r="BM9" i="28"/>
  <c r="BM10" i="28"/>
  <c r="BK19" i="28"/>
  <c r="BK23" i="28"/>
  <c r="BK28" i="28"/>
  <c r="BM28" i="28" s="1"/>
  <c r="BK29" i="28"/>
  <c r="BK31" i="28"/>
  <c r="BM31" i="28" s="1"/>
  <c r="BK35" i="28"/>
  <c r="BM35" i="28" s="1"/>
  <c r="BK16" i="28"/>
  <c r="BL16" i="28" s="1"/>
  <c r="BK20" i="28"/>
  <c r="BM20" i="28" s="1"/>
  <c r="BK26" i="28"/>
  <c r="BL27" i="28"/>
  <c r="BL30" i="28"/>
  <c r="BK32" i="28"/>
  <c r="BK36" i="28"/>
  <c r="AK32" i="28"/>
  <c r="AL32" i="28"/>
  <c r="AK8" i="28"/>
  <c r="AL8" i="28"/>
  <c r="AK9" i="28"/>
  <c r="AL9" i="28"/>
  <c r="AK12" i="28"/>
  <c r="AL12" i="28"/>
  <c r="AK34" i="28"/>
  <c r="AL34" i="28"/>
  <c r="AK36" i="28"/>
  <c r="AL36" i="28"/>
  <c r="AK11" i="28"/>
  <c r="AL11" i="28"/>
  <c r="AK13" i="28"/>
  <c r="AL13" i="28"/>
  <c r="AK29" i="28"/>
  <c r="AL29" i="28"/>
  <c r="AL10" i="28"/>
  <c r="AL17" i="28"/>
  <c r="AL19" i="28"/>
  <c r="AL21" i="28"/>
  <c r="AL23" i="28"/>
  <c r="AJ25" i="28"/>
  <c r="AJ24" i="28"/>
  <c r="H10" i="28"/>
  <c r="H15" i="28"/>
  <c r="I15" i="28" s="1"/>
  <c r="H18" i="28"/>
  <c r="H21" i="28"/>
  <c r="H22" i="28"/>
  <c r="H26" i="28"/>
  <c r="J26" i="28" s="1"/>
  <c r="H29" i="28"/>
  <c r="H7" i="28"/>
  <c r="I7" i="28" s="1"/>
  <c r="H11" i="28"/>
  <c r="J11" i="28" s="1"/>
  <c r="H17" i="28"/>
  <c r="J17" i="28" s="1"/>
  <c r="I19" i="28"/>
  <c r="I20" i="28"/>
  <c r="I23" i="28"/>
  <c r="I27" i="28"/>
  <c r="I28" i="28"/>
  <c r="H30" i="28"/>
  <c r="H31" i="28"/>
  <c r="H34" i="28"/>
  <c r="H35" i="28"/>
  <c r="I25" i="29"/>
  <c r="J25" i="29"/>
  <c r="AK34" i="29"/>
  <c r="AL34" i="29"/>
  <c r="J35" i="29"/>
  <c r="I35" i="29"/>
  <c r="CZ41" i="29" s="1"/>
  <c r="BM36" i="29"/>
  <c r="BL36" i="29"/>
  <c r="I7" i="29"/>
  <c r="BM7" i="29"/>
  <c r="CP7" i="29" s="1"/>
  <c r="CY13" i="29" s="1"/>
  <c r="J8" i="29"/>
  <c r="AK9" i="29"/>
  <c r="CZ15" i="29" s="1"/>
  <c r="BM11" i="29"/>
  <c r="CP11" i="29" s="1"/>
  <c r="CY17" i="29" s="1"/>
  <c r="AK13" i="29"/>
  <c r="CZ19" i="29" s="1"/>
  <c r="AK15" i="29"/>
  <c r="AK16" i="29"/>
  <c r="CZ22" i="29" s="1"/>
  <c r="AK17" i="29"/>
  <c r="CZ23" i="29" s="1"/>
  <c r="J19" i="29"/>
  <c r="I22" i="29"/>
  <c r="J23" i="29"/>
  <c r="AL25" i="29"/>
  <c r="AK25" i="29"/>
  <c r="AL27" i="29"/>
  <c r="AL29" i="29"/>
  <c r="BM31" i="29"/>
  <c r="AK32" i="29"/>
  <c r="AL32" i="29"/>
  <c r="J33" i="29"/>
  <c r="I33" i="29"/>
  <c r="BM34" i="29"/>
  <c r="BL34" i="29"/>
  <c r="AL37" i="29"/>
  <c r="CH40" i="29"/>
  <c r="AK26" i="29"/>
  <c r="AL26" i="29"/>
  <c r="AK28" i="29"/>
  <c r="AL28" i="29"/>
  <c r="AK30" i="29"/>
  <c r="AL30" i="29"/>
  <c r="J31" i="29"/>
  <c r="I31" i="29"/>
  <c r="BM32" i="29"/>
  <c r="BL32" i="29"/>
  <c r="CM40" i="29"/>
  <c r="CM39" i="29"/>
  <c r="BM9" i="29"/>
  <c r="J10" i="29"/>
  <c r="AK11" i="29"/>
  <c r="CZ17" i="29" s="1"/>
  <c r="BM13" i="29"/>
  <c r="BM15" i="29"/>
  <c r="BM16" i="29"/>
  <c r="CP16" i="29" s="1"/>
  <c r="CY22" i="29" s="1"/>
  <c r="BM17" i="29"/>
  <c r="BM18" i="29"/>
  <c r="I20" i="29"/>
  <c r="J21" i="29"/>
  <c r="BM25" i="29"/>
  <c r="BM26" i="29"/>
  <c r="BL26" i="29"/>
  <c r="J27" i="29"/>
  <c r="I27" i="29"/>
  <c r="BM28" i="29"/>
  <c r="BL28" i="29"/>
  <c r="J29" i="29"/>
  <c r="I29" i="29"/>
  <c r="CZ35" i="29" s="1"/>
  <c r="BM30" i="29"/>
  <c r="BL30" i="29"/>
  <c r="AL33" i="29"/>
  <c r="BM35" i="29"/>
  <c r="AL36" i="29"/>
  <c r="J37" i="29"/>
  <c r="CP37" i="29" s="1"/>
  <c r="CY43" i="29" s="1"/>
  <c r="I37" i="29"/>
  <c r="CZ43" i="29" s="1"/>
  <c r="CH41" i="29"/>
  <c r="CH39" i="29"/>
  <c r="J12" i="28"/>
  <c r="I12" i="28"/>
  <c r="J9" i="28"/>
  <c r="I9" i="28"/>
  <c r="J13" i="28"/>
  <c r="CP13" i="28" s="1"/>
  <c r="CY19" i="28" s="1"/>
  <c r="I13" i="28"/>
  <c r="J7" i="28"/>
  <c r="I11" i="28"/>
  <c r="BM16" i="28"/>
  <c r="I17" i="28"/>
  <c r="J8" i="28"/>
  <c r="I8" i="28"/>
  <c r="J10" i="28"/>
  <c r="CP10" i="28" s="1"/>
  <c r="CY16" i="28" s="1"/>
  <c r="I10" i="28"/>
  <c r="BM14" i="28"/>
  <c r="BL14" i="28"/>
  <c r="J15" i="28"/>
  <c r="CH40" i="28"/>
  <c r="CH41" i="28"/>
  <c r="CH39" i="28"/>
  <c r="CV13" i="28"/>
  <c r="BL7" i="28"/>
  <c r="BL8" i="28"/>
  <c r="BL9" i="28"/>
  <c r="BL10" i="28"/>
  <c r="BL11" i="28"/>
  <c r="BL12" i="28"/>
  <c r="BL13" i="28"/>
  <c r="I14" i="28"/>
  <c r="CZ20" i="28" s="1"/>
  <c r="AL14" i="28"/>
  <c r="CP14" i="28" s="1"/>
  <c r="CY20" i="28" s="1"/>
  <c r="BL15" i="28"/>
  <c r="I16" i="28"/>
  <c r="AL16" i="28"/>
  <c r="CP16" i="28" s="1"/>
  <c r="CY22" i="28" s="1"/>
  <c r="BL17" i="28"/>
  <c r="AL18" i="28"/>
  <c r="AL22" i="28"/>
  <c r="AL28" i="28"/>
  <c r="AL31" i="28"/>
  <c r="AL33" i="28"/>
  <c r="CP33" i="28" s="1"/>
  <c r="CY39" i="28" s="1"/>
  <c r="AL35" i="28"/>
  <c r="AL37" i="28"/>
  <c r="DJ13" i="28"/>
  <c r="BL18" i="28"/>
  <c r="BL20" i="28"/>
  <c r="CZ26" i="28" s="1"/>
  <c r="BL22" i="28"/>
  <c r="AL27" i="28"/>
  <c r="CP27" i="28" s="1"/>
  <c r="CY33" i="28" s="1"/>
  <c r="BL28" i="28"/>
  <c r="AL30" i="28"/>
  <c r="BL33" i="28"/>
  <c r="BL35" i="28"/>
  <c r="BL37" i="28"/>
  <c r="J24" i="28"/>
  <c r="J25" i="28"/>
  <c r="AL26" i="28"/>
  <c r="CZ37" i="29" l="1"/>
  <c r="CZ39" i="28"/>
  <c r="CP9" i="29"/>
  <c r="CY15" i="29" s="1"/>
  <c r="CZ36" i="29"/>
  <c r="CZ21" i="29"/>
  <c r="BM24" i="29"/>
  <c r="CP24" i="29" s="1"/>
  <c r="CY30" i="29" s="1"/>
  <c r="AL15" i="28"/>
  <c r="BM19" i="29"/>
  <c r="CP19" i="29" s="1"/>
  <c r="CY25" i="29" s="1"/>
  <c r="BL19" i="29"/>
  <c r="CZ25" i="29" s="1"/>
  <c r="BL21" i="28"/>
  <c r="CZ30" i="29"/>
  <c r="J32" i="28"/>
  <c r="I32" i="28"/>
  <c r="CZ23" i="28"/>
  <c r="CP13" i="29"/>
  <c r="CY19" i="29" s="1"/>
  <c r="J36" i="28"/>
  <c r="I36" i="28"/>
  <c r="AL20" i="28"/>
  <c r="CP20" i="28" s="1"/>
  <c r="CY26" i="28" s="1"/>
  <c r="CZ34" i="28"/>
  <c r="J12" i="29"/>
  <c r="AL7" i="28"/>
  <c r="CZ34" i="29"/>
  <c r="CP17" i="28"/>
  <c r="CY23" i="28" s="1"/>
  <c r="J14" i="29"/>
  <c r="J37" i="28"/>
  <c r="CP37" i="28" s="1"/>
  <c r="CY43" i="28" s="1"/>
  <c r="I37" i="28"/>
  <c r="CZ43" i="28" s="1"/>
  <c r="CP12" i="28"/>
  <c r="CY18" i="28" s="1"/>
  <c r="I26" i="28"/>
  <c r="BM14" i="29"/>
  <c r="CZ32" i="29"/>
  <c r="AL31" i="29"/>
  <c r="CZ33" i="28"/>
  <c r="BM20" i="29"/>
  <c r="BL20" i="29"/>
  <c r="CZ33" i="29"/>
  <c r="CP28" i="29"/>
  <c r="CY34" i="29" s="1"/>
  <c r="CP23" i="29"/>
  <c r="CY29" i="29" s="1"/>
  <c r="BM21" i="29"/>
  <c r="CP21" i="29" s="1"/>
  <c r="CY27" i="29" s="1"/>
  <c r="BL21" i="29"/>
  <c r="CZ27" i="29" s="1"/>
  <c r="CP32" i="29"/>
  <c r="CY38" i="29" s="1"/>
  <c r="CP17" i="29"/>
  <c r="CY23" i="29" s="1"/>
  <c r="BL33" i="29"/>
  <c r="CZ39" i="29" s="1"/>
  <c r="BM33" i="29"/>
  <c r="CP33" i="29" s="1"/>
  <c r="CY39" i="29" s="1"/>
  <c r="BL27" i="29"/>
  <c r="BM27" i="29"/>
  <c r="CP27" i="29" s="1"/>
  <c r="CY33" i="29" s="1"/>
  <c r="CP30" i="29"/>
  <c r="CY36" i="29" s="1"/>
  <c r="CP26" i="29"/>
  <c r="CY32" i="29" s="1"/>
  <c r="BM23" i="29"/>
  <c r="BL23" i="29"/>
  <c r="CZ29" i="29" s="1"/>
  <c r="CP12" i="29"/>
  <c r="CY18" i="29" s="1"/>
  <c r="AL8" i="29"/>
  <c r="CP8" i="29" s="1"/>
  <c r="CY14" i="29" s="1"/>
  <c r="AK8" i="29"/>
  <c r="CZ14" i="29" s="1"/>
  <c r="AL22" i="29"/>
  <c r="CP22" i="29" s="1"/>
  <c r="CY28" i="29" s="1"/>
  <c r="AK22" i="29"/>
  <c r="CZ28" i="29" s="1"/>
  <c r="AL12" i="29"/>
  <c r="AK12" i="29"/>
  <c r="CZ18" i="29" s="1"/>
  <c r="CP15" i="29"/>
  <c r="CY21" i="29" s="1"/>
  <c r="AK18" i="29"/>
  <c r="CZ24" i="29" s="1"/>
  <c r="AK14" i="29"/>
  <c r="CZ20" i="29" s="1"/>
  <c r="AL10" i="29"/>
  <c r="CP10" i="29" s="1"/>
  <c r="CY16" i="29" s="1"/>
  <c r="AK10" i="29"/>
  <c r="CZ16" i="29" s="1"/>
  <c r="AL20" i="29"/>
  <c r="AK20" i="29"/>
  <c r="AK7" i="29"/>
  <c r="CZ13" i="29" s="1"/>
  <c r="CP31" i="29"/>
  <c r="CY37" i="29" s="1"/>
  <c r="J34" i="29"/>
  <c r="CP34" i="29" s="1"/>
  <c r="CY40" i="29" s="1"/>
  <c r="I34" i="29"/>
  <c r="CZ40" i="29" s="1"/>
  <c r="CP18" i="29"/>
  <c r="CY24" i="29" s="1"/>
  <c r="CP14" i="29"/>
  <c r="CY20" i="29" s="1"/>
  <c r="CZ38" i="29"/>
  <c r="J36" i="29"/>
  <c r="CP36" i="29" s="1"/>
  <c r="CY42" i="29" s="1"/>
  <c r="I36" i="29"/>
  <c r="CZ42" i="29" s="1"/>
  <c r="BM32" i="28"/>
  <c r="BL32" i="28"/>
  <c r="BM19" i="28"/>
  <c r="CP19" i="28" s="1"/>
  <c r="CY25" i="28" s="1"/>
  <c r="BL19" i="28"/>
  <c r="CZ25" i="28" s="1"/>
  <c r="CZ22" i="28"/>
  <c r="CZ18" i="28"/>
  <c r="BM29" i="28"/>
  <c r="BL29" i="28"/>
  <c r="BL31" i="28"/>
  <c r="CP28" i="28"/>
  <c r="CY34" i="28" s="1"/>
  <c r="BM36" i="28"/>
  <c r="CP36" i="28" s="1"/>
  <c r="CY42" i="28" s="1"/>
  <c r="BL36" i="28"/>
  <c r="CZ42" i="28" s="1"/>
  <c r="BM26" i="28"/>
  <c r="BL26" i="28"/>
  <c r="BM23" i="28"/>
  <c r="CP23" i="28" s="1"/>
  <c r="CY29" i="28" s="1"/>
  <c r="BL23" i="28"/>
  <c r="CZ29" i="28" s="1"/>
  <c r="AL25" i="28"/>
  <c r="CP25" i="28" s="1"/>
  <c r="CY31" i="28" s="1"/>
  <c r="AK25" i="28"/>
  <c r="CZ31" i="28" s="1"/>
  <c r="CP8" i="28"/>
  <c r="CY14" i="28" s="1"/>
  <c r="CP11" i="28"/>
  <c r="CY17" i="28" s="1"/>
  <c r="CP15" i="28"/>
  <c r="CY21" i="28" s="1"/>
  <c r="CZ17" i="28"/>
  <c r="CP7" i="28"/>
  <c r="CY13" i="28" s="1"/>
  <c r="CP9" i="28"/>
  <c r="CY15" i="28" s="1"/>
  <c r="AL24" i="28"/>
  <c r="CP24" i="28" s="1"/>
  <c r="CY30" i="28" s="1"/>
  <c r="AK24" i="28"/>
  <c r="CZ30" i="28" s="1"/>
  <c r="J30" i="28"/>
  <c r="CP30" i="28" s="1"/>
  <c r="CY36" i="28" s="1"/>
  <c r="I30" i="28"/>
  <c r="CZ36" i="28" s="1"/>
  <c r="J21" i="28"/>
  <c r="CP21" i="28" s="1"/>
  <c r="CY27" i="28" s="1"/>
  <c r="I21" i="28"/>
  <c r="CZ27" i="28" s="1"/>
  <c r="J35" i="28"/>
  <c r="CP35" i="28" s="1"/>
  <c r="CY41" i="28" s="1"/>
  <c r="I35" i="28"/>
  <c r="CZ41" i="28" s="1"/>
  <c r="J29" i="28"/>
  <c r="I29" i="28"/>
  <c r="J18" i="28"/>
  <c r="CP18" i="28" s="1"/>
  <c r="CY24" i="28" s="1"/>
  <c r="I18" i="28"/>
  <c r="CZ24" i="28" s="1"/>
  <c r="J34" i="28"/>
  <c r="CP34" i="28" s="1"/>
  <c r="CY40" i="28" s="1"/>
  <c r="I34" i="28"/>
  <c r="CZ40" i="28" s="1"/>
  <c r="CP26" i="28"/>
  <c r="CY32" i="28" s="1"/>
  <c r="J31" i="28"/>
  <c r="CP31" i="28" s="1"/>
  <c r="CY37" i="28" s="1"/>
  <c r="I31" i="28"/>
  <c r="J22" i="28"/>
  <c r="CP22" i="28" s="1"/>
  <c r="CY28" i="28" s="1"/>
  <c r="I22" i="28"/>
  <c r="CZ28" i="28" s="1"/>
  <c r="CP35" i="29"/>
  <c r="CY41" i="29" s="1"/>
  <c r="CP25" i="29"/>
  <c r="CY31" i="29" s="1"/>
  <c r="CP29" i="29"/>
  <c r="CY35" i="29" s="1"/>
  <c r="CZ31" i="29"/>
  <c r="CZ15" i="28"/>
  <c r="CZ21" i="28"/>
  <c r="CZ16" i="28"/>
  <c r="CZ14" i="28"/>
  <c r="CZ13" i="28"/>
  <c r="CZ19" i="28"/>
  <c r="CZ38" i="28" l="1"/>
  <c r="CP32" i="28"/>
  <c r="CY38" i="28" s="1"/>
  <c r="CZ32" i="28"/>
  <c r="CZ35" i="28"/>
  <c r="CZ26" i="29"/>
  <c r="CZ37" i="28"/>
  <c r="CP29" i="28"/>
  <c r="CY35" i="28" s="1"/>
  <c r="CP20" i="29"/>
  <c r="CY26" i="29" s="1"/>
  <c r="CH37" i="27" l="1"/>
  <c r="CH36" i="26"/>
  <c r="CH37" i="23"/>
  <c r="CH35" i="23"/>
  <c r="CH34" i="23"/>
  <c r="CH11" i="22"/>
  <c r="CH9" i="22"/>
  <c r="CH8" i="22"/>
  <c r="CH10" i="22"/>
  <c r="CH12" i="22"/>
  <c r="CH13" i="22"/>
  <c r="CH34" i="17"/>
  <c r="DK32" i="27" l="1"/>
  <c r="DK13" i="27"/>
  <c r="CH29" i="27" l="1"/>
  <c r="DJ35" i="27" s="1"/>
  <c r="CH26" i="27"/>
  <c r="DB13" i="25" l="1"/>
  <c r="CT13" i="25"/>
  <c r="CH13" i="25" l="1"/>
  <c r="DJ19" i="25" s="1"/>
  <c r="CY58" i="27" l="1"/>
  <c r="CZ55" i="27"/>
  <c r="DK43" i="27"/>
  <c r="DI43" i="27"/>
  <c r="DH43" i="27"/>
  <c r="DF43" i="27"/>
  <c r="DC43" i="27"/>
  <c r="DB43" i="27"/>
  <c r="CX43" i="27"/>
  <c r="CW43" i="27"/>
  <c r="CU43" i="27"/>
  <c r="CT43" i="27"/>
  <c r="DK42" i="27"/>
  <c r="DI42" i="27"/>
  <c r="DH42" i="27"/>
  <c r="DG42" i="27"/>
  <c r="DF42" i="27"/>
  <c r="DE42" i="27"/>
  <c r="DD42" i="27"/>
  <c r="DC42" i="27"/>
  <c r="DB42" i="27"/>
  <c r="DA42" i="27"/>
  <c r="CX42" i="27"/>
  <c r="CW42" i="27"/>
  <c r="CU42" i="27"/>
  <c r="CT42" i="27"/>
  <c r="DK41" i="27"/>
  <c r="DI41" i="27"/>
  <c r="DH41" i="27"/>
  <c r="DF41" i="27"/>
  <c r="DC41" i="27"/>
  <c r="DB41" i="27"/>
  <c r="CX41" i="27"/>
  <c r="CW41" i="27"/>
  <c r="CU41" i="27"/>
  <c r="CT41" i="27"/>
  <c r="CQ41" i="27"/>
  <c r="CN41" i="27"/>
  <c r="CL41" i="27"/>
  <c r="CK41" i="27"/>
  <c r="CG41" i="27"/>
  <c r="CF41" i="27"/>
  <c r="W41" i="27"/>
  <c r="DK40" i="27"/>
  <c r="DI40" i="27"/>
  <c r="DH40" i="27"/>
  <c r="DF40" i="27"/>
  <c r="DC40" i="27"/>
  <c r="DB40" i="27"/>
  <c r="CX40" i="27"/>
  <c r="CW40" i="27"/>
  <c r="CU40" i="27"/>
  <c r="CT40" i="27"/>
  <c r="CQ40" i="27"/>
  <c r="CN40" i="27"/>
  <c r="CL40" i="27"/>
  <c r="CK40" i="27"/>
  <c r="CG40" i="27"/>
  <c r="CF40" i="27"/>
  <c r="W40" i="27"/>
  <c r="DK39" i="27"/>
  <c r="DI39" i="27"/>
  <c r="DH39" i="27"/>
  <c r="DG39" i="27"/>
  <c r="DF39" i="27"/>
  <c r="DE39" i="27"/>
  <c r="DD39" i="27"/>
  <c r="DC39" i="27"/>
  <c r="DB39" i="27"/>
  <c r="DA39" i="27"/>
  <c r="CX39" i="27"/>
  <c r="CW39" i="27"/>
  <c r="CU39" i="27"/>
  <c r="CT39" i="27"/>
  <c r="CQ39" i="27"/>
  <c r="CN39" i="27"/>
  <c r="CL39" i="27"/>
  <c r="CK39" i="27"/>
  <c r="CG39" i="27"/>
  <c r="CF39" i="27"/>
  <c r="W39" i="27"/>
  <c r="DK38" i="27"/>
  <c r="DI38" i="27"/>
  <c r="DH38" i="27"/>
  <c r="DG38" i="27"/>
  <c r="DF38" i="27"/>
  <c r="DE38" i="27"/>
  <c r="DD38" i="27"/>
  <c r="DC38" i="27"/>
  <c r="DB38" i="27"/>
  <c r="DA38" i="27"/>
  <c r="CX38" i="27"/>
  <c r="CW38" i="27"/>
  <c r="CU38" i="27"/>
  <c r="CT38" i="27"/>
  <c r="CF38" i="27"/>
  <c r="DK37" i="27"/>
  <c r="DI37" i="27"/>
  <c r="DH37" i="27"/>
  <c r="DG37" i="27"/>
  <c r="DF37" i="27"/>
  <c r="DE37" i="27"/>
  <c r="DD37" i="27"/>
  <c r="DC37" i="27"/>
  <c r="DB37" i="27"/>
  <c r="DA37" i="27"/>
  <c r="CX37" i="27"/>
  <c r="CW37" i="27"/>
  <c r="CU37" i="27"/>
  <c r="CT37" i="27"/>
  <c r="CM37" i="27"/>
  <c r="CV43" i="27" s="1"/>
  <c r="BJ37" i="27"/>
  <c r="BI37" i="27"/>
  <c r="BH37" i="27"/>
  <c r="BK37" i="27" s="1"/>
  <c r="BL37" i="27" s="1"/>
  <c r="BG37" i="27"/>
  <c r="AI37" i="27"/>
  <c r="AH37" i="27"/>
  <c r="AG37" i="27"/>
  <c r="AJ37" i="27" s="1"/>
  <c r="AL37" i="27" s="1"/>
  <c r="AF37" i="27"/>
  <c r="G37" i="27"/>
  <c r="F37" i="27"/>
  <c r="E37" i="27"/>
  <c r="D37" i="27"/>
  <c r="DK36" i="27"/>
  <c r="DI36" i="27"/>
  <c r="DH36" i="27"/>
  <c r="DG36" i="27"/>
  <c r="DF36" i="27"/>
  <c r="DE36" i="27"/>
  <c r="DD36" i="27"/>
  <c r="DC36" i="27"/>
  <c r="DB36" i="27"/>
  <c r="DA36" i="27"/>
  <c r="CX36" i="27"/>
  <c r="CW36" i="27"/>
  <c r="CU36" i="27"/>
  <c r="CT36" i="27"/>
  <c r="CM36" i="27"/>
  <c r="CV42" i="27" s="1"/>
  <c r="CH36" i="27"/>
  <c r="DJ42" i="27" s="1"/>
  <c r="BJ36" i="27"/>
  <c r="BI36" i="27"/>
  <c r="BH36" i="27"/>
  <c r="BG36" i="27"/>
  <c r="AI36" i="27"/>
  <c r="AH36" i="27"/>
  <c r="AG36" i="27"/>
  <c r="AF36" i="27"/>
  <c r="G36" i="27"/>
  <c r="F36" i="27"/>
  <c r="E36" i="27"/>
  <c r="D36" i="27"/>
  <c r="DK35" i="27"/>
  <c r="DI35" i="27"/>
  <c r="DH35" i="27"/>
  <c r="DG35" i="27"/>
  <c r="DF35" i="27"/>
  <c r="DE35" i="27"/>
  <c r="DD35" i="27"/>
  <c r="DC35" i="27"/>
  <c r="DB35" i="27"/>
  <c r="DA35" i="27"/>
  <c r="CX35" i="27"/>
  <c r="CW35" i="27"/>
  <c r="CU35" i="27"/>
  <c r="CT35" i="27"/>
  <c r="CM35" i="27"/>
  <c r="CV41" i="27" s="1"/>
  <c r="CH35" i="27"/>
  <c r="DJ41" i="27" s="1"/>
  <c r="BJ35" i="27"/>
  <c r="BI35" i="27"/>
  <c r="BH35" i="27"/>
  <c r="BG35" i="27"/>
  <c r="AI35" i="27"/>
  <c r="AH35" i="27"/>
  <c r="AG35" i="27"/>
  <c r="AF35" i="27"/>
  <c r="G35" i="27"/>
  <c r="F35" i="27"/>
  <c r="E35" i="27"/>
  <c r="D35" i="27"/>
  <c r="DK34" i="27"/>
  <c r="DI34" i="27"/>
  <c r="DH34" i="27"/>
  <c r="DG34" i="27"/>
  <c r="DF34" i="27"/>
  <c r="DE34" i="27"/>
  <c r="DD34" i="27"/>
  <c r="DC34" i="27"/>
  <c r="DB34" i="27"/>
  <c r="DA34" i="27"/>
  <c r="CX34" i="27"/>
  <c r="CW34" i="27"/>
  <c r="CU34" i="27"/>
  <c r="CT34" i="27"/>
  <c r="CM34" i="27"/>
  <c r="CV40" i="27" s="1"/>
  <c r="CH34" i="27"/>
  <c r="DJ40" i="27" s="1"/>
  <c r="BJ34" i="27"/>
  <c r="BI34" i="27"/>
  <c r="BH34" i="27"/>
  <c r="BG34" i="27"/>
  <c r="AI34" i="27"/>
  <c r="AH34" i="27"/>
  <c r="AG34" i="27"/>
  <c r="AJ34" i="27" s="1"/>
  <c r="AL34" i="27" s="1"/>
  <c r="AF34" i="27"/>
  <c r="G34" i="27"/>
  <c r="F34" i="27"/>
  <c r="E34" i="27"/>
  <c r="D34" i="27"/>
  <c r="DK33" i="27"/>
  <c r="DI33" i="27"/>
  <c r="DH33" i="27"/>
  <c r="DG33" i="27"/>
  <c r="DF33" i="27"/>
  <c r="DE33" i="27"/>
  <c r="DD33" i="27"/>
  <c r="DC33" i="27"/>
  <c r="DA33" i="27"/>
  <c r="CX33" i="27"/>
  <c r="CW33" i="27"/>
  <c r="CU33" i="27"/>
  <c r="CT33" i="27"/>
  <c r="CM33" i="27"/>
  <c r="CV39" i="27" s="1"/>
  <c r="CH33" i="27"/>
  <c r="DJ39" i="27" s="1"/>
  <c r="BJ33" i="27"/>
  <c r="BI33" i="27"/>
  <c r="BH33" i="27"/>
  <c r="BG33" i="27"/>
  <c r="AI33" i="27"/>
  <c r="AH33" i="27"/>
  <c r="AG33" i="27"/>
  <c r="AF33" i="27"/>
  <c r="G33" i="27"/>
  <c r="F33" i="27"/>
  <c r="E33" i="27"/>
  <c r="D33" i="27"/>
  <c r="DI32" i="27"/>
  <c r="DH32" i="27"/>
  <c r="DG32" i="27"/>
  <c r="DF32" i="27"/>
  <c r="DE32" i="27"/>
  <c r="DD32" i="27"/>
  <c r="DC32" i="27"/>
  <c r="DA32" i="27"/>
  <c r="CX32" i="27"/>
  <c r="CW32" i="27"/>
  <c r="CU32" i="27"/>
  <c r="CT32" i="27"/>
  <c r="CM32" i="27"/>
  <c r="CV38" i="27" s="1"/>
  <c r="CH32" i="27"/>
  <c r="DJ38" i="27" s="1"/>
  <c r="BJ32" i="27"/>
  <c r="BI32" i="27"/>
  <c r="BH32" i="27"/>
  <c r="BG32" i="27"/>
  <c r="AI32" i="27"/>
  <c r="AH32" i="27"/>
  <c r="AG32" i="27"/>
  <c r="AF32" i="27"/>
  <c r="G32" i="27"/>
  <c r="F32" i="27"/>
  <c r="E32" i="27"/>
  <c r="D32" i="27"/>
  <c r="DK31" i="27"/>
  <c r="DI31" i="27"/>
  <c r="DH31" i="27"/>
  <c r="DF31" i="27"/>
  <c r="DC31" i="27"/>
  <c r="CX31" i="27"/>
  <c r="CW31" i="27"/>
  <c r="CU31" i="27"/>
  <c r="CT31" i="27"/>
  <c r="CM31" i="27"/>
  <c r="CV37" i="27" s="1"/>
  <c r="CH31" i="27"/>
  <c r="DJ37" i="27" s="1"/>
  <c r="BJ31" i="27"/>
  <c r="BI31" i="27"/>
  <c r="BH31" i="27"/>
  <c r="BG31" i="27"/>
  <c r="AI31" i="27"/>
  <c r="AH31" i="27"/>
  <c r="AG31" i="27"/>
  <c r="AJ31" i="27" s="1"/>
  <c r="AK31" i="27" s="1"/>
  <c r="AF31" i="27"/>
  <c r="G31" i="27"/>
  <c r="H31" i="27" s="1"/>
  <c r="F31" i="27"/>
  <c r="E31" i="27"/>
  <c r="D31" i="27"/>
  <c r="DK30" i="27"/>
  <c r="DI30" i="27"/>
  <c r="DH30" i="27"/>
  <c r="DG30" i="27"/>
  <c r="DF30" i="27"/>
  <c r="DE30" i="27"/>
  <c r="DD30" i="27"/>
  <c r="DC30" i="27"/>
  <c r="DB30" i="27"/>
  <c r="DA30" i="27"/>
  <c r="CX30" i="27"/>
  <c r="CW30" i="27"/>
  <c r="CU30" i="27"/>
  <c r="CT30" i="27"/>
  <c r="CM30" i="27"/>
  <c r="CV36" i="27" s="1"/>
  <c r="CH30" i="27"/>
  <c r="DJ36" i="27" s="1"/>
  <c r="BJ30" i="27"/>
  <c r="BI30" i="27"/>
  <c r="BH30" i="27"/>
  <c r="BG30" i="27"/>
  <c r="AI30" i="27"/>
  <c r="AH30" i="27"/>
  <c r="AG30" i="27"/>
  <c r="AJ30" i="27" s="1"/>
  <c r="AL30" i="27" s="1"/>
  <c r="AF30" i="27"/>
  <c r="G30" i="27"/>
  <c r="F30" i="27"/>
  <c r="E30" i="27"/>
  <c r="D30" i="27"/>
  <c r="DK29" i="27"/>
  <c r="DI29" i="27"/>
  <c r="DH29" i="27"/>
  <c r="DG29" i="27"/>
  <c r="DF29" i="27"/>
  <c r="DE29" i="27"/>
  <c r="DD29" i="27"/>
  <c r="DC29" i="27"/>
  <c r="DB29" i="27"/>
  <c r="DA29" i="27"/>
  <c r="CX29" i="27"/>
  <c r="CW29" i="27"/>
  <c r="CU29" i="27"/>
  <c r="CT29" i="27"/>
  <c r="CM29" i="27"/>
  <c r="CV35" i="27" s="1"/>
  <c r="BJ29" i="27"/>
  <c r="BI29" i="27"/>
  <c r="BH29" i="27"/>
  <c r="BG29" i="27"/>
  <c r="AI29" i="27"/>
  <c r="AH29" i="27"/>
  <c r="AG29" i="27"/>
  <c r="AF29" i="27"/>
  <c r="G29" i="27"/>
  <c r="F29" i="27"/>
  <c r="E29" i="27"/>
  <c r="D29" i="27"/>
  <c r="DK28" i="27"/>
  <c r="DI28" i="27"/>
  <c r="DH28" i="27"/>
  <c r="DG28" i="27"/>
  <c r="DF28" i="27"/>
  <c r="DE28" i="27"/>
  <c r="DD28" i="27"/>
  <c r="DC28" i="27"/>
  <c r="DB28" i="27"/>
  <c r="DA28" i="27"/>
  <c r="CX28" i="27"/>
  <c r="CW28" i="27"/>
  <c r="CU28" i="27"/>
  <c r="CT28" i="27"/>
  <c r="CM28" i="27"/>
  <c r="CV34" i="27" s="1"/>
  <c r="CH28" i="27"/>
  <c r="DJ34" i="27" s="1"/>
  <c r="BJ28" i="27"/>
  <c r="BI28" i="27"/>
  <c r="BH28" i="27"/>
  <c r="BG28" i="27"/>
  <c r="AI28" i="27"/>
  <c r="AH28" i="27"/>
  <c r="AG28" i="27"/>
  <c r="AF28" i="27"/>
  <c r="G28" i="27"/>
  <c r="F28" i="27"/>
  <c r="E28" i="27"/>
  <c r="D28" i="27"/>
  <c r="DK27" i="27"/>
  <c r="DI27" i="27"/>
  <c r="DH27" i="27"/>
  <c r="DG27" i="27"/>
  <c r="DF27" i="27"/>
  <c r="DE27" i="27"/>
  <c r="DD27" i="27"/>
  <c r="DC27" i="27"/>
  <c r="DB27" i="27"/>
  <c r="DA27" i="27"/>
  <c r="CX27" i="27"/>
  <c r="CW27" i="27"/>
  <c r="CU27" i="27"/>
  <c r="CT27" i="27"/>
  <c r="CM27" i="27"/>
  <c r="CV33" i="27" s="1"/>
  <c r="CH27" i="27"/>
  <c r="DJ33" i="27" s="1"/>
  <c r="BJ27" i="27"/>
  <c r="BI27" i="27"/>
  <c r="BH27" i="27"/>
  <c r="BG27" i="27"/>
  <c r="AI27" i="27"/>
  <c r="AH27" i="27"/>
  <c r="AG27" i="27"/>
  <c r="AF27" i="27"/>
  <c r="G27" i="27"/>
  <c r="F27" i="27"/>
  <c r="E27" i="27"/>
  <c r="D27" i="27"/>
  <c r="DK26" i="27"/>
  <c r="DI26" i="27"/>
  <c r="DH26" i="27"/>
  <c r="DG26" i="27"/>
  <c r="DF26" i="27"/>
  <c r="DE26" i="27"/>
  <c r="DD26" i="27"/>
  <c r="DC26" i="27"/>
  <c r="DB26" i="27"/>
  <c r="DA26" i="27"/>
  <c r="CX26" i="27"/>
  <c r="CW26" i="27"/>
  <c r="CU26" i="27"/>
  <c r="CT26" i="27"/>
  <c r="CM26" i="27"/>
  <c r="CV32" i="27" s="1"/>
  <c r="BJ26" i="27"/>
  <c r="BI26" i="27"/>
  <c r="BH26" i="27"/>
  <c r="BG26" i="27"/>
  <c r="AI26" i="27"/>
  <c r="AH26" i="27"/>
  <c r="AG26" i="27"/>
  <c r="AF26" i="27"/>
  <c r="G26" i="27"/>
  <c r="F26" i="27"/>
  <c r="E26" i="27"/>
  <c r="D26" i="27"/>
  <c r="DK25" i="27"/>
  <c r="DI25" i="27"/>
  <c r="DH25" i="27"/>
  <c r="DG25" i="27"/>
  <c r="DF25" i="27"/>
  <c r="DE25" i="27"/>
  <c r="DD25" i="27"/>
  <c r="DC25" i="27"/>
  <c r="DB25" i="27"/>
  <c r="DA25" i="27"/>
  <c r="CX25" i="27"/>
  <c r="CW25" i="27"/>
  <c r="CU25" i="27"/>
  <c r="CT25" i="27"/>
  <c r="CM25" i="27"/>
  <c r="CV31" i="27" s="1"/>
  <c r="CH25" i="27"/>
  <c r="DJ31" i="27" s="1"/>
  <c r="BJ25" i="27"/>
  <c r="BI25" i="27"/>
  <c r="BH25" i="27"/>
  <c r="BG25" i="27"/>
  <c r="AI25" i="27"/>
  <c r="AH25" i="27"/>
  <c r="AG25" i="27"/>
  <c r="AF25" i="27"/>
  <c r="G25" i="27"/>
  <c r="F25" i="27"/>
  <c r="E25" i="27"/>
  <c r="D25" i="27"/>
  <c r="DK24" i="27"/>
  <c r="DI24" i="27"/>
  <c r="DH24" i="27"/>
  <c r="DG24" i="27"/>
  <c r="DF24" i="27"/>
  <c r="DE24" i="27"/>
  <c r="DD24" i="27"/>
  <c r="DC24" i="27"/>
  <c r="DB24" i="27"/>
  <c r="DA24" i="27"/>
  <c r="CX24" i="27"/>
  <c r="CW24" i="27"/>
  <c r="CU24" i="27"/>
  <c r="CT24" i="27"/>
  <c r="CM24" i="27"/>
  <c r="CV30" i="27" s="1"/>
  <c r="CH24" i="27"/>
  <c r="DJ30" i="27" s="1"/>
  <c r="BJ24" i="27"/>
  <c r="BI24" i="27"/>
  <c r="BH24" i="27"/>
  <c r="BG24" i="27"/>
  <c r="AI24" i="27"/>
  <c r="AH24" i="27"/>
  <c r="AG24" i="27"/>
  <c r="AF24" i="27"/>
  <c r="G24" i="27"/>
  <c r="F24" i="27"/>
  <c r="E24" i="27"/>
  <c r="D24" i="27"/>
  <c r="DK23" i="27"/>
  <c r="DI23" i="27"/>
  <c r="DH23" i="27"/>
  <c r="DG23" i="27"/>
  <c r="DF23" i="27"/>
  <c r="DE23" i="27"/>
  <c r="DD23" i="27"/>
  <c r="DC23" i="27"/>
  <c r="DB23" i="27"/>
  <c r="DA23" i="27"/>
  <c r="CX23" i="27"/>
  <c r="CW23" i="27"/>
  <c r="CU23" i="27"/>
  <c r="CT23" i="27"/>
  <c r="CM23" i="27"/>
  <c r="CV29" i="27" s="1"/>
  <c r="CH23" i="27"/>
  <c r="DJ29" i="27" s="1"/>
  <c r="BJ23" i="27"/>
  <c r="BI23" i="27"/>
  <c r="BH23" i="27"/>
  <c r="BG23" i="27"/>
  <c r="AI23" i="27"/>
  <c r="AH23" i="27"/>
  <c r="AG23" i="27"/>
  <c r="AF23" i="27"/>
  <c r="G23" i="27"/>
  <c r="F23" i="27"/>
  <c r="E23" i="27"/>
  <c r="D23" i="27"/>
  <c r="DK22" i="27"/>
  <c r="DI22" i="27"/>
  <c r="DH22" i="27"/>
  <c r="DG22" i="27"/>
  <c r="DF22" i="27"/>
  <c r="DE22" i="27"/>
  <c r="DD22" i="27"/>
  <c r="DC22" i="27"/>
  <c r="DB22" i="27"/>
  <c r="DA22" i="27"/>
  <c r="CX22" i="27"/>
  <c r="CW22" i="27"/>
  <c r="CU22" i="27"/>
  <c r="CT22" i="27"/>
  <c r="CM22" i="27"/>
  <c r="CV28" i="27" s="1"/>
  <c r="CH22" i="27"/>
  <c r="DJ28" i="27" s="1"/>
  <c r="BJ22" i="27"/>
  <c r="BI22" i="27"/>
  <c r="BH22" i="27"/>
  <c r="BK22" i="27" s="1"/>
  <c r="BG22" i="27"/>
  <c r="AI22" i="27"/>
  <c r="AH22" i="27"/>
  <c r="AG22" i="27"/>
  <c r="AF22" i="27"/>
  <c r="G22" i="27"/>
  <c r="F22" i="27"/>
  <c r="E22" i="27"/>
  <c r="D22" i="27"/>
  <c r="DK21" i="27"/>
  <c r="DI21" i="27"/>
  <c r="DH21" i="27"/>
  <c r="DG21" i="27"/>
  <c r="DF21" i="27"/>
  <c r="DE21" i="27"/>
  <c r="DD21" i="27"/>
  <c r="DC21" i="27"/>
  <c r="DB21" i="27"/>
  <c r="DA21" i="27"/>
  <c r="CX21" i="27"/>
  <c r="CW21" i="27"/>
  <c r="CU21" i="27"/>
  <c r="CT21" i="27"/>
  <c r="CM21" i="27"/>
  <c r="CV27" i="27" s="1"/>
  <c r="CH21" i="27"/>
  <c r="BJ21" i="27"/>
  <c r="BI21" i="27"/>
  <c r="BH21" i="27"/>
  <c r="BK21" i="27" s="1"/>
  <c r="BG21" i="27"/>
  <c r="AI21" i="27"/>
  <c r="AH21" i="27"/>
  <c r="AG21" i="27"/>
  <c r="AF21" i="27"/>
  <c r="G21" i="27"/>
  <c r="F21" i="27"/>
  <c r="E21" i="27"/>
  <c r="D21" i="27"/>
  <c r="DK20" i="27"/>
  <c r="DI20" i="27"/>
  <c r="DH20" i="27"/>
  <c r="DG20" i="27"/>
  <c r="DF20" i="27"/>
  <c r="DE20" i="27"/>
  <c r="DD20" i="27"/>
  <c r="DC20" i="27"/>
  <c r="DB20" i="27"/>
  <c r="DA20" i="27"/>
  <c r="CX20" i="27"/>
  <c r="CW20" i="27"/>
  <c r="CU20" i="27"/>
  <c r="CT20" i="27"/>
  <c r="CM20" i="27"/>
  <c r="CV26" i="27" s="1"/>
  <c r="CH20" i="27"/>
  <c r="DJ26" i="27" s="1"/>
  <c r="BJ20" i="27"/>
  <c r="BI20" i="27"/>
  <c r="BH20" i="27"/>
  <c r="BK20" i="27" s="1"/>
  <c r="BM20" i="27" s="1"/>
  <c r="BG20" i="27"/>
  <c r="AI20" i="27"/>
  <c r="AH20" i="27"/>
  <c r="AG20" i="27"/>
  <c r="AF20" i="27"/>
  <c r="G20" i="27"/>
  <c r="F20" i="27"/>
  <c r="E20" i="27"/>
  <c r="D20" i="27"/>
  <c r="DK19" i="27"/>
  <c r="DI19" i="27"/>
  <c r="DH19" i="27"/>
  <c r="DG19" i="27"/>
  <c r="DF19" i="27"/>
  <c r="DE19" i="27"/>
  <c r="DD19" i="27"/>
  <c r="DC19" i="27"/>
  <c r="DB19" i="27"/>
  <c r="DA19" i="27"/>
  <c r="CX19" i="27"/>
  <c r="CW19" i="27"/>
  <c r="CU19" i="27"/>
  <c r="CT19" i="27"/>
  <c r="CM19" i="27"/>
  <c r="CV25" i="27" s="1"/>
  <c r="CH19" i="27"/>
  <c r="BJ19" i="27"/>
  <c r="BI19" i="27"/>
  <c r="BH19" i="27"/>
  <c r="BK19" i="27" s="1"/>
  <c r="BG19" i="27"/>
  <c r="AI19" i="27"/>
  <c r="AH19" i="27"/>
  <c r="AG19" i="27"/>
  <c r="AF19" i="27"/>
  <c r="G19" i="27"/>
  <c r="F19" i="27"/>
  <c r="E19" i="27"/>
  <c r="D19" i="27"/>
  <c r="DK18" i="27"/>
  <c r="DI18" i="27"/>
  <c r="DH18" i="27"/>
  <c r="DG18" i="27"/>
  <c r="DF18" i="27"/>
  <c r="DE18" i="27"/>
  <c r="DD18" i="27"/>
  <c r="DC18" i="27"/>
  <c r="DB18" i="27"/>
  <c r="DA18" i="27"/>
  <c r="CX18" i="27"/>
  <c r="CW18" i="27"/>
  <c r="CU18" i="27"/>
  <c r="CT18" i="27"/>
  <c r="CM18" i="27"/>
  <c r="CV24" i="27" s="1"/>
  <c r="CH18" i="27"/>
  <c r="DJ24" i="27" s="1"/>
  <c r="BJ18" i="27"/>
  <c r="BI18" i="27"/>
  <c r="BH18" i="27"/>
  <c r="BG18" i="27"/>
  <c r="AI18" i="27"/>
  <c r="AH18" i="27"/>
  <c r="AG18" i="27"/>
  <c r="AF18" i="27"/>
  <c r="G18" i="27"/>
  <c r="F18" i="27"/>
  <c r="E18" i="27"/>
  <c r="D18" i="27"/>
  <c r="DK17" i="27"/>
  <c r="DI17" i="27"/>
  <c r="DH17" i="27"/>
  <c r="DG17" i="27"/>
  <c r="DF17" i="27"/>
  <c r="DE17" i="27"/>
  <c r="DD17" i="27"/>
  <c r="DC17" i="27"/>
  <c r="DB17" i="27"/>
  <c r="DA17" i="27"/>
  <c r="CX17" i="27"/>
  <c r="CW17" i="27"/>
  <c r="CU17" i="27"/>
  <c r="CT17" i="27"/>
  <c r="CM17" i="27"/>
  <c r="CV23" i="27" s="1"/>
  <c r="CH17" i="27"/>
  <c r="DJ23" i="27" s="1"/>
  <c r="BJ17" i="27"/>
  <c r="BI17" i="27"/>
  <c r="BH17" i="27"/>
  <c r="BK17" i="27" s="1"/>
  <c r="BG17" i="27"/>
  <c r="AI17" i="27"/>
  <c r="AH17" i="27"/>
  <c r="AG17" i="27"/>
  <c r="AF17" i="27"/>
  <c r="G17" i="27"/>
  <c r="F17" i="27"/>
  <c r="E17" i="27"/>
  <c r="D17" i="27"/>
  <c r="DK16" i="27"/>
  <c r="DI16" i="27"/>
  <c r="DH16" i="27"/>
  <c r="DG16" i="27"/>
  <c r="DF16" i="27"/>
  <c r="DE16" i="27"/>
  <c r="DD16" i="27"/>
  <c r="DC16" i="27"/>
  <c r="DB16" i="27"/>
  <c r="DA16" i="27"/>
  <c r="CX16" i="27"/>
  <c r="CW16" i="27"/>
  <c r="CU16" i="27"/>
  <c r="CT16" i="27"/>
  <c r="CM16" i="27"/>
  <c r="CV22" i="27" s="1"/>
  <c r="CH16" i="27"/>
  <c r="DJ22" i="27" s="1"/>
  <c r="BJ16" i="27"/>
  <c r="BI16" i="27"/>
  <c r="BH16" i="27"/>
  <c r="BG16" i="27"/>
  <c r="AI16" i="27"/>
  <c r="AH16" i="27"/>
  <c r="AG16" i="27"/>
  <c r="AF16" i="27"/>
  <c r="G16" i="27"/>
  <c r="F16" i="27"/>
  <c r="E16" i="27"/>
  <c r="D16" i="27"/>
  <c r="DK15" i="27"/>
  <c r="DI15" i="27"/>
  <c r="DH15" i="27"/>
  <c r="DG15" i="27"/>
  <c r="DF15" i="27"/>
  <c r="DE15" i="27"/>
  <c r="DD15" i="27"/>
  <c r="DC15" i="27"/>
  <c r="DB15" i="27"/>
  <c r="DA15" i="27"/>
  <c r="CX15" i="27"/>
  <c r="CW15" i="27"/>
  <c r="CU15" i="27"/>
  <c r="CT15" i="27"/>
  <c r="CM15" i="27"/>
  <c r="CV21" i="27" s="1"/>
  <c r="CH15" i="27"/>
  <c r="DJ21" i="27" s="1"/>
  <c r="BJ15" i="27"/>
  <c r="BI15" i="27"/>
  <c r="BH15" i="27"/>
  <c r="BK15" i="27" s="1"/>
  <c r="BG15" i="27"/>
  <c r="AI15" i="27"/>
  <c r="AH15" i="27"/>
  <c r="AG15" i="27"/>
  <c r="AF15" i="27"/>
  <c r="G15" i="27"/>
  <c r="F15" i="27"/>
  <c r="E15" i="27"/>
  <c r="D15" i="27"/>
  <c r="DK14" i="27"/>
  <c r="DI14" i="27"/>
  <c r="DH14" i="27"/>
  <c r="DG14" i="27"/>
  <c r="DF14" i="27"/>
  <c r="DE14" i="27"/>
  <c r="DD14" i="27"/>
  <c r="DC14" i="27"/>
  <c r="DA14" i="27"/>
  <c r="CX14" i="27"/>
  <c r="CW14" i="27"/>
  <c r="CU14" i="27"/>
  <c r="CT14" i="27"/>
  <c r="CM14" i="27"/>
  <c r="CV20" i="27" s="1"/>
  <c r="CH14" i="27"/>
  <c r="DJ20" i="27" s="1"/>
  <c r="BJ14" i="27"/>
  <c r="BI14" i="27"/>
  <c r="BH14" i="27"/>
  <c r="BG14" i="27"/>
  <c r="AI14" i="27"/>
  <c r="AH14" i="27"/>
  <c r="AG14" i="27"/>
  <c r="AF14" i="27"/>
  <c r="G14" i="27"/>
  <c r="F14" i="27"/>
  <c r="E14" i="27"/>
  <c r="D14" i="27"/>
  <c r="DI13" i="27"/>
  <c r="DH13" i="27"/>
  <c r="DG13" i="27"/>
  <c r="DF13" i="27"/>
  <c r="DE13" i="27"/>
  <c r="DD13" i="27"/>
  <c r="DC13" i="27"/>
  <c r="DB13" i="27"/>
  <c r="DA13" i="27"/>
  <c r="CX13" i="27"/>
  <c r="CW13" i="27"/>
  <c r="CU13" i="27"/>
  <c r="CT13" i="27"/>
  <c r="CM13" i="27"/>
  <c r="CV19" i="27" s="1"/>
  <c r="CH13" i="27"/>
  <c r="DJ19" i="27" s="1"/>
  <c r="BJ13" i="27"/>
  <c r="BI13" i="27"/>
  <c r="BH13" i="27"/>
  <c r="BG13" i="27"/>
  <c r="AI13" i="27"/>
  <c r="AH13" i="27"/>
  <c r="AG13" i="27"/>
  <c r="AJ13" i="27" s="1"/>
  <c r="AL13" i="27" s="1"/>
  <c r="AF13" i="27"/>
  <c r="G13" i="27"/>
  <c r="F13" i="27"/>
  <c r="E13" i="27"/>
  <c r="D13" i="27"/>
  <c r="CM12" i="27"/>
  <c r="CH12" i="27"/>
  <c r="DJ18" i="27" s="1"/>
  <c r="BJ12" i="27"/>
  <c r="BI12" i="27"/>
  <c r="BH12" i="27"/>
  <c r="BG12" i="27"/>
  <c r="AI12" i="27"/>
  <c r="AH12" i="27"/>
  <c r="AG12" i="27"/>
  <c r="AF12" i="27"/>
  <c r="G12" i="27"/>
  <c r="F12" i="27"/>
  <c r="E12" i="27"/>
  <c r="D12" i="27"/>
  <c r="CM11" i="27"/>
  <c r="CV17" i="27" s="1"/>
  <c r="CH11" i="27"/>
  <c r="DJ17" i="27" s="1"/>
  <c r="BJ11" i="27"/>
  <c r="BI11" i="27"/>
  <c r="BH11" i="27"/>
  <c r="BG11" i="27"/>
  <c r="AI11" i="27"/>
  <c r="AH11" i="27"/>
  <c r="AG11" i="27"/>
  <c r="AF11" i="27"/>
  <c r="G11" i="27"/>
  <c r="F11" i="27"/>
  <c r="E11" i="27"/>
  <c r="D11" i="27"/>
  <c r="CM10" i="27"/>
  <c r="CV16" i="27" s="1"/>
  <c r="CH10" i="27"/>
  <c r="DJ16" i="27" s="1"/>
  <c r="BJ10" i="27"/>
  <c r="BI10" i="27"/>
  <c r="BH10" i="27"/>
  <c r="BG10" i="27"/>
  <c r="AI10" i="27"/>
  <c r="AH10" i="27"/>
  <c r="AG10" i="27"/>
  <c r="AF10" i="27"/>
  <c r="G10" i="27"/>
  <c r="F10" i="27"/>
  <c r="E10" i="27"/>
  <c r="D10" i="27"/>
  <c r="CM9" i="27"/>
  <c r="CV15" i="27" s="1"/>
  <c r="CH9" i="27"/>
  <c r="DJ15" i="27" s="1"/>
  <c r="BJ9" i="27"/>
  <c r="BI9" i="27"/>
  <c r="BH9" i="27"/>
  <c r="BG9" i="27"/>
  <c r="AI9" i="27"/>
  <c r="AH9" i="27"/>
  <c r="AG9" i="27"/>
  <c r="AF9" i="27"/>
  <c r="G9" i="27"/>
  <c r="F9" i="27"/>
  <c r="E9" i="27"/>
  <c r="D9" i="27"/>
  <c r="CM8" i="27"/>
  <c r="CV14" i="27" s="1"/>
  <c r="CH8" i="27"/>
  <c r="DJ14" i="27" s="1"/>
  <c r="BJ8" i="27"/>
  <c r="BI8" i="27"/>
  <c r="BH8" i="27"/>
  <c r="BG8" i="27"/>
  <c r="AI8" i="27"/>
  <c r="AH8" i="27"/>
  <c r="AG8" i="27"/>
  <c r="AF8" i="27"/>
  <c r="G8" i="27"/>
  <c r="F8" i="27"/>
  <c r="E8" i="27"/>
  <c r="D8" i="27"/>
  <c r="CM7" i="27"/>
  <c r="CV13" i="27" s="1"/>
  <c r="CH7" i="27"/>
  <c r="BJ7" i="27"/>
  <c r="BI7" i="27"/>
  <c r="BH7" i="27"/>
  <c r="BG7" i="27"/>
  <c r="AI7" i="27"/>
  <c r="AH7" i="27"/>
  <c r="AG7" i="27"/>
  <c r="AF7" i="27"/>
  <c r="G7" i="27"/>
  <c r="F7" i="27"/>
  <c r="E7" i="27"/>
  <c r="D7" i="27"/>
  <c r="CY58" i="26"/>
  <c r="CZ55" i="26"/>
  <c r="DK43" i="26"/>
  <c r="DK42" i="26"/>
  <c r="DI42" i="26"/>
  <c r="DH42" i="26"/>
  <c r="DG42" i="26"/>
  <c r="DF42" i="26"/>
  <c r="DE42" i="26"/>
  <c r="DD42" i="26"/>
  <c r="DC42" i="26"/>
  <c r="DB42" i="26"/>
  <c r="DA42" i="26"/>
  <c r="CX42" i="26"/>
  <c r="CW42" i="26"/>
  <c r="CU42" i="26"/>
  <c r="CT42" i="26"/>
  <c r="DK41" i="26"/>
  <c r="DI41" i="26"/>
  <c r="DH41" i="26"/>
  <c r="DG41" i="26"/>
  <c r="DF41" i="26"/>
  <c r="DE41" i="26"/>
  <c r="DD41" i="26"/>
  <c r="DC41" i="26"/>
  <c r="DB41" i="26"/>
  <c r="DA41" i="26"/>
  <c r="CX41" i="26"/>
  <c r="CW41" i="26"/>
  <c r="CU41" i="26"/>
  <c r="CT41" i="26"/>
  <c r="CQ41" i="26"/>
  <c r="CN41" i="26"/>
  <c r="CL41" i="26"/>
  <c r="CK41" i="26"/>
  <c r="CG41" i="26"/>
  <c r="CF41" i="26"/>
  <c r="W41" i="26"/>
  <c r="DK40" i="26"/>
  <c r="DI40" i="26"/>
  <c r="DH40" i="26"/>
  <c r="DG40" i="26"/>
  <c r="DF40" i="26"/>
  <c r="DE40" i="26"/>
  <c r="DD40" i="26"/>
  <c r="DC40" i="26"/>
  <c r="DB40" i="26"/>
  <c r="DA40" i="26"/>
  <c r="CX40" i="26"/>
  <c r="CW40" i="26"/>
  <c r="CU40" i="26"/>
  <c r="CT40" i="26"/>
  <c r="CQ40" i="26"/>
  <c r="CN40" i="26"/>
  <c r="CL40" i="26"/>
  <c r="CK40" i="26"/>
  <c r="CG40" i="26"/>
  <c r="CF40" i="26"/>
  <c r="W40" i="26"/>
  <c r="DK39" i="26"/>
  <c r="DI39" i="26"/>
  <c r="DH39" i="26"/>
  <c r="DG39" i="26"/>
  <c r="DF39" i="26"/>
  <c r="DE39" i="26"/>
  <c r="DD39" i="26"/>
  <c r="DC39" i="26"/>
  <c r="DB39" i="26"/>
  <c r="DA39" i="26"/>
  <c r="CX39" i="26"/>
  <c r="CW39" i="26"/>
  <c r="CU39" i="26"/>
  <c r="CT39" i="26"/>
  <c r="CQ39" i="26"/>
  <c r="CN39" i="26"/>
  <c r="CL39" i="26"/>
  <c r="CK39" i="26"/>
  <c r="CG39" i="26"/>
  <c r="CF39" i="26"/>
  <c r="W39" i="26"/>
  <c r="DK38" i="26"/>
  <c r="DI38" i="26"/>
  <c r="DH38" i="26"/>
  <c r="DG38" i="26"/>
  <c r="DF38" i="26"/>
  <c r="DE38" i="26"/>
  <c r="DD38" i="26"/>
  <c r="DC38" i="26"/>
  <c r="DB38" i="26"/>
  <c r="DA38" i="26"/>
  <c r="CX38" i="26"/>
  <c r="CW38" i="26"/>
  <c r="CU38" i="26"/>
  <c r="CT38" i="26"/>
  <c r="CF38" i="26"/>
  <c r="DK37" i="26"/>
  <c r="DI37" i="26"/>
  <c r="DH37" i="26"/>
  <c r="DG37" i="26"/>
  <c r="DF37" i="26"/>
  <c r="DE37" i="26"/>
  <c r="DD37" i="26"/>
  <c r="DC37" i="26"/>
  <c r="DB37" i="26"/>
  <c r="DA37" i="26"/>
  <c r="CX37" i="26"/>
  <c r="CW37" i="26"/>
  <c r="CU37" i="26"/>
  <c r="CT37" i="26"/>
  <c r="CM37" i="26"/>
  <c r="BJ37" i="26"/>
  <c r="BI37" i="26"/>
  <c r="BH37" i="26"/>
  <c r="BK37" i="26" s="1"/>
  <c r="BG37" i="26"/>
  <c r="AK37" i="26"/>
  <c r="AI37" i="26"/>
  <c r="AH37" i="26"/>
  <c r="AG37" i="26"/>
  <c r="AJ37" i="26" s="1"/>
  <c r="AL37" i="26" s="1"/>
  <c r="AF37" i="26"/>
  <c r="G37" i="26"/>
  <c r="F37" i="26"/>
  <c r="E37" i="26"/>
  <c r="H37" i="26" s="1"/>
  <c r="I37" i="26" s="1"/>
  <c r="D37" i="26"/>
  <c r="DK36" i="26"/>
  <c r="DI36" i="26"/>
  <c r="DH36" i="26"/>
  <c r="DG36" i="26"/>
  <c r="DF36" i="26"/>
  <c r="DE36" i="26"/>
  <c r="DD36" i="26"/>
  <c r="DC36" i="26"/>
  <c r="DB36" i="26"/>
  <c r="DA36" i="26"/>
  <c r="CX36" i="26"/>
  <c r="CW36" i="26"/>
  <c r="CU36" i="26"/>
  <c r="CT36" i="26"/>
  <c r="CM36" i="26"/>
  <c r="CV42" i="26" s="1"/>
  <c r="BJ36" i="26"/>
  <c r="BI36" i="26"/>
  <c r="BH36" i="26"/>
  <c r="BG36" i="26"/>
  <c r="AI36" i="26"/>
  <c r="AH36" i="26"/>
  <c r="AG36" i="26"/>
  <c r="AF36" i="26"/>
  <c r="G36" i="26"/>
  <c r="F36" i="26"/>
  <c r="E36" i="26"/>
  <c r="D36" i="26"/>
  <c r="DK35" i="26"/>
  <c r="DI35" i="26"/>
  <c r="DH35" i="26"/>
  <c r="DG35" i="26"/>
  <c r="DF35" i="26"/>
  <c r="DE35" i="26"/>
  <c r="DD35" i="26"/>
  <c r="DC35" i="26"/>
  <c r="DB35" i="26"/>
  <c r="DA35" i="26"/>
  <c r="CX35" i="26"/>
  <c r="CW35" i="26"/>
  <c r="CU35" i="26"/>
  <c r="CT35" i="26"/>
  <c r="CM35" i="26"/>
  <c r="CV41" i="26" s="1"/>
  <c r="CH35" i="26"/>
  <c r="DJ41" i="26" s="1"/>
  <c r="BJ35" i="26"/>
  <c r="BI35" i="26"/>
  <c r="BH35" i="26"/>
  <c r="BG35" i="26"/>
  <c r="AI35" i="26"/>
  <c r="AH35" i="26"/>
  <c r="AG35" i="26"/>
  <c r="AF35" i="26"/>
  <c r="G35" i="26"/>
  <c r="F35" i="26"/>
  <c r="E35" i="26"/>
  <c r="D35" i="26"/>
  <c r="DK34" i="26"/>
  <c r="DI34" i="26"/>
  <c r="DH34" i="26"/>
  <c r="DG34" i="26"/>
  <c r="DF34" i="26"/>
  <c r="DE34" i="26"/>
  <c r="DD34" i="26"/>
  <c r="DC34" i="26"/>
  <c r="DB34" i="26"/>
  <c r="DA34" i="26"/>
  <c r="CX34" i="26"/>
  <c r="CW34" i="26"/>
  <c r="CU34" i="26"/>
  <c r="CT34" i="26"/>
  <c r="CM34" i="26"/>
  <c r="CV40" i="26" s="1"/>
  <c r="CH34" i="26"/>
  <c r="DJ40" i="26" s="1"/>
  <c r="BJ34" i="26"/>
  <c r="BK34" i="26" s="1"/>
  <c r="BI34" i="26"/>
  <c r="BH34" i="26"/>
  <c r="BG34" i="26"/>
  <c r="AI34" i="26"/>
  <c r="AH34" i="26"/>
  <c r="AG34" i="26"/>
  <c r="AF34" i="26"/>
  <c r="G34" i="26"/>
  <c r="F34" i="26"/>
  <c r="E34" i="26"/>
  <c r="D34" i="26"/>
  <c r="DK33" i="26"/>
  <c r="DI33" i="26"/>
  <c r="DH33" i="26"/>
  <c r="DG33" i="26"/>
  <c r="DF33" i="26"/>
  <c r="DE33" i="26"/>
  <c r="DD33" i="26"/>
  <c r="DC33" i="26"/>
  <c r="DB33" i="26"/>
  <c r="DA33" i="26"/>
  <c r="CX33" i="26"/>
  <c r="CW33" i="26"/>
  <c r="CU33" i="26"/>
  <c r="CT33" i="26"/>
  <c r="CM33" i="26"/>
  <c r="CV39" i="26" s="1"/>
  <c r="CH33" i="26"/>
  <c r="DJ39" i="26" s="1"/>
  <c r="BJ33" i="26"/>
  <c r="BI33" i="26"/>
  <c r="BH33" i="26"/>
  <c r="BG33" i="26"/>
  <c r="AI33" i="26"/>
  <c r="AH33" i="26"/>
  <c r="AG33" i="26"/>
  <c r="AF33" i="26"/>
  <c r="G33" i="26"/>
  <c r="F33" i="26"/>
  <c r="E33" i="26"/>
  <c r="D33" i="26"/>
  <c r="DK32" i="26"/>
  <c r="DI32" i="26"/>
  <c r="DH32" i="26"/>
  <c r="DG32" i="26"/>
  <c r="DF32" i="26"/>
  <c r="DE32" i="26"/>
  <c r="DD32" i="26"/>
  <c r="DC32" i="26"/>
  <c r="DB32" i="26"/>
  <c r="DA32" i="26"/>
  <c r="CX32" i="26"/>
  <c r="CW32" i="26"/>
  <c r="CU32" i="26"/>
  <c r="CT32" i="26"/>
  <c r="CM32" i="26"/>
  <c r="CV38" i="26" s="1"/>
  <c r="CH32" i="26"/>
  <c r="DJ38" i="26" s="1"/>
  <c r="BJ32" i="26"/>
  <c r="BI32" i="26"/>
  <c r="BH32" i="26"/>
  <c r="BG32" i="26"/>
  <c r="AI32" i="26"/>
  <c r="AH32" i="26"/>
  <c r="AG32" i="26"/>
  <c r="AF32" i="26"/>
  <c r="G32" i="26"/>
  <c r="F32" i="26"/>
  <c r="E32" i="26"/>
  <c r="D32" i="26"/>
  <c r="DK31" i="26"/>
  <c r="DI31" i="26"/>
  <c r="DH31" i="26"/>
  <c r="DG31" i="26"/>
  <c r="DF31" i="26"/>
  <c r="DE31" i="26"/>
  <c r="DD31" i="26"/>
  <c r="DC31" i="26"/>
  <c r="DB31" i="26"/>
  <c r="DA31" i="26"/>
  <c r="CX31" i="26"/>
  <c r="CW31" i="26"/>
  <c r="CU31" i="26"/>
  <c r="CT31" i="26"/>
  <c r="CM31" i="26"/>
  <c r="CV37" i="26" s="1"/>
  <c r="CH31" i="26"/>
  <c r="DJ37" i="26" s="1"/>
  <c r="BJ31" i="26"/>
  <c r="BI31" i="26"/>
  <c r="BH31" i="26"/>
  <c r="BG31" i="26"/>
  <c r="AI31" i="26"/>
  <c r="AH31" i="26"/>
  <c r="AG31" i="26"/>
  <c r="AF31" i="26"/>
  <c r="G31" i="26"/>
  <c r="F31" i="26"/>
  <c r="E31" i="26"/>
  <c r="D31" i="26"/>
  <c r="DK30" i="26"/>
  <c r="DI30" i="26"/>
  <c r="DH30" i="26"/>
  <c r="DG30" i="26"/>
  <c r="DF30" i="26"/>
  <c r="DE30" i="26"/>
  <c r="DD30" i="26"/>
  <c r="DC30" i="26"/>
  <c r="DB30" i="26"/>
  <c r="DA30" i="26"/>
  <c r="CX30" i="26"/>
  <c r="CW30" i="26"/>
  <c r="CU30" i="26"/>
  <c r="CT30" i="26"/>
  <c r="CM30" i="26"/>
  <c r="CV36" i="26" s="1"/>
  <c r="CH30" i="26"/>
  <c r="DJ36" i="26" s="1"/>
  <c r="BJ30" i="26"/>
  <c r="BI30" i="26"/>
  <c r="BH30" i="26"/>
  <c r="BG30" i="26"/>
  <c r="AI30" i="26"/>
  <c r="AH30" i="26"/>
  <c r="AG30" i="26"/>
  <c r="AF30" i="26"/>
  <c r="G30" i="26"/>
  <c r="F30" i="26"/>
  <c r="E30" i="26"/>
  <c r="D30" i="26"/>
  <c r="DK29" i="26"/>
  <c r="DI29" i="26"/>
  <c r="DH29" i="26"/>
  <c r="DG29" i="26"/>
  <c r="DF29" i="26"/>
  <c r="DE29" i="26"/>
  <c r="DD29" i="26"/>
  <c r="DC29" i="26"/>
  <c r="DB29" i="26"/>
  <c r="DA29" i="26"/>
  <c r="CX29" i="26"/>
  <c r="CW29" i="26"/>
  <c r="CU29" i="26"/>
  <c r="CT29" i="26"/>
  <c r="CM29" i="26"/>
  <c r="CV35" i="26" s="1"/>
  <c r="CH29" i="26"/>
  <c r="DJ35" i="26" s="1"/>
  <c r="BJ29" i="26"/>
  <c r="BI29" i="26"/>
  <c r="BH29" i="26"/>
  <c r="BG29" i="26"/>
  <c r="AI29" i="26"/>
  <c r="AH29" i="26"/>
  <c r="AG29" i="26"/>
  <c r="AF29" i="26"/>
  <c r="G29" i="26"/>
  <c r="F29" i="26"/>
  <c r="E29" i="26"/>
  <c r="H29" i="26" s="1"/>
  <c r="I29" i="26" s="1"/>
  <c r="D29" i="26"/>
  <c r="DK28" i="26"/>
  <c r="DI28" i="26"/>
  <c r="DH28" i="26"/>
  <c r="DG28" i="26"/>
  <c r="DF28" i="26"/>
  <c r="DE28" i="26"/>
  <c r="DD28" i="26"/>
  <c r="DC28" i="26"/>
  <c r="DB28" i="26"/>
  <c r="DA28" i="26"/>
  <c r="CX28" i="26"/>
  <c r="CW28" i="26"/>
  <c r="CU28" i="26"/>
  <c r="CT28" i="26"/>
  <c r="CM28" i="26"/>
  <c r="CV34" i="26" s="1"/>
  <c r="CH28" i="26"/>
  <c r="DJ34" i="26" s="1"/>
  <c r="BJ28" i="26"/>
  <c r="BI28" i="26"/>
  <c r="BH28" i="26"/>
  <c r="BG28" i="26"/>
  <c r="AI28" i="26"/>
  <c r="AH28" i="26"/>
  <c r="AG28" i="26"/>
  <c r="AF28" i="26"/>
  <c r="G28" i="26"/>
  <c r="F28" i="26"/>
  <c r="E28" i="26"/>
  <c r="D28" i="26"/>
  <c r="DK27" i="26"/>
  <c r="DI27" i="26"/>
  <c r="DH27" i="26"/>
  <c r="DG27" i="26"/>
  <c r="DF27" i="26"/>
  <c r="DE27" i="26"/>
  <c r="DD27" i="26"/>
  <c r="DC27" i="26"/>
  <c r="DB27" i="26"/>
  <c r="DA27" i="26"/>
  <c r="CX27" i="26"/>
  <c r="CW27" i="26"/>
  <c r="CU27" i="26"/>
  <c r="CT27" i="26"/>
  <c r="CM27" i="26"/>
  <c r="CV33" i="26" s="1"/>
  <c r="CH27" i="26"/>
  <c r="BJ27" i="26"/>
  <c r="BI27" i="26"/>
  <c r="BH27" i="26"/>
  <c r="BG27" i="26"/>
  <c r="AI27" i="26"/>
  <c r="AH27" i="26"/>
  <c r="AG27" i="26"/>
  <c r="AF27" i="26"/>
  <c r="G27" i="26"/>
  <c r="F27" i="26"/>
  <c r="E27" i="26"/>
  <c r="D27" i="26"/>
  <c r="DK26" i="26"/>
  <c r="DI26" i="26"/>
  <c r="DH26" i="26"/>
  <c r="DG26" i="26"/>
  <c r="DF26" i="26"/>
  <c r="DE26" i="26"/>
  <c r="DD26" i="26"/>
  <c r="DC26" i="26"/>
  <c r="DB26" i="26"/>
  <c r="DA26" i="26"/>
  <c r="CX26" i="26"/>
  <c r="CW26" i="26"/>
  <c r="CU26" i="26"/>
  <c r="CT26" i="26"/>
  <c r="CM26" i="26"/>
  <c r="CV32" i="26" s="1"/>
  <c r="CH26" i="26"/>
  <c r="DJ32" i="26" s="1"/>
  <c r="BJ26" i="26"/>
  <c r="BI26" i="26"/>
  <c r="BH26" i="26"/>
  <c r="BG26" i="26"/>
  <c r="AI26" i="26"/>
  <c r="AH26" i="26"/>
  <c r="AG26" i="26"/>
  <c r="AF26" i="26"/>
  <c r="G26" i="26"/>
  <c r="F26" i="26"/>
  <c r="E26" i="26"/>
  <c r="D26" i="26"/>
  <c r="DK25" i="26"/>
  <c r="DI25" i="26"/>
  <c r="DH25" i="26"/>
  <c r="DG25" i="26"/>
  <c r="DF25" i="26"/>
  <c r="DE25" i="26"/>
  <c r="DD25" i="26"/>
  <c r="DC25" i="26"/>
  <c r="DB25" i="26"/>
  <c r="DA25" i="26"/>
  <c r="CX25" i="26"/>
  <c r="CW25" i="26"/>
  <c r="CU25" i="26"/>
  <c r="CT25" i="26"/>
  <c r="CM25" i="26"/>
  <c r="CV31" i="26" s="1"/>
  <c r="CH25" i="26"/>
  <c r="DJ31" i="26" s="1"/>
  <c r="BJ25" i="26"/>
  <c r="BI25" i="26"/>
  <c r="BH25" i="26"/>
  <c r="BG25" i="26"/>
  <c r="AI25" i="26"/>
  <c r="AH25" i="26"/>
  <c r="AG25" i="26"/>
  <c r="AF25" i="26"/>
  <c r="G25" i="26"/>
  <c r="F25" i="26"/>
  <c r="E25" i="26"/>
  <c r="D25" i="26"/>
  <c r="DK24" i="26"/>
  <c r="DI24" i="26"/>
  <c r="DH24" i="26"/>
  <c r="DG24" i="26"/>
  <c r="DF24" i="26"/>
  <c r="DE24" i="26"/>
  <c r="DD24" i="26"/>
  <c r="DC24" i="26"/>
  <c r="DB24" i="26"/>
  <c r="DA24" i="26"/>
  <c r="CX24" i="26"/>
  <c r="CW24" i="26"/>
  <c r="CU24" i="26"/>
  <c r="CT24" i="26"/>
  <c r="CM24" i="26"/>
  <c r="CV30" i="26" s="1"/>
  <c r="CH24" i="26"/>
  <c r="DJ30" i="26" s="1"/>
  <c r="BJ24" i="26"/>
  <c r="BI24" i="26"/>
  <c r="BH24" i="26"/>
  <c r="BG24" i="26"/>
  <c r="AI24" i="26"/>
  <c r="AH24" i="26"/>
  <c r="AG24" i="26"/>
  <c r="AF24" i="26"/>
  <c r="G24" i="26"/>
  <c r="F24" i="26"/>
  <c r="E24" i="26"/>
  <c r="D24" i="26"/>
  <c r="DK23" i="26"/>
  <c r="DI23" i="26"/>
  <c r="DH23" i="26"/>
  <c r="DG23" i="26"/>
  <c r="DF23" i="26"/>
  <c r="DE23" i="26"/>
  <c r="DD23" i="26"/>
  <c r="DC23" i="26"/>
  <c r="DB23" i="26"/>
  <c r="DA23" i="26"/>
  <c r="CX23" i="26"/>
  <c r="CW23" i="26"/>
  <c r="CU23" i="26"/>
  <c r="CT23" i="26"/>
  <c r="CM23" i="26"/>
  <c r="CV29" i="26" s="1"/>
  <c r="CH23" i="26"/>
  <c r="DJ29" i="26" s="1"/>
  <c r="BJ23" i="26"/>
  <c r="BI23" i="26"/>
  <c r="BH23" i="26"/>
  <c r="BG23" i="26"/>
  <c r="AI23" i="26"/>
  <c r="AH23" i="26"/>
  <c r="AG23" i="26"/>
  <c r="AF23" i="26"/>
  <c r="G23" i="26"/>
  <c r="F23" i="26"/>
  <c r="E23" i="26"/>
  <c r="H23" i="26" s="1"/>
  <c r="J23" i="26" s="1"/>
  <c r="D23" i="26"/>
  <c r="DK22" i="26"/>
  <c r="DI22" i="26"/>
  <c r="DH22" i="26"/>
  <c r="DG22" i="26"/>
  <c r="DF22" i="26"/>
  <c r="DE22" i="26"/>
  <c r="DD22" i="26"/>
  <c r="DC22" i="26"/>
  <c r="DB22" i="26"/>
  <c r="DA22" i="26"/>
  <c r="CX22" i="26"/>
  <c r="CW22" i="26"/>
  <c r="CU22" i="26"/>
  <c r="CT22" i="26"/>
  <c r="CM22" i="26"/>
  <c r="CV28" i="26" s="1"/>
  <c r="CH22" i="26"/>
  <c r="DJ28" i="26" s="1"/>
  <c r="BJ22" i="26"/>
  <c r="BI22" i="26"/>
  <c r="BH22" i="26"/>
  <c r="BG22" i="26"/>
  <c r="AI22" i="26"/>
  <c r="AH22" i="26"/>
  <c r="AG22" i="26"/>
  <c r="AF22" i="26"/>
  <c r="G22" i="26"/>
  <c r="F22" i="26"/>
  <c r="E22" i="26"/>
  <c r="D22" i="26"/>
  <c r="DK21" i="26"/>
  <c r="DI21" i="26"/>
  <c r="DH21" i="26"/>
  <c r="DG21" i="26"/>
  <c r="DF21" i="26"/>
  <c r="DE21" i="26"/>
  <c r="DD21" i="26"/>
  <c r="DC21" i="26"/>
  <c r="DB21" i="26"/>
  <c r="DA21" i="26"/>
  <c r="CX21" i="26"/>
  <c r="CW21" i="26"/>
  <c r="CU21" i="26"/>
  <c r="CT21" i="26"/>
  <c r="CM21" i="26"/>
  <c r="CV27" i="26" s="1"/>
  <c r="CH21" i="26"/>
  <c r="DJ27" i="26" s="1"/>
  <c r="BJ21" i="26"/>
  <c r="BI21" i="26"/>
  <c r="BH21" i="26"/>
  <c r="BG21" i="26"/>
  <c r="AI21" i="26"/>
  <c r="AH21" i="26"/>
  <c r="AG21" i="26"/>
  <c r="AF21" i="26"/>
  <c r="G21" i="26"/>
  <c r="F21" i="26"/>
  <c r="E21" i="26"/>
  <c r="D21" i="26"/>
  <c r="DK20" i="26"/>
  <c r="DI20" i="26"/>
  <c r="DH20" i="26"/>
  <c r="DG20" i="26"/>
  <c r="DF20" i="26"/>
  <c r="DE20" i="26"/>
  <c r="DD20" i="26"/>
  <c r="DC20" i="26"/>
  <c r="DB20" i="26"/>
  <c r="DA20" i="26"/>
  <c r="CX20" i="26"/>
  <c r="CW20" i="26"/>
  <c r="CU20" i="26"/>
  <c r="CT20" i="26"/>
  <c r="CM20" i="26"/>
  <c r="CV26" i="26" s="1"/>
  <c r="CH20" i="26"/>
  <c r="DJ26" i="26" s="1"/>
  <c r="BJ20" i="26"/>
  <c r="BI20" i="26"/>
  <c r="BH20" i="26"/>
  <c r="BG20" i="26"/>
  <c r="AI20" i="26"/>
  <c r="AH20" i="26"/>
  <c r="AG20" i="26"/>
  <c r="AF20" i="26"/>
  <c r="G20" i="26"/>
  <c r="F20" i="26"/>
  <c r="E20" i="26"/>
  <c r="D20" i="26"/>
  <c r="DK19" i="26"/>
  <c r="DI19" i="26"/>
  <c r="DH19" i="26"/>
  <c r="DG19" i="26"/>
  <c r="DF19" i="26"/>
  <c r="DE19" i="26"/>
  <c r="DD19" i="26"/>
  <c r="DC19" i="26"/>
  <c r="DB19" i="26"/>
  <c r="DA19" i="26"/>
  <c r="CX19" i="26"/>
  <c r="CW19" i="26"/>
  <c r="CU19" i="26"/>
  <c r="CT19" i="26"/>
  <c r="CM19" i="26"/>
  <c r="CV25" i="26" s="1"/>
  <c r="CH19" i="26"/>
  <c r="DJ25" i="26" s="1"/>
  <c r="BJ19" i="26"/>
  <c r="BI19" i="26"/>
  <c r="BH19" i="26"/>
  <c r="BG19" i="26"/>
  <c r="AI19" i="26"/>
  <c r="AH19" i="26"/>
  <c r="AG19" i="26"/>
  <c r="AF19" i="26"/>
  <c r="G19" i="26"/>
  <c r="F19" i="26"/>
  <c r="E19" i="26"/>
  <c r="D19" i="26"/>
  <c r="DK18" i="26"/>
  <c r="DI18" i="26"/>
  <c r="DH18" i="26"/>
  <c r="DG18" i="26"/>
  <c r="DF18" i="26"/>
  <c r="DE18" i="26"/>
  <c r="DD18" i="26"/>
  <c r="DC18" i="26"/>
  <c r="DB18" i="26"/>
  <c r="DA18" i="26"/>
  <c r="CX18" i="26"/>
  <c r="CW18" i="26"/>
  <c r="CU18" i="26"/>
  <c r="CT18" i="26"/>
  <c r="CM18" i="26"/>
  <c r="CV24" i="26" s="1"/>
  <c r="CH18" i="26"/>
  <c r="BJ18" i="26"/>
  <c r="BI18" i="26"/>
  <c r="BH18" i="26"/>
  <c r="BG18" i="26"/>
  <c r="AI18" i="26"/>
  <c r="AH18" i="26"/>
  <c r="AG18" i="26"/>
  <c r="AF18" i="26"/>
  <c r="G18" i="26"/>
  <c r="F18" i="26"/>
  <c r="E18" i="26"/>
  <c r="D18" i="26"/>
  <c r="DK17" i="26"/>
  <c r="DI17" i="26"/>
  <c r="DH17" i="26"/>
  <c r="DG17" i="26"/>
  <c r="DF17" i="26"/>
  <c r="DE17" i="26"/>
  <c r="DD17" i="26"/>
  <c r="DC17" i="26"/>
  <c r="DB17" i="26"/>
  <c r="DA17" i="26"/>
  <c r="CX17" i="26"/>
  <c r="CW17" i="26"/>
  <c r="CU17" i="26"/>
  <c r="CT17" i="26"/>
  <c r="CM17" i="26"/>
  <c r="CV23" i="26" s="1"/>
  <c r="CH17" i="26"/>
  <c r="DJ23" i="26" s="1"/>
  <c r="BJ17" i="26"/>
  <c r="BI17" i="26"/>
  <c r="BH17" i="26"/>
  <c r="BG17" i="26"/>
  <c r="AI17" i="26"/>
  <c r="AH17" i="26"/>
  <c r="AG17" i="26"/>
  <c r="AF17" i="26"/>
  <c r="G17" i="26"/>
  <c r="F17" i="26"/>
  <c r="E17" i="26"/>
  <c r="H17" i="26" s="1"/>
  <c r="I17" i="26" s="1"/>
  <c r="D17" i="26"/>
  <c r="DK16" i="26"/>
  <c r="DI16" i="26"/>
  <c r="DH16" i="26"/>
  <c r="DG16" i="26"/>
  <c r="DF16" i="26"/>
  <c r="DE16" i="26"/>
  <c r="DD16" i="26"/>
  <c r="DC16" i="26"/>
  <c r="DB16" i="26"/>
  <c r="DA16" i="26"/>
  <c r="CX16" i="26"/>
  <c r="CW16" i="26"/>
  <c r="CU16" i="26"/>
  <c r="CT16" i="26"/>
  <c r="CM16" i="26"/>
  <c r="CV22" i="26" s="1"/>
  <c r="CH16" i="26"/>
  <c r="DJ22" i="26" s="1"/>
  <c r="BJ16" i="26"/>
  <c r="BI16" i="26"/>
  <c r="BH16" i="26"/>
  <c r="BG16" i="26"/>
  <c r="AI16" i="26"/>
  <c r="AH16" i="26"/>
  <c r="AG16" i="26"/>
  <c r="AF16" i="26"/>
  <c r="G16" i="26"/>
  <c r="F16" i="26"/>
  <c r="E16" i="26"/>
  <c r="D16" i="26"/>
  <c r="DK15" i="26"/>
  <c r="DI15" i="26"/>
  <c r="DH15" i="26"/>
  <c r="DG15" i="26"/>
  <c r="DF15" i="26"/>
  <c r="DE15" i="26"/>
  <c r="DD15" i="26"/>
  <c r="DC15" i="26"/>
  <c r="DB15" i="26"/>
  <c r="DA15" i="26"/>
  <c r="CX15" i="26"/>
  <c r="CW15" i="26"/>
  <c r="CU15" i="26"/>
  <c r="CT15" i="26"/>
  <c r="CM15" i="26"/>
  <c r="CV21" i="26" s="1"/>
  <c r="CH15" i="26"/>
  <c r="DJ21" i="26" s="1"/>
  <c r="BJ15" i="26"/>
  <c r="BI15" i="26"/>
  <c r="BH15" i="26"/>
  <c r="BG15" i="26"/>
  <c r="AI15" i="26"/>
  <c r="AH15" i="26"/>
  <c r="AG15" i="26"/>
  <c r="AF15" i="26"/>
  <c r="G15" i="26"/>
  <c r="F15" i="26"/>
  <c r="E15" i="26"/>
  <c r="H15" i="26" s="1"/>
  <c r="D15" i="26"/>
  <c r="DK14" i="26"/>
  <c r="DI14" i="26"/>
  <c r="DH14" i="26"/>
  <c r="DG14" i="26"/>
  <c r="DF14" i="26"/>
  <c r="DE14" i="26"/>
  <c r="DD14" i="26"/>
  <c r="DC14" i="26"/>
  <c r="DB14" i="26"/>
  <c r="DA14" i="26"/>
  <c r="CX14" i="26"/>
  <c r="CW14" i="26"/>
  <c r="CU14" i="26"/>
  <c r="CT14" i="26"/>
  <c r="CM14" i="26"/>
  <c r="CV20" i="26" s="1"/>
  <c r="CH14" i="26"/>
  <c r="DJ20" i="26" s="1"/>
  <c r="BJ14" i="26"/>
  <c r="BI14" i="26"/>
  <c r="BH14" i="26"/>
  <c r="BG14" i="26"/>
  <c r="AI14" i="26"/>
  <c r="AH14" i="26"/>
  <c r="AG14" i="26"/>
  <c r="AF14" i="26"/>
  <c r="G14" i="26"/>
  <c r="F14" i="26"/>
  <c r="E14" i="26"/>
  <c r="D14" i="26"/>
  <c r="DK13" i="26"/>
  <c r="DI13" i="26"/>
  <c r="DH13" i="26"/>
  <c r="DG13" i="26"/>
  <c r="DF13" i="26"/>
  <c r="DE13" i="26"/>
  <c r="DD13" i="26"/>
  <c r="DC13" i="26"/>
  <c r="DB13" i="26"/>
  <c r="DA13" i="26"/>
  <c r="CX13" i="26"/>
  <c r="CW13" i="26"/>
  <c r="CU13" i="26"/>
  <c r="CT13" i="26"/>
  <c r="CM13" i="26"/>
  <c r="CV19" i="26" s="1"/>
  <c r="CH13" i="26"/>
  <c r="DJ19" i="26" s="1"/>
  <c r="BJ13" i="26"/>
  <c r="BI13" i="26"/>
  <c r="BH13" i="26"/>
  <c r="BG13" i="26"/>
  <c r="AI13" i="26"/>
  <c r="AH13" i="26"/>
  <c r="AG13" i="26"/>
  <c r="AF13" i="26"/>
  <c r="G13" i="26"/>
  <c r="F13" i="26"/>
  <c r="E13" i="26"/>
  <c r="D13" i="26"/>
  <c r="CM12" i="26"/>
  <c r="CV18" i="26" s="1"/>
  <c r="CH12" i="26"/>
  <c r="DJ18" i="26" s="1"/>
  <c r="BJ12" i="26"/>
  <c r="BI12" i="26"/>
  <c r="BH12" i="26"/>
  <c r="BG12" i="26"/>
  <c r="AI12" i="26"/>
  <c r="AH12" i="26"/>
  <c r="AG12" i="26"/>
  <c r="AF12" i="26"/>
  <c r="G12" i="26"/>
  <c r="F12" i="26"/>
  <c r="E12" i="26"/>
  <c r="D12" i="26"/>
  <c r="CM11" i="26"/>
  <c r="CV17" i="26" s="1"/>
  <c r="CH11" i="26"/>
  <c r="DJ17" i="26" s="1"/>
  <c r="BJ11" i="26"/>
  <c r="BI11" i="26"/>
  <c r="BH11" i="26"/>
  <c r="BG11" i="26"/>
  <c r="AI11" i="26"/>
  <c r="AH11" i="26"/>
  <c r="AG11" i="26"/>
  <c r="AF11" i="26"/>
  <c r="G11" i="26"/>
  <c r="F11" i="26"/>
  <c r="E11" i="26"/>
  <c r="D11" i="26"/>
  <c r="CM10" i="26"/>
  <c r="CV16" i="26" s="1"/>
  <c r="CH10" i="26"/>
  <c r="DJ16" i="26" s="1"/>
  <c r="BJ10" i="26"/>
  <c r="BI10" i="26"/>
  <c r="BH10" i="26"/>
  <c r="BG10" i="26"/>
  <c r="AI10" i="26"/>
  <c r="AH10" i="26"/>
  <c r="AG10" i="26"/>
  <c r="AF10" i="26"/>
  <c r="G10" i="26"/>
  <c r="F10" i="26"/>
  <c r="E10" i="26"/>
  <c r="D10" i="26"/>
  <c r="CM9" i="26"/>
  <c r="CV15" i="26" s="1"/>
  <c r="CH9" i="26"/>
  <c r="DJ15" i="26" s="1"/>
  <c r="BJ9" i="26"/>
  <c r="BI9" i="26"/>
  <c r="BH9" i="26"/>
  <c r="BG9" i="26"/>
  <c r="AI9" i="26"/>
  <c r="AH9" i="26"/>
  <c r="AG9" i="26"/>
  <c r="AF9" i="26"/>
  <c r="G9" i="26"/>
  <c r="F9" i="26"/>
  <c r="E9" i="26"/>
  <c r="D9" i="26"/>
  <c r="CM8" i="26"/>
  <c r="CV14" i="26" s="1"/>
  <c r="CH8" i="26"/>
  <c r="DJ14" i="26" s="1"/>
  <c r="BJ8" i="26"/>
  <c r="BI8" i="26"/>
  <c r="BH8" i="26"/>
  <c r="BG8" i="26"/>
  <c r="AI8" i="26"/>
  <c r="AH8" i="26"/>
  <c r="AG8" i="26"/>
  <c r="AF8" i="26"/>
  <c r="G8" i="26"/>
  <c r="F8" i="26"/>
  <c r="E8" i="26"/>
  <c r="D8" i="26"/>
  <c r="CM7" i="26"/>
  <c r="CV13" i="26" s="1"/>
  <c r="CH7" i="26"/>
  <c r="DJ13" i="26" s="1"/>
  <c r="BJ7" i="26"/>
  <c r="BI7" i="26"/>
  <c r="BH7" i="26"/>
  <c r="BG7" i="26"/>
  <c r="AI7" i="26"/>
  <c r="AH7" i="26"/>
  <c r="AG7" i="26"/>
  <c r="AF7" i="26"/>
  <c r="G7" i="26"/>
  <c r="F7" i="26"/>
  <c r="E7" i="26"/>
  <c r="D7" i="26"/>
  <c r="CY58" i="25"/>
  <c r="CZ55" i="25"/>
  <c r="DK43" i="25"/>
  <c r="DI43" i="25"/>
  <c r="DH43" i="25"/>
  <c r="DG43" i="25"/>
  <c r="DF43" i="25"/>
  <c r="DE43" i="25"/>
  <c r="DD43" i="25"/>
  <c r="DC43" i="25"/>
  <c r="DB43" i="25"/>
  <c r="DA43" i="25"/>
  <c r="CX43" i="25"/>
  <c r="CW43" i="25"/>
  <c r="CU43" i="25"/>
  <c r="CT43" i="25"/>
  <c r="DK42" i="25"/>
  <c r="DI42" i="25"/>
  <c r="DH42" i="25"/>
  <c r="DG42" i="25"/>
  <c r="DF42" i="25"/>
  <c r="DE42" i="25"/>
  <c r="DD42" i="25"/>
  <c r="DC42" i="25"/>
  <c r="DB42" i="25"/>
  <c r="DA42" i="25"/>
  <c r="CX42" i="25"/>
  <c r="CW42" i="25"/>
  <c r="CU42" i="25"/>
  <c r="CT42" i="25"/>
  <c r="DK41" i="25"/>
  <c r="DI41" i="25"/>
  <c r="DH41" i="25"/>
  <c r="DG41" i="25"/>
  <c r="DF41" i="25"/>
  <c r="DE41" i="25"/>
  <c r="DD41" i="25"/>
  <c r="DC41" i="25"/>
  <c r="DB41" i="25"/>
  <c r="DA41" i="25"/>
  <c r="CX41" i="25"/>
  <c r="CW41" i="25"/>
  <c r="CU41" i="25"/>
  <c r="CT41" i="25"/>
  <c r="CQ41" i="25"/>
  <c r="CN41" i="25"/>
  <c r="CL41" i="25"/>
  <c r="CK41" i="25"/>
  <c r="CG41" i="25"/>
  <c r="CF41" i="25"/>
  <c r="W41" i="25"/>
  <c r="DK40" i="25"/>
  <c r="DI40" i="25"/>
  <c r="DH40" i="25"/>
  <c r="DG40" i="25"/>
  <c r="DF40" i="25"/>
  <c r="DE40" i="25"/>
  <c r="DD40" i="25"/>
  <c r="DC40" i="25"/>
  <c r="DB40" i="25"/>
  <c r="DA40" i="25"/>
  <c r="CX40" i="25"/>
  <c r="CW40" i="25"/>
  <c r="CU40" i="25"/>
  <c r="CT40" i="25"/>
  <c r="CQ40" i="25"/>
  <c r="CN40" i="25"/>
  <c r="CL40" i="25"/>
  <c r="CK40" i="25"/>
  <c r="CG40" i="25"/>
  <c r="CF40" i="25"/>
  <c r="W40" i="25"/>
  <c r="DK39" i="25"/>
  <c r="DI39" i="25"/>
  <c r="DH39" i="25"/>
  <c r="DG39" i="25"/>
  <c r="DF39" i="25"/>
  <c r="DE39" i="25"/>
  <c r="DD39" i="25"/>
  <c r="DC39" i="25"/>
  <c r="DB39" i="25"/>
  <c r="DA39" i="25"/>
  <c r="CX39" i="25"/>
  <c r="CW39" i="25"/>
  <c r="CU39" i="25"/>
  <c r="CT39" i="25"/>
  <c r="CQ39" i="25"/>
  <c r="CN39" i="25"/>
  <c r="CL39" i="25"/>
  <c r="CK39" i="25"/>
  <c r="CG39" i="25"/>
  <c r="CF39" i="25"/>
  <c r="W39" i="25"/>
  <c r="DK38" i="25"/>
  <c r="DI38" i="25"/>
  <c r="DH38" i="25"/>
  <c r="DG38" i="25"/>
  <c r="DF38" i="25"/>
  <c r="DE38" i="25"/>
  <c r="DD38" i="25"/>
  <c r="DC38" i="25"/>
  <c r="DB38" i="25"/>
  <c r="DA38" i="25"/>
  <c r="CX38" i="25"/>
  <c r="CW38" i="25"/>
  <c r="CU38" i="25"/>
  <c r="CT38" i="25"/>
  <c r="CF38" i="25"/>
  <c r="DK37" i="25"/>
  <c r="DI37" i="25"/>
  <c r="DH37" i="25"/>
  <c r="DG37" i="25"/>
  <c r="DF37" i="25"/>
  <c r="DE37" i="25"/>
  <c r="DD37" i="25"/>
  <c r="DC37" i="25"/>
  <c r="DB37" i="25"/>
  <c r="DA37" i="25"/>
  <c r="CX37" i="25"/>
  <c r="CW37" i="25"/>
  <c r="CU37" i="25"/>
  <c r="CT37" i="25"/>
  <c r="CM37" i="25"/>
  <c r="CV43" i="25" s="1"/>
  <c r="BJ37" i="25"/>
  <c r="BI37" i="25"/>
  <c r="BH37" i="25"/>
  <c r="BG37" i="25"/>
  <c r="AI37" i="25"/>
  <c r="AH37" i="25"/>
  <c r="AG37" i="25"/>
  <c r="AF37" i="25"/>
  <c r="G37" i="25"/>
  <c r="F37" i="25"/>
  <c r="E37" i="25"/>
  <c r="D37" i="25"/>
  <c r="DK36" i="25"/>
  <c r="DI36" i="25"/>
  <c r="DH36" i="25"/>
  <c r="DG36" i="25"/>
  <c r="DF36" i="25"/>
  <c r="DE36" i="25"/>
  <c r="DD36" i="25"/>
  <c r="DC36" i="25"/>
  <c r="DB36" i="25"/>
  <c r="DA36" i="25"/>
  <c r="CX36" i="25"/>
  <c r="CW36" i="25"/>
  <c r="CU36" i="25"/>
  <c r="CT36" i="25"/>
  <c r="CM36" i="25"/>
  <c r="CV42" i="25" s="1"/>
  <c r="BJ36" i="25"/>
  <c r="BI36" i="25"/>
  <c r="BH36" i="25"/>
  <c r="BK36" i="25" s="1"/>
  <c r="BM36" i="25" s="1"/>
  <c r="BG36" i="25"/>
  <c r="AI36" i="25"/>
  <c r="AH36" i="25"/>
  <c r="AG36" i="25"/>
  <c r="AJ36" i="25" s="1"/>
  <c r="AF36" i="25"/>
  <c r="G36" i="25"/>
  <c r="F36" i="25"/>
  <c r="E36" i="25"/>
  <c r="H36" i="25" s="1"/>
  <c r="D36" i="25"/>
  <c r="DK35" i="25"/>
  <c r="DI35" i="25"/>
  <c r="DH35" i="25"/>
  <c r="DG35" i="25"/>
  <c r="DF35" i="25"/>
  <c r="DE35" i="25"/>
  <c r="DD35" i="25"/>
  <c r="DC35" i="25"/>
  <c r="DB35" i="25"/>
  <c r="DA35" i="25"/>
  <c r="CX35" i="25"/>
  <c r="CW35" i="25"/>
  <c r="CU35" i="25"/>
  <c r="CT35" i="25"/>
  <c r="CM35" i="25"/>
  <c r="CV41" i="25" s="1"/>
  <c r="CH35" i="25"/>
  <c r="DJ41" i="25" s="1"/>
  <c r="BJ35" i="25"/>
  <c r="BI35" i="25"/>
  <c r="BH35" i="25"/>
  <c r="BK35" i="25" s="1"/>
  <c r="BG35" i="25"/>
  <c r="AI35" i="25"/>
  <c r="AH35" i="25"/>
  <c r="AG35" i="25"/>
  <c r="AJ35" i="25" s="1"/>
  <c r="AK35" i="25" s="1"/>
  <c r="AF35" i="25"/>
  <c r="G35" i="25"/>
  <c r="F35" i="25"/>
  <c r="E35" i="25"/>
  <c r="H35" i="25" s="1"/>
  <c r="D35" i="25"/>
  <c r="DK34" i="25"/>
  <c r="DI34" i="25"/>
  <c r="DH34" i="25"/>
  <c r="DG34" i="25"/>
  <c r="DF34" i="25"/>
  <c r="DE34" i="25"/>
  <c r="DD34" i="25"/>
  <c r="DC34" i="25"/>
  <c r="DB34" i="25"/>
  <c r="DA34" i="25"/>
  <c r="CX34" i="25"/>
  <c r="CW34" i="25"/>
  <c r="CU34" i="25"/>
  <c r="CT34" i="25"/>
  <c r="CM34" i="25"/>
  <c r="CV40" i="25" s="1"/>
  <c r="CH34" i="25"/>
  <c r="DJ40" i="25" s="1"/>
  <c r="BJ34" i="25"/>
  <c r="BI34" i="25"/>
  <c r="BH34" i="25"/>
  <c r="BK34" i="25" s="1"/>
  <c r="BM34" i="25" s="1"/>
  <c r="BG34" i="25"/>
  <c r="AI34" i="25"/>
  <c r="AH34" i="25"/>
  <c r="AG34" i="25"/>
  <c r="AF34" i="25"/>
  <c r="G34" i="25"/>
  <c r="F34" i="25"/>
  <c r="E34" i="25"/>
  <c r="H34" i="25" s="1"/>
  <c r="D34" i="25"/>
  <c r="DK33" i="25"/>
  <c r="DI33" i="25"/>
  <c r="DH33" i="25"/>
  <c r="DG33" i="25"/>
  <c r="DF33" i="25"/>
  <c r="DE33" i="25"/>
  <c r="DD33" i="25"/>
  <c r="DC33" i="25"/>
  <c r="DB33" i="25"/>
  <c r="DA33" i="25"/>
  <c r="CX33" i="25"/>
  <c r="CW33" i="25"/>
  <c r="CU33" i="25"/>
  <c r="CT33" i="25"/>
  <c r="CM33" i="25"/>
  <c r="CV39" i="25" s="1"/>
  <c r="CH33" i="25"/>
  <c r="DJ39" i="25" s="1"/>
  <c r="BJ33" i="25"/>
  <c r="BI33" i="25"/>
  <c r="BH33" i="25"/>
  <c r="BK33" i="25" s="1"/>
  <c r="BG33" i="25"/>
  <c r="AI33" i="25"/>
  <c r="AH33" i="25"/>
  <c r="AG33" i="25"/>
  <c r="AF33" i="25"/>
  <c r="G33" i="25"/>
  <c r="F33" i="25"/>
  <c r="E33" i="25"/>
  <c r="H33" i="25" s="1"/>
  <c r="I33" i="25" s="1"/>
  <c r="D33" i="25"/>
  <c r="DK32" i="25"/>
  <c r="DI32" i="25"/>
  <c r="DH32" i="25"/>
  <c r="DG32" i="25"/>
  <c r="DF32" i="25"/>
  <c r="DE32" i="25"/>
  <c r="DD32" i="25"/>
  <c r="DC32" i="25"/>
  <c r="DB32" i="25"/>
  <c r="DA32" i="25"/>
  <c r="CX32" i="25"/>
  <c r="CW32" i="25"/>
  <c r="CU32" i="25"/>
  <c r="CT32" i="25"/>
  <c r="CM32" i="25"/>
  <c r="CV38" i="25" s="1"/>
  <c r="CH32" i="25"/>
  <c r="DJ38" i="25" s="1"/>
  <c r="BJ32" i="25"/>
  <c r="BI32" i="25"/>
  <c r="BH32" i="25"/>
  <c r="BG32" i="25"/>
  <c r="AI32" i="25"/>
  <c r="AH32" i="25"/>
  <c r="AG32" i="25"/>
  <c r="AF32" i="25"/>
  <c r="G32" i="25"/>
  <c r="F32" i="25"/>
  <c r="E32" i="25"/>
  <c r="D32" i="25"/>
  <c r="DK31" i="25"/>
  <c r="DI31" i="25"/>
  <c r="DH31" i="25"/>
  <c r="DG31" i="25"/>
  <c r="DF31" i="25"/>
  <c r="DE31" i="25"/>
  <c r="DD31" i="25"/>
  <c r="DC31" i="25"/>
  <c r="DB31" i="25"/>
  <c r="DA31" i="25"/>
  <c r="CX31" i="25"/>
  <c r="CW31" i="25"/>
  <c r="CU31" i="25"/>
  <c r="CT31" i="25"/>
  <c r="CM31" i="25"/>
  <c r="CV37" i="25" s="1"/>
  <c r="CH31" i="25"/>
  <c r="DJ37" i="25" s="1"/>
  <c r="BJ31" i="25"/>
  <c r="BI31" i="25"/>
  <c r="BH31" i="25"/>
  <c r="BK31" i="25" s="1"/>
  <c r="BG31" i="25"/>
  <c r="AI31" i="25"/>
  <c r="AH31" i="25"/>
  <c r="AG31" i="25"/>
  <c r="AF31" i="25"/>
  <c r="G31" i="25"/>
  <c r="F31" i="25"/>
  <c r="E31" i="25"/>
  <c r="D31" i="25"/>
  <c r="DK30" i="25"/>
  <c r="DI30" i="25"/>
  <c r="DH30" i="25"/>
  <c r="DG30" i="25"/>
  <c r="DF30" i="25"/>
  <c r="DE30" i="25"/>
  <c r="DD30" i="25"/>
  <c r="DC30" i="25"/>
  <c r="DB30" i="25"/>
  <c r="DA30" i="25"/>
  <c r="CX30" i="25"/>
  <c r="CW30" i="25"/>
  <c r="CU30" i="25"/>
  <c r="CT30" i="25"/>
  <c r="CM30" i="25"/>
  <c r="CV36" i="25" s="1"/>
  <c r="CH30" i="25"/>
  <c r="DJ36" i="25" s="1"/>
  <c r="BJ30" i="25"/>
  <c r="BI30" i="25"/>
  <c r="BH30" i="25"/>
  <c r="BK30" i="25" s="1"/>
  <c r="BM30" i="25" s="1"/>
  <c r="BG30" i="25"/>
  <c r="AI30" i="25"/>
  <c r="AH30" i="25"/>
  <c r="AG30" i="25"/>
  <c r="AF30" i="25"/>
  <c r="G30" i="25"/>
  <c r="F30" i="25"/>
  <c r="E30" i="25"/>
  <c r="D30" i="25"/>
  <c r="DK29" i="25"/>
  <c r="DI29" i="25"/>
  <c r="DH29" i="25"/>
  <c r="DG29" i="25"/>
  <c r="DF29" i="25"/>
  <c r="DE29" i="25"/>
  <c r="DD29" i="25"/>
  <c r="DC29" i="25"/>
  <c r="DB29" i="25"/>
  <c r="DA29" i="25"/>
  <c r="CX29" i="25"/>
  <c r="CW29" i="25"/>
  <c r="CU29" i="25"/>
  <c r="CT29" i="25"/>
  <c r="CM29" i="25"/>
  <c r="CV35" i="25" s="1"/>
  <c r="CH29" i="25"/>
  <c r="DJ35" i="25" s="1"/>
  <c r="BJ29" i="25"/>
  <c r="BI29" i="25"/>
  <c r="BH29" i="25"/>
  <c r="BG29" i="25"/>
  <c r="AI29" i="25"/>
  <c r="AH29" i="25"/>
  <c r="AG29" i="25"/>
  <c r="AF29" i="25"/>
  <c r="G29" i="25"/>
  <c r="F29" i="25"/>
  <c r="E29" i="25"/>
  <c r="H29" i="25" s="1"/>
  <c r="D29" i="25"/>
  <c r="DK28" i="25"/>
  <c r="DI28" i="25"/>
  <c r="DH28" i="25"/>
  <c r="DG28" i="25"/>
  <c r="DF28" i="25"/>
  <c r="DE28" i="25"/>
  <c r="DD28" i="25"/>
  <c r="DC28" i="25"/>
  <c r="DB28" i="25"/>
  <c r="DA28" i="25"/>
  <c r="CX28" i="25"/>
  <c r="CW28" i="25"/>
  <c r="CU28" i="25"/>
  <c r="CT28" i="25"/>
  <c r="CM28" i="25"/>
  <c r="CV34" i="25" s="1"/>
  <c r="CH28" i="25"/>
  <c r="DJ34" i="25" s="1"/>
  <c r="BJ28" i="25"/>
  <c r="BI28" i="25"/>
  <c r="BH28" i="25"/>
  <c r="BG28" i="25"/>
  <c r="AI28" i="25"/>
  <c r="AH28" i="25"/>
  <c r="AG28" i="25"/>
  <c r="AF28" i="25"/>
  <c r="G28" i="25"/>
  <c r="F28" i="25"/>
  <c r="E28" i="25"/>
  <c r="D28" i="25"/>
  <c r="DK27" i="25"/>
  <c r="DI27" i="25"/>
  <c r="DH27" i="25"/>
  <c r="DG27" i="25"/>
  <c r="DF27" i="25"/>
  <c r="DE27" i="25"/>
  <c r="DD27" i="25"/>
  <c r="DC27" i="25"/>
  <c r="DB27" i="25"/>
  <c r="DA27" i="25"/>
  <c r="CX27" i="25"/>
  <c r="CW27" i="25"/>
  <c r="CU27" i="25"/>
  <c r="CT27" i="25"/>
  <c r="CM27" i="25"/>
  <c r="CV33" i="25" s="1"/>
  <c r="CH27" i="25"/>
  <c r="DJ33" i="25" s="1"/>
  <c r="BJ27" i="25"/>
  <c r="BI27" i="25"/>
  <c r="BH27" i="25"/>
  <c r="BG27" i="25"/>
  <c r="AI27" i="25"/>
  <c r="AH27" i="25"/>
  <c r="AG27" i="25"/>
  <c r="AF27" i="25"/>
  <c r="G27" i="25"/>
  <c r="F27" i="25"/>
  <c r="E27" i="25"/>
  <c r="D27" i="25"/>
  <c r="DK26" i="25"/>
  <c r="DI26" i="25"/>
  <c r="DH26" i="25"/>
  <c r="DG26" i="25"/>
  <c r="DF26" i="25"/>
  <c r="DE26" i="25"/>
  <c r="DD26" i="25"/>
  <c r="DC26" i="25"/>
  <c r="DB26" i="25"/>
  <c r="DA26" i="25"/>
  <c r="CX26" i="25"/>
  <c r="CW26" i="25"/>
  <c r="CU26" i="25"/>
  <c r="CT26" i="25"/>
  <c r="CM26" i="25"/>
  <c r="CV32" i="25" s="1"/>
  <c r="CH26" i="25"/>
  <c r="DJ32" i="25" s="1"/>
  <c r="BJ26" i="25"/>
  <c r="BI26" i="25"/>
  <c r="BH26" i="25"/>
  <c r="BG26" i="25"/>
  <c r="AI26" i="25"/>
  <c r="AH26" i="25"/>
  <c r="AG26" i="25"/>
  <c r="AF26" i="25"/>
  <c r="G26" i="25"/>
  <c r="F26" i="25"/>
  <c r="E26" i="25"/>
  <c r="D26" i="25"/>
  <c r="DK25" i="25"/>
  <c r="DI25" i="25"/>
  <c r="DH25" i="25"/>
  <c r="DG25" i="25"/>
  <c r="DF25" i="25"/>
  <c r="DE25" i="25"/>
  <c r="DD25" i="25"/>
  <c r="DC25" i="25"/>
  <c r="DB25" i="25"/>
  <c r="DA25" i="25"/>
  <c r="CX25" i="25"/>
  <c r="CW25" i="25"/>
  <c r="CU25" i="25"/>
  <c r="CT25" i="25"/>
  <c r="CM25" i="25"/>
  <c r="CV31" i="25" s="1"/>
  <c r="CH25" i="25"/>
  <c r="DJ31" i="25" s="1"/>
  <c r="BJ25" i="25"/>
  <c r="BI25" i="25"/>
  <c r="BH25" i="25"/>
  <c r="BG25" i="25"/>
  <c r="AI25" i="25"/>
  <c r="AH25" i="25"/>
  <c r="AG25" i="25"/>
  <c r="AF25" i="25"/>
  <c r="G25" i="25"/>
  <c r="F25" i="25"/>
  <c r="E25" i="25"/>
  <c r="D25" i="25"/>
  <c r="DK24" i="25"/>
  <c r="DI24" i="25"/>
  <c r="DH24" i="25"/>
  <c r="DG24" i="25"/>
  <c r="DF24" i="25"/>
  <c r="DE24" i="25"/>
  <c r="DD24" i="25"/>
  <c r="DC24" i="25"/>
  <c r="DB24" i="25"/>
  <c r="DA24" i="25"/>
  <c r="CX24" i="25"/>
  <c r="CW24" i="25"/>
  <c r="CU24" i="25"/>
  <c r="CT24" i="25"/>
  <c r="CM24" i="25"/>
  <c r="CV30" i="25" s="1"/>
  <c r="CH24" i="25"/>
  <c r="BJ24" i="25"/>
  <c r="BI24" i="25"/>
  <c r="BH24" i="25"/>
  <c r="BG24" i="25"/>
  <c r="AI24" i="25"/>
  <c r="AH24" i="25"/>
  <c r="AG24" i="25"/>
  <c r="AF24" i="25"/>
  <c r="G24" i="25"/>
  <c r="F24" i="25"/>
  <c r="E24" i="25"/>
  <c r="H24" i="25" s="1"/>
  <c r="I24" i="25" s="1"/>
  <c r="D24" i="25"/>
  <c r="DK23" i="25"/>
  <c r="DI23" i="25"/>
  <c r="DH23" i="25"/>
  <c r="DG23" i="25"/>
  <c r="DF23" i="25"/>
  <c r="DE23" i="25"/>
  <c r="DD23" i="25"/>
  <c r="DC23" i="25"/>
  <c r="DB23" i="25"/>
  <c r="DA23" i="25"/>
  <c r="CX23" i="25"/>
  <c r="CW23" i="25"/>
  <c r="CU23" i="25"/>
  <c r="CT23" i="25"/>
  <c r="CM23" i="25"/>
  <c r="CV29" i="25" s="1"/>
  <c r="CH23" i="25"/>
  <c r="DJ29" i="25" s="1"/>
  <c r="BJ23" i="25"/>
  <c r="BI23" i="25"/>
  <c r="BH23" i="25"/>
  <c r="BG23" i="25"/>
  <c r="AI23" i="25"/>
  <c r="AH23" i="25"/>
  <c r="AG23" i="25"/>
  <c r="AF23" i="25"/>
  <c r="G23" i="25"/>
  <c r="F23" i="25"/>
  <c r="E23" i="25"/>
  <c r="H23" i="25" s="1"/>
  <c r="D23" i="25"/>
  <c r="DK22" i="25"/>
  <c r="DI22" i="25"/>
  <c r="DH22" i="25"/>
  <c r="DG22" i="25"/>
  <c r="DF22" i="25"/>
  <c r="DE22" i="25"/>
  <c r="DD22" i="25"/>
  <c r="DC22" i="25"/>
  <c r="DB22" i="25"/>
  <c r="DA22" i="25"/>
  <c r="CX22" i="25"/>
  <c r="CW22" i="25"/>
  <c r="CU22" i="25"/>
  <c r="CT22" i="25"/>
  <c r="CM22" i="25"/>
  <c r="CV28" i="25" s="1"/>
  <c r="CH22" i="25"/>
  <c r="DJ28" i="25" s="1"/>
  <c r="BJ22" i="25"/>
  <c r="BI22" i="25"/>
  <c r="BH22" i="25"/>
  <c r="BG22" i="25"/>
  <c r="AI22" i="25"/>
  <c r="AH22" i="25"/>
  <c r="AG22" i="25"/>
  <c r="AF22" i="25"/>
  <c r="G22" i="25"/>
  <c r="F22" i="25"/>
  <c r="E22" i="25"/>
  <c r="H22" i="25" s="1"/>
  <c r="D22" i="25"/>
  <c r="DK21" i="25"/>
  <c r="DI21" i="25"/>
  <c r="DH21" i="25"/>
  <c r="DG21" i="25"/>
  <c r="DF21" i="25"/>
  <c r="DE21" i="25"/>
  <c r="DD21" i="25"/>
  <c r="DC21" i="25"/>
  <c r="DB21" i="25"/>
  <c r="DA21" i="25"/>
  <c r="CX21" i="25"/>
  <c r="CW21" i="25"/>
  <c r="CU21" i="25"/>
  <c r="CT21" i="25"/>
  <c r="CM21" i="25"/>
  <c r="CV27" i="25" s="1"/>
  <c r="CH21" i="25"/>
  <c r="DJ27" i="25" s="1"/>
  <c r="BJ21" i="25"/>
  <c r="BI21" i="25"/>
  <c r="BH21" i="25"/>
  <c r="BG21" i="25"/>
  <c r="AI21" i="25"/>
  <c r="AH21" i="25"/>
  <c r="AG21" i="25"/>
  <c r="AF21" i="25"/>
  <c r="G21" i="25"/>
  <c r="F21" i="25"/>
  <c r="E21" i="25"/>
  <c r="H21" i="25" s="1"/>
  <c r="D21" i="25"/>
  <c r="DK20" i="25"/>
  <c r="DI20" i="25"/>
  <c r="DH20" i="25"/>
  <c r="DG20" i="25"/>
  <c r="DF20" i="25"/>
  <c r="DE20" i="25"/>
  <c r="DD20" i="25"/>
  <c r="DC20" i="25"/>
  <c r="DB20" i="25"/>
  <c r="DA20" i="25"/>
  <c r="CX20" i="25"/>
  <c r="CW20" i="25"/>
  <c r="CU20" i="25"/>
  <c r="CT20" i="25"/>
  <c r="CM20" i="25"/>
  <c r="CV26" i="25" s="1"/>
  <c r="CH20" i="25"/>
  <c r="DJ26" i="25" s="1"/>
  <c r="BJ20" i="25"/>
  <c r="BI20" i="25"/>
  <c r="BH20" i="25"/>
  <c r="BG20" i="25"/>
  <c r="AI20" i="25"/>
  <c r="AH20" i="25"/>
  <c r="AG20" i="25"/>
  <c r="AF20" i="25"/>
  <c r="G20" i="25"/>
  <c r="F20" i="25"/>
  <c r="E20" i="25"/>
  <c r="H20" i="25" s="1"/>
  <c r="I20" i="25" s="1"/>
  <c r="D20" i="25"/>
  <c r="DK19" i="25"/>
  <c r="DI19" i="25"/>
  <c r="DH19" i="25"/>
  <c r="DG19" i="25"/>
  <c r="DF19" i="25"/>
  <c r="DE19" i="25"/>
  <c r="DD19" i="25"/>
  <c r="DC19" i="25"/>
  <c r="DB19" i="25"/>
  <c r="DA19" i="25"/>
  <c r="CX19" i="25"/>
  <c r="CW19" i="25"/>
  <c r="CU19" i="25"/>
  <c r="CT19" i="25"/>
  <c r="CM19" i="25"/>
  <c r="CV25" i="25" s="1"/>
  <c r="CH19" i="25"/>
  <c r="DJ25" i="25" s="1"/>
  <c r="BJ19" i="25"/>
  <c r="BI19" i="25"/>
  <c r="BH19" i="25"/>
  <c r="BG19" i="25"/>
  <c r="AI19" i="25"/>
  <c r="AH19" i="25"/>
  <c r="AG19" i="25"/>
  <c r="AF19" i="25"/>
  <c r="G19" i="25"/>
  <c r="F19" i="25"/>
  <c r="E19" i="25"/>
  <c r="H19" i="25" s="1"/>
  <c r="D19" i="25"/>
  <c r="DK18" i="25"/>
  <c r="DI18" i="25"/>
  <c r="DH18" i="25"/>
  <c r="DG18" i="25"/>
  <c r="DF18" i="25"/>
  <c r="DE18" i="25"/>
  <c r="DD18" i="25"/>
  <c r="DC18" i="25"/>
  <c r="DB18" i="25"/>
  <c r="DA18" i="25"/>
  <c r="CX18" i="25"/>
  <c r="CW18" i="25"/>
  <c r="CU18" i="25"/>
  <c r="CT18" i="25"/>
  <c r="CM18" i="25"/>
  <c r="CV24" i="25" s="1"/>
  <c r="CH18" i="25"/>
  <c r="DJ24" i="25" s="1"/>
  <c r="BJ18" i="25"/>
  <c r="BI18" i="25"/>
  <c r="BH18" i="25"/>
  <c r="BG18" i="25"/>
  <c r="AI18" i="25"/>
  <c r="AH18" i="25"/>
  <c r="AG18" i="25"/>
  <c r="AF18" i="25"/>
  <c r="G18" i="25"/>
  <c r="F18" i="25"/>
  <c r="E18" i="25"/>
  <c r="D18" i="25"/>
  <c r="DK17" i="25"/>
  <c r="DI17" i="25"/>
  <c r="DH17" i="25"/>
  <c r="DG17" i="25"/>
  <c r="DF17" i="25"/>
  <c r="DE17" i="25"/>
  <c r="DD17" i="25"/>
  <c r="DC17" i="25"/>
  <c r="DB17" i="25"/>
  <c r="DA17" i="25"/>
  <c r="CX17" i="25"/>
  <c r="CW17" i="25"/>
  <c r="CU17" i="25"/>
  <c r="CT17" i="25"/>
  <c r="CM17" i="25"/>
  <c r="CV23" i="25" s="1"/>
  <c r="CH17" i="25"/>
  <c r="DJ23" i="25" s="1"/>
  <c r="BJ17" i="25"/>
  <c r="BI17" i="25"/>
  <c r="BH17" i="25"/>
  <c r="BG17" i="25"/>
  <c r="AI17" i="25"/>
  <c r="AH17" i="25"/>
  <c r="AG17" i="25"/>
  <c r="AF17" i="25"/>
  <c r="G17" i="25"/>
  <c r="F17" i="25"/>
  <c r="E17" i="25"/>
  <c r="D17" i="25"/>
  <c r="DK16" i="25"/>
  <c r="DI16" i="25"/>
  <c r="DH16" i="25"/>
  <c r="DG16" i="25"/>
  <c r="DF16" i="25"/>
  <c r="DE16" i="25"/>
  <c r="DD16" i="25"/>
  <c r="DC16" i="25"/>
  <c r="DB16" i="25"/>
  <c r="DA16" i="25"/>
  <c r="CX16" i="25"/>
  <c r="CW16" i="25"/>
  <c r="CU16" i="25"/>
  <c r="CT16" i="25"/>
  <c r="CM16" i="25"/>
  <c r="CV22" i="25" s="1"/>
  <c r="CH16" i="25"/>
  <c r="DJ22" i="25" s="1"/>
  <c r="BJ16" i="25"/>
  <c r="BI16" i="25"/>
  <c r="BH16" i="25"/>
  <c r="BG16" i="25"/>
  <c r="AI16" i="25"/>
  <c r="AH16" i="25"/>
  <c r="AG16" i="25"/>
  <c r="AF16" i="25"/>
  <c r="G16" i="25"/>
  <c r="F16" i="25"/>
  <c r="E16" i="25"/>
  <c r="D16" i="25"/>
  <c r="DK15" i="25"/>
  <c r="DI15" i="25"/>
  <c r="DH15" i="25"/>
  <c r="DG15" i="25"/>
  <c r="DF15" i="25"/>
  <c r="DE15" i="25"/>
  <c r="DD15" i="25"/>
  <c r="DC15" i="25"/>
  <c r="DB15" i="25"/>
  <c r="DA15" i="25"/>
  <c r="CX15" i="25"/>
  <c r="CW15" i="25"/>
  <c r="CU15" i="25"/>
  <c r="CT15" i="25"/>
  <c r="CM15" i="25"/>
  <c r="CV21" i="25" s="1"/>
  <c r="CH15" i="25"/>
  <c r="DJ21" i="25" s="1"/>
  <c r="BJ15" i="25"/>
  <c r="BI15" i="25"/>
  <c r="BH15" i="25"/>
  <c r="BG15" i="25"/>
  <c r="AI15" i="25"/>
  <c r="AH15" i="25"/>
  <c r="AG15" i="25"/>
  <c r="AF15" i="25"/>
  <c r="G15" i="25"/>
  <c r="F15" i="25"/>
  <c r="E15" i="25"/>
  <c r="D15" i="25"/>
  <c r="DK14" i="25"/>
  <c r="DI14" i="25"/>
  <c r="DH14" i="25"/>
  <c r="DG14" i="25"/>
  <c r="DF14" i="25"/>
  <c r="DE14" i="25"/>
  <c r="DD14" i="25"/>
  <c r="DC14" i="25"/>
  <c r="DB14" i="25"/>
  <c r="DA14" i="25"/>
  <c r="CX14" i="25"/>
  <c r="CW14" i="25"/>
  <c r="CU14" i="25"/>
  <c r="CT14" i="25"/>
  <c r="CM14" i="25"/>
  <c r="CV20" i="25" s="1"/>
  <c r="CH14" i="25"/>
  <c r="DJ20" i="25" s="1"/>
  <c r="BJ14" i="25"/>
  <c r="BI14" i="25"/>
  <c r="BH14" i="25"/>
  <c r="BK14" i="25" s="1"/>
  <c r="BM14" i="25" s="1"/>
  <c r="BG14" i="25"/>
  <c r="AI14" i="25"/>
  <c r="AH14" i="25"/>
  <c r="AG14" i="25"/>
  <c r="AF14" i="25"/>
  <c r="G14" i="25"/>
  <c r="F14" i="25"/>
  <c r="E14" i="25"/>
  <c r="D14" i="25"/>
  <c r="DK13" i="25"/>
  <c r="DI13" i="25"/>
  <c r="DH13" i="25"/>
  <c r="DG13" i="25"/>
  <c r="DF13" i="25"/>
  <c r="DE13" i="25"/>
  <c r="DD13" i="25"/>
  <c r="DC13" i="25"/>
  <c r="DA13" i="25"/>
  <c r="CX13" i="25"/>
  <c r="CW13" i="25"/>
  <c r="CU13" i="25"/>
  <c r="CM13" i="25"/>
  <c r="CV19" i="25" s="1"/>
  <c r="BJ13" i="25"/>
  <c r="BI13" i="25"/>
  <c r="BH13" i="25"/>
  <c r="BG13" i="25"/>
  <c r="AI13" i="25"/>
  <c r="AH13" i="25"/>
  <c r="AG13" i="25"/>
  <c r="AF13" i="25"/>
  <c r="G13" i="25"/>
  <c r="F13" i="25"/>
  <c r="E13" i="25"/>
  <c r="D13" i="25"/>
  <c r="CM12" i="25"/>
  <c r="CV18" i="25" s="1"/>
  <c r="CH12" i="25"/>
  <c r="DJ18" i="25" s="1"/>
  <c r="BJ12" i="25"/>
  <c r="BI12" i="25"/>
  <c r="BH12" i="25"/>
  <c r="BG12" i="25"/>
  <c r="AI12" i="25"/>
  <c r="AH12" i="25"/>
  <c r="AG12" i="25"/>
  <c r="AJ12" i="25" s="1"/>
  <c r="AL12" i="25" s="1"/>
  <c r="AF12" i="25"/>
  <c r="G12" i="25"/>
  <c r="F12" i="25"/>
  <c r="E12" i="25"/>
  <c r="D12" i="25"/>
  <c r="CM11" i="25"/>
  <c r="CV17" i="25" s="1"/>
  <c r="CH11" i="25"/>
  <c r="BJ11" i="25"/>
  <c r="BI11" i="25"/>
  <c r="BH11" i="25"/>
  <c r="BG11" i="25"/>
  <c r="AI11" i="25"/>
  <c r="AH11" i="25"/>
  <c r="AG11" i="25"/>
  <c r="AF11" i="25"/>
  <c r="G11" i="25"/>
  <c r="F11" i="25"/>
  <c r="E11" i="25"/>
  <c r="D11" i="25"/>
  <c r="CM10" i="25"/>
  <c r="CH10" i="25"/>
  <c r="BJ10" i="25"/>
  <c r="BI10" i="25"/>
  <c r="BH10" i="25"/>
  <c r="BG10" i="25"/>
  <c r="AI10" i="25"/>
  <c r="AH10" i="25"/>
  <c r="AG10" i="25"/>
  <c r="AJ10" i="25" s="1"/>
  <c r="AL10" i="25" s="1"/>
  <c r="AF10" i="25"/>
  <c r="G10" i="25"/>
  <c r="F10" i="25"/>
  <c r="E10" i="25"/>
  <c r="H10" i="25" s="1"/>
  <c r="D10" i="25"/>
  <c r="CM9" i="25"/>
  <c r="CV15" i="25" s="1"/>
  <c r="CH9" i="25"/>
  <c r="DJ15" i="25" s="1"/>
  <c r="BJ9" i="25"/>
  <c r="BI9" i="25"/>
  <c r="BH9" i="25"/>
  <c r="BG9" i="25"/>
  <c r="AI9" i="25"/>
  <c r="AH9" i="25"/>
  <c r="AG9" i="25"/>
  <c r="AF9" i="25"/>
  <c r="G9" i="25"/>
  <c r="F9" i="25"/>
  <c r="E9" i="25"/>
  <c r="D9" i="25"/>
  <c r="CM8" i="25"/>
  <c r="CV14" i="25" s="1"/>
  <c r="CH8" i="25"/>
  <c r="DJ14" i="25" s="1"/>
  <c r="BJ8" i="25"/>
  <c r="BI8" i="25"/>
  <c r="BH8" i="25"/>
  <c r="BG8" i="25"/>
  <c r="AI8" i="25"/>
  <c r="AH8" i="25"/>
  <c r="AG8" i="25"/>
  <c r="AJ8" i="25" s="1"/>
  <c r="AL8" i="25" s="1"/>
  <c r="AF8" i="25"/>
  <c r="G8" i="25"/>
  <c r="F8" i="25"/>
  <c r="E8" i="25"/>
  <c r="D8" i="25"/>
  <c r="CM7" i="25"/>
  <c r="CH7" i="25"/>
  <c r="DJ13" i="25" s="1"/>
  <c r="BJ7" i="25"/>
  <c r="BI7" i="25"/>
  <c r="BH7" i="25"/>
  <c r="BG7" i="25"/>
  <c r="AI7" i="25"/>
  <c r="AH7" i="25"/>
  <c r="AG7" i="25"/>
  <c r="AF7" i="25"/>
  <c r="G7" i="25"/>
  <c r="F7" i="25"/>
  <c r="E7" i="25"/>
  <c r="D7" i="25"/>
  <c r="CY58" i="24"/>
  <c r="CZ55" i="24"/>
  <c r="DK43" i="24"/>
  <c r="DI43" i="24"/>
  <c r="DH43" i="24"/>
  <c r="DG43" i="24"/>
  <c r="DF43" i="24"/>
  <c r="DE43" i="24"/>
  <c r="DD43" i="24"/>
  <c r="DC43" i="24"/>
  <c r="DB43" i="24"/>
  <c r="DA43" i="24"/>
  <c r="CX43" i="24"/>
  <c r="CW43" i="24"/>
  <c r="CU43" i="24"/>
  <c r="CT43" i="24"/>
  <c r="DK42" i="24"/>
  <c r="DI42" i="24"/>
  <c r="DH42" i="24"/>
  <c r="DG42" i="24"/>
  <c r="DF42" i="24"/>
  <c r="DE42" i="24"/>
  <c r="DD42" i="24"/>
  <c r="DC42" i="24"/>
  <c r="DB42" i="24"/>
  <c r="DA42" i="24"/>
  <c r="CX42" i="24"/>
  <c r="CW42" i="24"/>
  <c r="CU42" i="24"/>
  <c r="CT42" i="24"/>
  <c r="DK41" i="24"/>
  <c r="DI41" i="24"/>
  <c r="DH41" i="24"/>
  <c r="DG41" i="24"/>
  <c r="DF41" i="24"/>
  <c r="DE41" i="24"/>
  <c r="DD41" i="24"/>
  <c r="DC41" i="24"/>
  <c r="DB41" i="24"/>
  <c r="DA41" i="24"/>
  <c r="CX41" i="24"/>
  <c r="CW41" i="24"/>
  <c r="CU41" i="24"/>
  <c r="CT41" i="24"/>
  <c r="CQ41" i="24"/>
  <c r="CN41" i="24"/>
  <c r="CL41" i="24"/>
  <c r="CK41" i="24"/>
  <c r="CG41" i="24"/>
  <c r="CF41" i="24"/>
  <c r="W41" i="24"/>
  <c r="DK40" i="24"/>
  <c r="DI40" i="24"/>
  <c r="DH40" i="24"/>
  <c r="DG40" i="24"/>
  <c r="DF40" i="24"/>
  <c r="DE40" i="24"/>
  <c r="DD40" i="24"/>
  <c r="DC40" i="24"/>
  <c r="DB40" i="24"/>
  <c r="DA40" i="24"/>
  <c r="CX40" i="24"/>
  <c r="CW40" i="24"/>
  <c r="CU40" i="24"/>
  <c r="CT40" i="24"/>
  <c r="CQ40" i="24"/>
  <c r="CN40" i="24"/>
  <c r="CL40" i="24"/>
  <c r="CK40" i="24"/>
  <c r="CG40" i="24"/>
  <c r="CF40" i="24"/>
  <c r="W40" i="24"/>
  <c r="DK39" i="24"/>
  <c r="DI39" i="24"/>
  <c r="DH39" i="24"/>
  <c r="DG39" i="24"/>
  <c r="DF39" i="24"/>
  <c r="DE39" i="24"/>
  <c r="DD39" i="24"/>
  <c r="DC39" i="24"/>
  <c r="DB39" i="24"/>
  <c r="DA39" i="24"/>
  <c r="CX39" i="24"/>
  <c r="CW39" i="24"/>
  <c r="CU39" i="24"/>
  <c r="CT39" i="24"/>
  <c r="CQ39" i="24"/>
  <c r="CN39" i="24"/>
  <c r="CL39" i="24"/>
  <c r="CK39" i="24"/>
  <c r="CG39" i="24"/>
  <c r="CF39" i="24"/>
  <c r="W39" i="24"/>
  <c r="DK38" i="24"/>
  <c r="DI38" i="24"/>
  <c r="DH38" i="24"/>
  <c r="DG38" i="24"/>
  <c r="DF38" i="24"/>
  <c r="DE38" i="24"/>
  <c r="DD38" i="24"/>
  <c r="DC38" i="24"/>
  <c r="DB38" i="24"/>
  <c r="DA38" i="24"/>
  <c r="CX38" i="24"/>
  <c r="CW38" i="24"/>
  <c r="CU38" i="24"/>
  <c r="CT38" i="24"/>
  <c r="CF38" i="24"/>
  <c r="CV43" i="24"/>
  <c r="DJ43" i="24"/>
  <c r="DK36" i="24"/>
  <c r="DI36" i="24"/>
  <c r="DH36" i="24"/>
  <c r="DG36" i="24"/>
  <c r="DF36" i="24"/>
  <c r="DE36" i="24"/>
  <c r="DD36" i="24"/>
  <c r="DC36" i="24"/>
  <c r="DB36" i="24"/>
  <c r="DA36" i="24"/>
  <c r="CX36" i="24"/>
  <c r="CW36" i="24"/>
  <c r="CU36" i="24"/>
  <c r="CT36" i="24"/>
  <c r="CM36" i="24"/>
  <c r="CV42" i="24" s="1"/>
  <c r="DJ42" i="24"/>
  <c r="BJ36" i="24"/>
  <c r="BI36" i="24"/>
  <c r="BH36" i="24"/>
  <c r="BG36" i="24"/>
  <c r="AI36" i="24"/>
  <c r="AH36" i="24"/>
  <c r="AG36" i="24"/>
  <c r="AJ36" i="24" s="1"/>
  <c r="AF36" i="24"/>
  <c r="G36" i="24"/>
  <c r="F36" i="24"/>
  <c r="E36" i="24"/>
  <c r="D36" i="24"/>
  <c r="DK35" i="24"/>
  <c r="DI35" i="24"/>
  <c r="DH35" i="24"/>
  <c r="DG35" i="24"/>
  <c r="DF35" i="24"/>
  <c r="DE35" i="24"/>
  <c r="DD35" i="24"/>
  <c r="DC35" i="24"/>
  <c r="DB35" i="24"/>
  <c r="DA35" i="24"/>
  <c r="CX35" i="24"/>
  <c r="CW35" i="24"/>
  <c r="CU35" i="24"/>
  <c r="CT35" i="24"/>
  <c r="CM35" i="24"/>
  <c r="CV41" i="24" s="1"/>
  <c r="CH35" i="24"/>
  <c r="DJ41" i="24" s="1"/>
  <c r="BJ35" i="24"/>
  <c r="BI35" i="24"/>
  <c r="BH35" i="24"/>
  <c r="BG35" i="24"/>
  <c r="AI35" i="24"/>
  <c r="AH35" i="24"/>
  <c r="AG35" i="24"/>
  <c r="AF35" i="24"/>
  <c r="G35" i="24"/>
  <c r="F35" i="24"/>
  <c r="E35" i="24"/>
  <c r="D35" i="24"/>
  <c r="DK34" i="24"/>
  <c r="DI34" i="24"/>
  <c r="DH34" i="24"/>
  <c r="DG34" i="24"/>
  <c r="DF34" i="24"/>
  <c r="DE34" i="24"/>
  <c r="DD34" i="24"/>
  <c r="DC34" i="24"/>
  <c r="DB34" i="24"/>
  <c r="DA34" i="24"/>
  <c r="CX34" i="24"/>
  <c r="CW34" i="24"/>
  <c r="CU34" i="24"/>
  <c r="CT34" i="24"/>
  <c r="CM34" i="24"/>
  <c r="CV40" i="24" s="1"/>
  <c r="CH34" i="24"/>
  <c r="DJ40" i="24" s="1"/>
  <c r="BJ34" i="24"/>
  <c r="BI34" i="24"/>
  <c r="BH34" i="24"/>
  <c r="BG34" i="24"/>
  <c r="AI34" i="24"/>
  <c r="AH34" i="24"/>
  <c r="AG34" i="24"/>
  <c r="AJ34" i="24" s="1"/>
  <c r="AF34" i="24"/>
  <c r="G34" i="24"/>
  <c r="F34" i="24"/>
  <c r="E34" i="24"/>
  <c r="D34" i="24"/>
  <c r="DK33" i="24"/>
  <c r="DI33" i="24"/>
  <c r="DH33" i="24"/>
  <c r="DG33" i="24"/>
  <c r="DF33" i="24"/>
  <c r="DE33" i="24"/>
  <c r="DD33" i="24"/>
  <c r="DC33" i="24"/>
  <c r="DB33" i="24"/>
  <c r="DA33" i="24"/>
  <c r="CX33" i="24"/>
  <c r="CW33" i="24"/>
  <c r="CU33" i="24"/>
  <c r="CT33" i="24"/>
  <c r="CM33" i="24"/>
  <c r="CV39" i="24" s="1"/>
  <c r="CH33" i="24"/>
  <c r="DJ39" i="24" s="1"/>
  <c r="BJ33" i="24"/>
  <c r="BI33" i="24"/>
  <c r="BH33" i="24"/>
  <c r="BG33" i="24"/>
  <c r="AI33" i="24"/>
  <c r="AH33" i="24"/>
  <c r="AG33" i="24"/>
  <c r="AF33" i="24"/>
  <c r="G33" i="24"/>
  <c r="F33" i="24"/>
  <c r="E33" i="24"/>
  <c r="D33" i="24"/>
  <c r="DK32" i="24"/>
  <c r="DI32" i="24"/>
  <c r="DH32" i="24"/>
  <c r="DG32" i="24"/>
  <c r="DF32" i="24"/>
  <c r="DE32" i="24"/>
  <c r="DD32" i="24"/>
  <c r="DC32" i="24"/>
  <c r="DB32" i="24"/>
  <c r="DA32" i="24"/>
  <c r="CX32" i="24"/>
  <c r="CW32" i="24"/>
  <c r="CU32" i="24"/>
  <c r="CT32" i="24"/>
  <c r="CM32" i="24"/>
  <c r="CV38" i="24" s="1"/>
  <c r="CH32" i="24"/>
  <c r="BJ32" i="24"/>
  <c r="BI32" i="24"/>
  <c r="BH32" i="24"/>
  <c r="BG32" i="24"/>
  <c r="AI32" i="24"/>
  <c r="AH32" i="24"/>
  <c r="AG32" i="24"/>
  <c r="AJ32" i="24" s="1"/>
  <c r="AF32" i="24"/>
  <c r="G32" i="24"/>
  <c r="F32" i="24"/>
  <c r="E32" i="24"/>
  <c r="D32" i="24"/>
  <c r="DK31" i="24"/>
  <c r="DI31" i="24"/>
  <c r="DH31" i="24"/>
  <c r="DG31" i="24"/>
  <c r="DF31" i="24"/>
  <c r="DE31" i="24"/>
  <c r="DD31" i="24"/>
  <c r="DC31" i="24"/>
  <c r="DB31" i="24"/>
  <c r="DA31" i="24"/>
  <c r="CX31" i="24"/>
  <c r="CW31" i="24"/>
  <c r="CU31" i="24"/>
  <c r="CT31" i="24"/>
  <c r="CM31" i="24"/>
  <c r="CV37" i="24" s="1"/>
  <c r="CH31" i="24"/>
  <c r="DJ37" i="24" s="1"/>
  <c r="BJ31" i="24"/>
  <c r="BI31" i="24"/>
  <c r="BH31" i="24"/>
  <c r="BG31" i="24"/>
  <c r="AI31" i="24"/>
  <c r="AH31" i="24"/>
  <c r="AG31" i="24"/>
  <c r="AF31" i="24"/>
  <c r="G31" i="24"/>
  <c r="F31" i="24"/>
  <c r="E31" i="24"/>
  <c r="D31" i="24"/>
  <c r="DK30" i="24"/>
  <c r="DI30" i="24"/>
  <c r="DH30" i="24"/>
  <c r="DG30" i="24"/>
  <c r="DF30" i="24"/>
  <c r="DE30" i="24"/>
  <c r="DD30" i="24"/>
  <c r="DC30" i="24"/>
  <c r="DB30" i="24"/>
  <c r="DA30" i="24"/>
  <c r="CX30" i="24"/>
  <c r="CW30" i="24"/>
  <c r="CU30" i="24"/>
  <c r="CT30" i="24"/>
  <c r="CM30" i="24"/>
  <c r="CV36" i="24" s="1"/>
  <c r="CH30" i="24"/>
  <c r="DJ36" i="24" s="1"/>
  <c r="BJ30" i="24"/>
  <c r="BI30" i="24"/>
  <c r="BH30" i="24"/>
  <c r="BG30" i="24"/>
  <c r="AI30" i="24"/>
  <c r="AH30" i="24"/>
  <c r="AG30" i="24"/>
  <c r="AF30" i="24"/>
  <c r="G30" i="24"/>
  <c r="F30" i="24"/>
  <c r="E30" i="24"/>
  <c r="D30" i="24"/>
  <c r="DK29" i="24"/>
  <c r="DI29" i="24"/>
  <c r="DH29" i="24"/>
  <c r="DG29" i="24"/>
  <c r="DF29" i="24"/>
  <c r="DE29" i="24"/>
  <c r="DD29" i="24"/>
  <c r="DC29" i="24"/>
  <c r="DB29" i="24"/>
  <c r="DA29" i="24"/>
  <c r="CX29" i="24"/>
  <c r="CW29" i="24"/>
  <c r="CU29" i="24"/>
  <c r="CT29" i="24"/>
  <c r="CM29" i="24"/>
  <c r="CV35" i="24" s="1"/>
  <c r="CH29" i="24"/>
  <c r="DJ35" i="24" s="1"/>
  <c r="BJ29" i="24"/>
  <c r="BI29" i="24"/>
  <c r="BH29" i="24"/>
  <c r="BG29" i="24"/>
  <c r="AI29" i="24"/>
  <c r="AH29" i="24"/>
  <c r="AG29" i="24"/>
  <c r="AJ29" i="24" s="1"/>
  <c r="AF29" i="24"/>
  <c r="G29" i="24"/>
  <c r="F29" i="24"/>
  <c r="E29" i="24"/>
  <c r="D29" i="24"/>
  <c r="DK28" i="24"/>
  <c r="DI28" i="24"/>
  <c r="DH28" i="24"/>
  <c r="DG28" i="24"/>
  <c r="DF28" i="24"/>
  <c r="DE28" i="24"/>
  <c r="DD28" i="24"/>
  <c r="DC28" i="24"/>
  <c r="DB28" i="24"/>
  <c r="DA28" i="24"/>
  <c r="CX28" i="24"/>
  <c r="CW28" i="24"/>
  <c r="CU28" i="24"/>
  <c r="CT28" i="24"/>
  <c r="CM28" i="24"/>
  <c r="CV34" i="24" s="1"/>
  <c r="CH28" i="24"/>
  <c r="DJ34" i="24" s="1"/>
  <c r="BJ28" i="24"/>
  <c r="BI28" i="24"/>
  <c r="BH28" i="24"/>
  <c r="BG28" i="24"/>
  <c r="AI28" i="24"/>
  <c r="AH28" i="24"/>
  <c r="AG28" i="24"/>
  <c r="AJ28" i="24" s="1"/>
  <c r="AF28" i="24"/>
  <c r="G28" i="24"/>
  <c r="F28" i="24"/>
  <c r="E28" i="24"/>
  <c r="D28" i="24"/>
  <c r="DK27" i="24"/>
  <c r="DI27" i="24"/>
  <c r="DH27" i="24"/>
  <c r="DG27" i="24"/>
  <c r="DF27" i="24"/>
  <c r="DE27" i="24"/>
  <c r="DD27" i="24"/>
  <c r="DC27" i="24"/>
  <c r="DB27" i="24"/>
  <c r="DA27" i="24"/>
  <c r="CX27" i="24"/>
  <c r="CW27" i="24"/>
  <c r="CU27" i="24"/>
  <c r="CT27" i="24"/>
  <c r="CM27" i="24"/>
  <c r="CV33" i="24" s="1"/>
  <c r="CH27" i="24"/>
  <c r="DJ33" i="24" s="1"/>
  <c r="BJ27" i="24"/>
  <c r="BI27" i="24"/>
  <c r="BH27" i="24"/>
  <c r="BG27" i="24"/>
  <c r="AI27" i="24"/>
  <c r="AH27" i="24"/>
  <c r="AG27" i="24"/>
  <c r="AF27" i="24"/>
  <c r="G27" i="24"/>
  <c r="F27" i="24"/>
  <c r="E27" i="24"/>
  <c r="D27" i="24"/>
  <c r="DK26" i="24"/>
  <c r="DI26" i="24"/>
  <c r="DH26" i="24"/>
  <c r="DG26" i="24"/>
  <c r="DF26" i="24"/>
  <c r="DE26" i="24"/>
  <c r="DD26" i="24"/>
  <c r="DC26" i="24"/>
  <c r="DB26" i="24"/>
  <c r="DA26" i="24"/>
  <c r="CX26" i="24"/>
  <c r="CW26" i="24"/>
  <c r="CU26" i="24"/>
  <c r="CT26" i="24"/>
  <c r="CM26" i="24"/>
  <c r="CV32" i="24" s="1"/>
  <c r="CH26" i="24"/>
  <c r="DJ32" i="24" s="1"/>
  <c r="BJ26" i="24"/>
  <c r="BI26" i="24"/>
  <c r="BH26" i="24"/>
  <c r="BG26" i="24"/>
  <c r="AI26" i="24"/>
  <c r="AH26" i="24"/>
  <c r="AG26" i="24"/>
  <c r="AF26" i="24"/>
  <c r="G26" i="24"/>
  <c r="F26" i="24"/>
  <c r="E26" i="24"/>
  <c r="D26" i="24"/>
  <c r="DK25" i="24"/>
  <c r="DI25" i="24"/>
  <c r="DH25" i="24"/>
  <c r="DG25" i="24"/>
  <c r="DF25" i="24"/>
  <c r="DE25" i="24"/>
  <c r="DD25" i="24"/>
  <c r="DC25" i="24"/>
  <c r="DB25" i="24"/>
  <c r="DA25" i="24"/>
  <c r="CX25" i="24"/>
  <c r="CW25" i="24"/>
  <c r="CU25" i="24"/>
  <c r="CT25" i="24"/>
  <c r="CM25" i="24"/>
  <c r="CV31" i="24" s="1"/>
  <c r="CH25" i="24"/>
  <c r="DJ31" i="24" s="1"/>
  <c r="BJ25" i="24"/>
  <c r="BI25" i="24"/>
  <c r="BH25" i="24"/>
  <c r="BG25" i="24"/>
  <c r="AI25" i="24"/>
  <c r="AH25" i="24"/>
  <c r="AG25" i="24"/>
  <c r="AF25" i="24"/>
  <c r="G25" i="24"/>
  <c r="F25" i="24"/>
  <c r="E25" i="24"/>
  <c r="D25" i="24"/>
  <c r="DK24" i="24"/>
  <c r="DI24" i="24"/>
  <c r="DH24" i="24"/>
  <c r="DG24" i="24"/>
  <c r="DF24" i="24"/>
  <c r="DE24" i="24"/>
  <c r="DD24" i="24"/>
  <c r="DC24" i="24"/>
  <c r="DB24" i="24"/>
  <c r="DA24" i="24"/>
  <c r="CX24" i="24"/>
  <c r="CW24" i="24"/>
  <c r="CU24" i="24"/>
  <c r="CT24" i="24"/>
  <c r="CM24" i="24"/>
  <c r="CV30" i="24" s="1"/>
  <c r="CH24" i="24"/>
  <c r="DJ30" i="24" s="1"/>
  <c r="BJ24" i="24"/>
  <c r="BI24" i="24"/>
  <c r="BH24" i="24"/>
  <c r="BG24" i="24"/>
  <c r="AI24" i="24"/>
  <c r="AH24" i="24"/>
  <c r="AG24" i="24"/>
  <c r="AF24" i="24"/>
  <c r="G24" i="24"/>
  <c r="F24" i="24"/>
  <c r="E24" i="24"/>
  <c r="D24" i="24"/>
  <c r="DK23" i="24"/>
  <c r="DI23" i="24"/>
  <c r="DH23" i="24"/>
  <c r="DG23" i="24"/>
  <c r="DF23" i="24"/>
  <c r="DE23" i="24"/>
  <c r="DD23" i="24"/>
  <c r="DC23" i="24"/>
  <c r="DB23" i="24"/>
  <c r="DA23" i="24"/>
  <c r="CX23" i="24"/>
  <c r="CW23" i="24"/>
  <c r="CU23" i="24"/>
  <c r="CT23" i="24"/>
  <c r="CM23" i="24"/>
  <c r="CV29" i="24" s="1"/>
  <c r="CH23" i="24"/>
  <c r="DJ29" i="24" s="1"/>
  <c r="BJ23" i="24"/>
  <c r="BI23" i="24"/>
  <c r="BH23" i="24"/>
  <c r="BG23" i="24"/>
  <c r="AI23" i="24"/>
  <c r="AH23" i="24"/>
  <c r="AG23" i="24"/>
  <c r="AF23" i="24"/>
  <c r="G23" i="24"/>
  <c r="F23" i="24"/>
  <c r="E23" i="24"/>
  <c r="D23" i="24"/>
  <c r="DK22" i="24"/>
  <c r="DI22" i="24"/>
  <c r="DH22" i="24"/>
  <c r="DG22" i="24"/>
  <c r="DF22" i="24"/>
  <c r="DE22" i="24"/>
  <c r="DD22" i="24"/>
  <c r="DC22" i="24"/>
  <c r="DB22" i="24"/>
  <c r="DA22" i="24"/>
  <c r="CX22" i="24"/>
  <c r="CW22" i="24"/>
  <c r="CU22" i="24"/>
  <c r="CT22" i="24"/>
  <c r="CM22" i="24"/>
  <c r="CV28" i="24" s="1"/>
  <c r="CH22" i="24"/>
  <c r="DJ28" i="24" s="1"/>
  <c r="BJ22" i="24"/>
  <c r="BI22" i="24"/>
  <c r="BH22" i="24"/>
  <c r="BG22" i="24"/>
  <c r="AI22" i="24"/>
  <c r="AH22" i="24"/>
  <c r="AG22" i="24"/>
  <c r="AF22" i="24"/>
  <c r="G22" i="24"/>
  <c r="F22" i="24"/>
  <c r="E22" i="24"/>
  <c r="D22" i="24"/>
  <c r="DK21" i="24"/>
  <c r="DI21" i="24"/>
  <c r="DH21" i="24"/>
  <c r="DG21" i="24"/>
  <c r="DF21" i="24"/>
  <c r="DE21" i="24"/>
  <c r="DD21" i="24"/>
  <c r="DC21" i="24"/>
  <c r="DB21" i="24"/>
  <c r="DA21" i="24"/>
  <c r="CX21" i="24"/>
  <c r="CW21" i="24"/>
  <c r="CU21" i="24"/>
  <c r="CT21" i="24"/>
  <c r="CM21" i="24"/>
  <c r="CV27" i="24" s="1"/>
  <c r="CH21" i="24"/>
  <c r="DJ27" i="24" s="1"/>
  <c r="BJ21" i="24"/>
  <c r="BI21" i="24"/>
  <c r="BH21" i="24"/>
  <c r="BG21" i="24"/>
  <c r="AI21" i="24"/>
  <c r="AH21" i="24"/>
  <c r="AG21" i="24"/>
  <c r="AF21" i="24"/>
  <c r="G21" i="24"/>
  <c r="F21" i="24"/>
  <c r="E21" i="24"/>
  <c r="D21" i="24"/>
  <c r="DK20" i="24"/>
  <c r="DI20" i="24"/>
  <c r="DH20" i="24"/>
  <c r="DG20" i="24"/>
  <c r="DF20" i="24"/>
  <c r="DE20" i="24"/>
  <c r="DD20" i="24"/>
  <c r="DC20" i="24"/>
  <c r="DB20" i="24"/>
  <c r="DA20" i="24"/>
  <c r="CX20" i="24"/>
  <c r="CW20" i="24"/>
  <c r="CU20" i="24"/>
  <c r="CT20" i="24"/>
  <c r="CM20" i="24"/>
  <c r="CV26" i="24" s="1"/>
  <c r="CH20" i="24"/>
  <c r="DJ26" i="24" s="1"/>
  <c r="BJ20" i="24"/>
  <c r="BI20" i="24"/>
  <c r="BH20" i="24"/>
  <c r="BG20" i="24"/>
  <c r="AI20" i="24"/>
  <c r="AH20" i="24"/>
  <c r="AG20" i="24"/>
  <c r="AF20" i="24"/>
  <c r="G20" i="24"/>
  <c r="F20" i="24"/>
  <c r="E20" i="24"/>
  <c r="D20" i="24"/>
  <c r="DI19" i="24"/>
  <c r="DH19" i="24"/>
  <c r="DG19" i="24"/>
  <c r="DF19" i="24"/>
  <c r="DE19" i="24"/>
  <c r="DD19" i="24"/>
  <c r="DC19" i="24"/>
  <c r="DB19" i="24"/>
  <c r="DA19" i="24"/>
  <c r="CX19" i="24"/>
  <c r="CW19" i="24"/>
  <c r="CU19" i="24"/>
  <c r="CT19" i="24"/>
  <c r="CM19" i="24"/>
  <c r="CV25" i="24" s="1"/>
  <c r="CH19" i="24"/>
  <c r="DJ25" i="24" s="1"/>
  <c r="BJ19" i="24"/>
  <c r="BI19" i="24"/>
  <c r="BH19" i="24"/>
  <c r="BG19" i="24"/>
  <c r="AI19" i="24"/>
  <c r="AH19" i="24"/>
  <c r="AG19" i="24"/>
  <c r="AF19" i="24"/>
  <c r="G19" i="24"/>
  <c r="F19" i="24"/>
  <c r="E19" i="24"/>
  <c r="D19" i="24"/>
  <c r="DK18" i="24"/>
  <c r="DI18" i="24"/>
  <c r="DH18" i="24"/>
  <c r="DG18" i="24"/>
  <c r="DF18" i="24"/>
  <c r="DE18" i="24"/>
  <c r="DD18" i="24"/>
  <c r="DC18" i="24"/>
  <c r="DB18" i="24"/>
  <c r="DA18" i="24"/>
  <c r="CX18" i="24"/>
  <c r="CW18" i="24"/>
  <c r="CU18" i="24"/>
  <c r="CT18" i="24"/>
  <c r="CM18" i="24"/>
  <c r="CV24" i="24" s="1"/>
  <c r="CH18" i="24"/>
  <c r="DJ24" i="24" s="1"/>
  <c r="BJ18" i="24"/>
  <c r="BI18" i="24"/>
  <c r="BH18" i="24"/>
  <c r="BG18" i="24"/>
  <c r="AI18" i="24"/>
  <c r="AH18" i="24"/>
  <c r="AG18" i="24"/>
  <c r="AF18" i="24"/>
  <c r="G18" i="24"/>
  <c r="F18" i="24"/>
  <c r="E18" i="24"/>
  <c r="D18" i="24"/>
  <c r="DK17" i="24"/>
  <c r="DI17" i="24"/>
  <c r="DH17" i="24"/>
  <c r="DG17" i="24"/>
  <c r="DF17" i="24"/>
  <c r="DE17" i="24"/>
  <c r="DD17" i="24"/>
  <c r="DC17" i="24"/>
  <c r="DB17" i="24"/>
  <c r="DA17" i="24"/>
  <c r="CX17" i="24"/>
  <c r="CW17" i="24"/>
  <c r="CU17" i="24"/>
  <c r="CT17" i="24"/>
  <c r="CM17" i="24"/>
  <c r="CV23" i="24" s="1"/>
  <c r="CH17" i="24"/>
  <c r="DJ23" i="24" s="1"/>
  <c r="BJ17" i="24"/>
  <c r="BI17" i="24"/>
  <c r="BH17" i="24"/>
  <c r="BG17" i="24"/>
  <c r="AI17" i="24"/>
  <c r="AH17" i="24"/>
  <c r="AG17" i="24"/>
  <c r="AF17" i="24"/>
  <c r="G17" i="24"/>
  <c r="F17" i="24"/>
  <c r="E17" i="24"/>
  <c r="D17" i="24"/>
  <c r="DK16" i="24"/>
  <c r="DI16" i="24"/>
  <c r="DH16" i="24"/>
  <c r="DG16" i="24"/>
  <c r="DF16" i="24"/>
  <c r="DE16" i="24"/>
  <c r="DD16" i="24"/>
  <c r="DC16" i="24"/>
  <c r="DB16" i="24"/>
  <c r="DA16" i="24"/>
  <c r="CX16" i="24"/>
  <c r="CW16" i="24"/>
  <c r="CU16" i="24"/>
  <c r="CT16" i="24"/>
  <c r="CM16" i="24"/>
  <c r="CV22" i="24" s="1"/>
  <c r="CH16" i="24"/>
  <c r="DJ22" i="24" s="1"/>
  <c r="BJ16" i="24"/>
  <c r="BI16" i="24"/>
  <c r="BH16" i="24"/>
  <c r="BG16" i="24"/>
  <c r="AI16" i="24"/>
  <c r="AH16" i="24"/>
  <c r="AG16" i="24"/>
  <c r="AF16" i="24"/>
  <c r="G16" i="24"/>
  <c r="F16" i="24"/>
  <c r="E16" i="24"/>
  <c r="D16" i="24"/>
  <c r="DK15" i="24"/>
  <c r="DI15" i="24"/>
  <c r="DH15" i="24"/>
  <c r="DG15" i="24"/>
  <c r="DF15" i="24"/>
  <c r="DE15" i="24"/>
  <c r="DD15" i="24"/>
  <c r="DC15" i="24"/>
  <c r="DB15" i="24"/>
  <c r="DA15" i="24"/>
  <c r="CX15" i="24"/>
  <c r="CW15" i="24"/>
  <c r="CU15" i="24"/>
  <c r="CT15" i="24"/>
  <c r="CM15" i="24"/>
  <c r="CV21" i="24" s="1"/>
  <c r="CH15" i="24"/>
  <c r="DJ21" i="24" s="1"/>
  <c r="BJ15" i="24"/>
  <c r="BI15" i="24"/>
  <c r="BH15" i="24"/>
  <c r="BG15" i="24"/>
  <c r="AI15" i="24"/>
  <c r="AH15" i="24"/>
  <c r="AG15" i="24"/>
  <c r="AF15" i="24"/>
  <c r="G15" i="24"/>
  <c r="F15" i="24"/>
  <c r="E15" i="24"/>
  <c r="D15" i="24"/>
  <c r="DK14" i="24"/>
  <c r="DI14" i="24"/>
  <c r="DH14" i="24"/>
  <c r="DG14" i="24"/>
  <c r="DF14" i="24"/>
  <c r="DE14" i="24"/>
  <c r="DD14" i="24"/>
  <c r="DC14" i="24"/>
  <c r="DB14" i="24"/>
  <c r="DA14" i="24"/>
  <c r="CX14" i="24"/>
  <c r="CW14" i="24"/>
  <c r="CU14" i="24"/>
  <c r="CT14" i="24"/>
  <c r="CM14" i="24"/>
  <c r="CV20" i="24" s="1"/>
  <c r="CH14" i="24"/>
  <c r="DJ20" i="24" s="1"/>
  <c r="BJ14" i="24"/>
  <c r="BI14" i="24"/>
  <c r="BH14" i="24"/>
  <c r="BG14" i="24"/>
  <c r="AI14" i="24"/>
  <c r="AH14" i="24"/>
  <c r="AG14" i="24"/>
  <c r="AF14" i="24"/>
  <c r="G14" i="24"/>
  <c r="F14" i="24"/>
  <c r="E14" i="24"/>
  <c r="D14" i="24"/>
  <c r="DK13" i="24"/>
  <c r="DI13" i="24"/>
  <c r="DH13" i="24"/>
  <c r="DG13" i="24"/>
  <c r="DF13" i="24"/>
  <c r="DE13" i="24"/>
  <c r="DD13" i="24"/>
  <c r="DC13" i="24"/>
  <c r="DB13" i="24"/>
  <c r="DA13" i="24"/>
  <c r="CX13" i="24"/>
  <c r="CW13" i="24"/>
  <c r="CU13" i="24"/>
  <c r="CT13" i="24"/>
  <c r="CM13" i="24"/>
  <c r="CV19" i="24" s="1"/>
  <c r="CH13" i="24"/>
  <c r="DJ19" i="24" s="1"/>
  <c r="BJ13" i="24"/>
  <c r="BI13" i="24"/>
  <c r="BH13" i="24"/>
  <c r="BG13" i="24"/>
  <c r="AI13" i="24"/>
  <c r="AH13" i="24"/>
  <c r="AG13" i="24"/>
  <c r="AF13" i="24"/>
  <c r="G13" i="24"/>
  <c r="F13" i="24"/>
  <c r="E13" i="24"/>
  <c r="D13" i="24"/>
  <c r="CM12" i="24"/>
  <c r="CV18" i="24" s="1"/>
  <c r="CH12" i="24"/>
  <c r="DJ18" i="24" s="1"/>
  <c r="BJ12" i="24"/>
  <c r="BI12" i="24"/>
  <c r="BH12" i="24"/>
  <c r="BG12" i="24"/>
  <c r="AI12" i="24"/>
  <c r="AH12" i="24"/>
  <c r="AG12" i="24"/>
  <c r="AF12" i="24"/>
  <c r="G12" i="24"/>
  <c r="F12" i="24"/>
  <c r="E12" i="24"/>
  <c r="D12" i="24"/>
  <c r="CM11" i="24"/>
  <c r="CV17" i="24" s="1"/>
  <c r="CH11" i="24"/>
  <c r="DJ17" i="24" s="1"/>
  <c r="BJ11" i="24"/>
  <c r="BI11" i="24"/>
  <c r="BH11" i="24"/>
  <c r="BG11" i="24"/>
  <c r="AI11" i="24"/>
  <c r="AH11" i="24"/>
  <c r="AG11" i="24"/>
  <c r="AF11" i="24"/>
  <c r="G11" i="24"/>
  <c r="F11" i="24"/>
  <c r="E11" i="24"/>
  <c r="D11" i="24"/>
  <c r="CM10" i="24"/>
  <c r="CV16" i="24" s="1"/>
  <c r="CH10" i="24"/>
  <c r="DJ16" i="24" s="1"/>
  <c r="BJ10" i="24"/>
  <c r="BI10" i="24"/>
  <c r="BH10" i="24"/>
  <c r="BG10" i="24"/>
  <c r="AI10" i="24"/>
  <c r="AH10" i="24"/>
  <c r="AG10" i="24"/>
  <c r="AF10" i="24"/>
  <c r="G10" i="24"/>
  <c r="F10" i="24"/>
  <c r="E10" i="24"/>
  <c r="D10" i="24"/>
  <c r="CM9" i="24"/>
  <c r="CV15" i="24" s="1"/>
  <c r="CH9" i="24"/>
  <c r="DJ15" i="24" s="1"/>
  <c r="BJ9" i="24"/>
  <c r="BI9" i="24"/>
  <c r="BH9" i="24"/>
  <c r="BG9" i="24"/>
  <c r="AI9" i="24"/>
  <c r="AH9" i="24"/>
  <c r="AG9" i="24"/>
  <c r="AF9" i="24"/>
  <c r="G9" i="24"/>
  <c r="F9" i="24"/>
  <c r="E9" i="24"/>
  <c r="D9" i="24"/>
  <c r="CM8" i="24"/>
  <c r="CV14" i="24" s="1"/>
  <c r="CH8" i="24"/>
  <c r="DJ14" i="24" s="1"/>
  <c r="BJ8" i="24"/>
  <c r="BI8" i="24"/>
  <c r="BH8" i="24"/>
  <c r="BG8" i="24"/>
  <c r="AI8" i="24"/>
  <c r="AH8" i="24"/>
  <c r="AG8" i="24"/>
  <c r="AF8" i="24"/>
  <c r="G8" i="24"/>
  <c r="F8" i="24"/>
  <c r="E8" i="24"/>
  <c r="D8" i="24"/>
  <c r="CM7" i="24"/>
  <c r="CH7" i="24"/>
  <c r="DJ13" i="24" s="1"/>
  <c r="BJ7" i="24"/>
  <c r="BI7" i="24"/>
  <c r="BH7" i="24"/>
  <c r="BG7" i="24"/>
  <c r="AI7" i="24"/>
  <c r="AH7" i="24"/>
  <c r="AG7" i="24"/>
  <c r="AF7" i="24"/>
  <c r="G7" i="24"/>
  <c r="F7" i="24"/>
  <c r="E7" i="24"/>
  <c r="D7" i="24"/>
  <c r="CY58" i="23"/>
  <c r="CZ55" i="23"/>
  <c r="DK43" i="23"/>
  <c r="DI43" i="23"/>
  <c r="DH43" i="23"/>
  <c r="DF43" i="23"/>
  <c r="DB43" i="23"/>
  <c r="DA43" i="23"/>
  <c r="CX43" i="23"/>
  <c r="CW43" i="23"/>
  <c r="CU43" i="23"/>
  <c r="CT43" i="23"/>
  <c r="DK42" i="23"/>
  <c r="DI42" i="23"/>
  <c r="DH42" i="23"/>
  <c r="DF42" i="23"/>
  <c r="DB42" i="23"/>
  <c r="DA42" i="23"/>
  <c r="CX42" i="23"/>
  <c r="CW42" i="23"/>
  <c r="CU42" i="23"/>
  <c r="CT42" i="23"/>
  <c r="DK41" i="23"/>
  <c r="DI41" i="23"/>
  <c r="DH41" i="23"/>
  <c r="DF41" i="23"/>
  <c r="DB41" i="23"/>
  <c r="DA41" i="23"/>
  <c r="CX41" i="23"/>
  <c r="CW41" i="23"/>
  <c r="CU41" i="23"/>
  <c r="CT41" i="23"/>
  <c r="CQ41" i="23"/>
  <c r="CN41" i="23"/>
  <c r="CL41" i="23"/>
  <c r="CK41" i="23"/>
  <c r="CG41" i="23"/>
  <c r="CF41" i="23"/>
  <c r="DK40" i="23"/>
  <c r="DI40" i="23"/>
  <c r="DH40" i="23"/>
  <c r="DF40" i="23"/>
  <c r="DC40" i="23"/>
  <c r="DB40" i="23"/>
  <c r="DA40" i="23"/>
  <c r="CX40" i="23"/>
  <c r="CW40" i="23"/>
  <c r="CU40" i="23"/>
  <c r="CT40" i="23"/>
  <c r="CQ40" i="23"/>
  <c r="CN40" i="23"/>
  <c r="CL40" i="23"/>
  <c r="CK40" i="23"/>
  <c r="CG40" i="23"/>
  <c r="CF40" i="23"/>
  <c r="DK39" i="23"/>
  <c r="DI39" i="23"/>
  <c r="DH39" i="23"/>
  <c r="DF39" i="23"/>
  <c r="DC39" i="23"/>
  <c r="DB39" i="23"/>
  <c r="DA39" i="23"/>
  <c r="CX39" i="23"/>
  <c r="CW39" i="23"/>
  <c r="CU39" i="23"/>
  <c r="CT39" i="23"/>
  <c r="CQ39" i="23"/>
  <c r="CN39" i="23"/>
  <c r="CL39" i="23"/>
  <c r="CK39" i="23"/>
  <c r="CG39" i="23"/>
  <c r="CF39" i="23"/>
  <c r="DK38" i="23"/>
  <c r="DI38" i="23"/>
  <c r="DH38" i="23"/>
  <c r="DF38" i="23"/>
  <c r="DC38" i="23"/>
  <c r="DB38" i="23"/>
  <c r="DA38" i="23"/>
  <c r="CX38" i="23"/>
  <c r="CW38" i="23"/>
  <c r="CU38" i="23"/>
  <c r="CT38" i="23"/>
  <c r="CF38" i="23"/>
  <c r="DK37" i="23"/>
  <c r="DI37" i="23"/>
  <c r="DH37" i="23"/>
  <c r="DF37" i="23"/>
  <c r="DC37" i="23"/>
  <c r="DB37" i="23"/>
  <c r="DA37" i="23"/>
  <c r="CX37" i="23"/>
  <c r="CW37" i="23"/>
  <c r="CU37" i="23"/>
  <c r="CT37" i="23"/>
  <c r="CM37" i="23"/>
  <c r="CV43" i="23" s="1"/>
  <c r="DJ43" i="23"/>
  <c r="BJ37" i="23"/>
  <c r="BI37" i="23"/>
  <c r="BH37" i="23"/>
  <c r="BG37" i="23"/>
  <c r="AI37" i="23"/>
  <c r="AH37" i="23"/>
  <c r="AG37" i="23"/>
  <c r="AF37" i="23"/>
  <c r="G37" i="23"/>
  <c r="F37" i="23"/>
  <c r="E37" i="23"/>
  <c r="D37" i="23"/>
  <c r="DK36" i="23"/>
  <c r="DI36" i="23"/>
  <c r="DH36" i="23"/>
  <c r="DF36" i="23"/>
  <c r="DC36" i="23"/>
  <c r="DB36" i="23"/>
  <c r="DA36" i="23"/>
  <c r="CX36" i="23"/>
  <c r="CW36" i="23"/>
  <c r="CU36" i="23"/>
  <c r="CT36" i="23"/>
  <c r="CM36" i="23"/>
  <c r="CV42" i="23" s="1"/>
  <c r="CH36" i="23"/>
  <c r="DJ42" i="23" s="1"/>
  <c r="BJ36" i="23"/>
  <c r="BI36" i="23"/>
  <c r="BH36" i="23"/>
  <c r="BG36" i="23"/>
  <c r="AI36" i="23"/>
  <c r="AH36" i="23"/>
  <c r="AG36" i="23"/>
  <c r="AF36" i="23"/>
  <c r="G36" i="23"/>
  <c r="F36" i="23"/>
  <c r="E36" i="23"/>
  <c r="D36" i="23"/>
  <c r="DK35" i="23"/>
  <c r="DI35" i="23"/>
  <c r="DH35" i="23"/>
  <c r="DF35" i="23"/>
  <c r="DC35" i="23"/>
  <c r="DB35" i="23"/>
  <c r="DA35" i="23"/>
  <c r="CX35" i="23"/>
  <c r="CW35" i="23"/>
  <c r="CU35" i="23"/>
  <c r="CT35" i="23"/>
  <c r="CM35" i="23"/>
  <c r="CV41" i="23" s="1"/>
  <c r="DJ41" i="23"/>
  <c r="BJ35" i="23"/>
  <c r="BI35" i="23"/>
  <c r="BH35" i="23"/>
  <c r="BG35" i="23"/>
  <c r="AI35" i="23"/>
  <c r="AH35" i="23"/>
  <c r="AG35" i="23"/>
  <c r="AF35" i="23"/>
  <c r="G35" i="23"/>
  <c r="F35" i="23"/>
  <c r="E35" i="23"/>
  <c r="D35" i="23"/>
  <c r="DK34" i="23"/>
  <c r="DI34" i="23"/>
  <c r="DH34" i="23"/>
  <c r="DF34" i="23"/>
  <c r="DC34" i="23"/>
  <c r="DB34" i="23"/>
  <c r="DA34" i="23"/>
  <c r="CX34" i="23"/>
  <c r="CW34" i="23"/>
  <c r="CU34" i="23"/>
  <c r="CT34" i="23"/>
  <c r="CM34" i="23"/>
  <c r="CV40" i="23" s="1"/>
  <c r="DJ40" i="23"/>
  <c r="BJ34" i="23"/>
  <c r="BI34" i="23"/>
  <c r="BH34" i="23"/>
  <c r="BG34" i="23"/>
  <c r="AI34" i="23"/>
  <c r="AH34" i="23"/>
  <c r="AG34" i="23"/>
  <c r="AF34" i="23"/>
  <c r="G34" i="23"/>
  <c r="F34" i="23"/>
  <c r="E34" i="23"/>
  <c r="D34" i="23"/>
  <c r="DK33" i="23"/>
  <c r="DI33" i="23"/>
  <c r="DH33" i="23"/>
  <c r="DF33" i="23"/>
  <c r="DC33" i="23"/>
  <c r="DB33" i="23"/>
  <c r="DA33" i="23"/>
  <c r="CX33" i="23"/>
  <c r="CW33" i="23"/>
  <c r="CU33" i="23"/>
  <c r="CT33" i="23"/>
  <c r="CM33" i="23"/>
  <c r="CV39" i="23" s="1"/>
  <c r="CH33" i="23"/>
  <c r="DJ39" i="23" s="1"/>
  <c r="BJ33" i="23"/>
  <c r="BI33" i="23"/>
  <c r="BH33" i="23"/>
  <c r="BG33" i="23"/>
  <c r="AI33" i="23"/>
  <c r="AH33" i="23"/>
  <c r="AG33" i="23"/>
  <c r="AF33" i="23"/>
  <c r="G33" i="23"/>
  <c r="F33" i="23"/>
  <c r="E33" i="23"/>
  <c r="D33" i="23"/>
  <c r="DK32" i="23"/>
  <c r="DI32" i="23"/>
  <c r="DH32" i="23"/>
  <c r="DF32" i="23"/>
  <c r="DC32" i="23"/>
  <c r="DB32" i="23"/>
  <c r="DA32" i="23"/>
  <c r="CX32" i="23"/>
  <c r="CW32" i="23"/>
  <c r="CU32" i="23"/>
  <c r="CT32" i="23"/>
  <c r="CM32" i="23"/>
  <c r="CV38" i="23" s="1"/>
  <c r="CH32" i="23"/>
  <c r="BJ32" i="23"/>
  <c r="BI32" i="23"/>
  <c r="BH32" i="23"/>
  <c r="BG32" i="23"/>
  <c r="AI32" i="23"/>
  <c r="AH32" i="23"/>
  <c r="AG32" i="23"/>
  <c r="AF32" i="23"/>
  <c r="G32" i="23"/>
  <c r="F32" i="23"/>
  <c r="E32" i="23"/>
  <c r="D32" i="23"/>
  <c r="DK31" i="23"/>
  <c r="DI31" i="23"/>
  <c r="DH31" i="23"/>
  <c r="DF31" i="23"/>
  <c r="DC31" i="23"/>
  <c r="DB31" i="23"/>
  <c r="DA31" i="23"/>
  <c r="CX31" i="23"/>
  <c r="CW31" i="23"/>
  <c r="CU31" i="23"/>
  <c r="CT31" i="23"/>
  <c r="CM31" i="23"/>
  <c r="CV37" i="23" s="1"/>
  <c r="CH31" i="23"/>
  <c r="DJ37" i="23" s="1"/>
  <c r="BJ31" i="23"/>
  <c r="BI31" i="23"/>
  <c r="BH31" i="23"/>
  <c r="BG31" i="23"/>
  <c r="AI31" i="23"/>
  <c r="AH31" i="23"/>
  <c r="AG31" i="23"/>
  <c r="AF31" i="23"/>
  <c r="G31" i="23"/>
  <c r="F31" i="23"/>
  <c r="E31" i="23"/>
  <c r="D31" i="23"/>
  <c r="DK30" i="23"/>
  <c r="DI30" i="23"/>
  <c r="DH30" i="23"/>
  <c r="DF30" i="23"/>
  <c r="DC30" i="23"/>
  <c r="DB30" i="23"/>
  <c r="DA30" i="23"/>
  <c r="CX30" i="23"/>
  <c r="CW30" i="23"/>
  <c r="CU30" i="23"/>
  <c r="CT30" i="23"/>
  <c r="CM30" i="23"/>
  <c r="CV36" i="23" s="1"/>
  <c r="CH30" i="23"/>
  <c r="DJ36" i="23" s="1"/>
  <c r="BJ30" i="23"/>
  <c r="BI30" i="23"/>
  <c r="BH30" i="23"/>
  <c r="BG30" i="23"/>
  <c r="AI30" i="23"/>
  <c r="AH30" i="23"/>
  <c r="AG30" i="23"/>
  <c r="AF30" i="23"/>
  <c r="G30" i="23"/>
  <c r="F30" i="23"/>
  <c r="E30" i="23"/>
  <c r="D30" i="23"/>
  <c r="DK29" i="23"/>
  <c r="DI29" i="23"/>
  <c r="DH29" i="23"/>
  <c r="DF29" i="23"/>
  <c r="DC29" i="23"/>
  <c r="DB29" i="23"/>
  <c r="DA29" i="23"/>
  <c r="CX29" i="23"/>
  <c r="CW29" i="23"/>
  <c r="CU29" i="23"/>
  <c r="CT29" i="23"/>
  <c r="CM29" i="23"/>
  <c r="CV35" i="23" s="1"/>
  <c r="CH29" i="23"/>
  <c r="DJ35" i="23" s="1"/>
  <c r="BJ29" i="23"/>
  <c r="BI29" i="23"/>
  <c r="BH29" i="23"/>
  <c r="BG29" i="23"/>
  <c r="AI29" i="23"/>
  <c r="AH29" i="23"/>
  <c r="AG29" i="23"/>
  <c r="AF29" i="23"/>
  <c r="G29" i="23"/>
  <c r="F29" i="23"/>
  <c r="E29" i="23"/>
  <c r="D29" i="23"/>
  <c r="DK28" i="23"/>
  <c r="DI28" i="23"/>
  <c r="DH28" i="23"/>
  <c r="DF28" i="23"/>
  <c r="DC28" i="23"/>
  <c r="DB28" i="23"/>
  <c r="DA28" i="23"/>
  <c r="CX28" i="23"/>
  <c r="CW28" i="23"/>
  <c r="CU28" i="23"/>
  <c r="CT28" i="23"/>
  <c r="CM28" i="23"/>
  <c r="CV34" i="23" s="1"/>
  <c r="CH28" i="23"/>
  <c r="DJ34" i="23" s="1"/>
  <c r="BJ28" i="23"/>
  <c r="BI28" i="23"/>
  <c r="BH28" i="23"/>
  <c r="BG28" i="23"/>
  <c r="AI28" i="23"/>
  <c r="AH28" i="23"/>
  <c r="AG28" i="23"/>
  <c r="AF28" i="23"/>
  <c r="G28" i="23"/>
  <c r="F28" i="23"/>
  <c r="E28" i="23"/>
  <c r="D28" i="23"/>
  <c r="DK27" i="23"/>
  <c r="DI27" i="23"/>
  <c r="DH27" i="23"/>
  <c r="DF27" i="23"/>
  <c r="DC27" i="23"/>
  <c r="DB27" i="23"/>
  <c r="DA27" i="23"/>
  <c r="CX27" i="23"/>
  <c r="CW27" i="23"/>
  <c r="CU27" i="23"/>
  <c r="CT27" i="23"/>
  <c r="CM27" i="23"/>
  <c r="CV33" i="23" s="1"/>
  <c r="CH27" i="23"/>
  <c r="DJ33" i="23" s="1"/>
  <c r="BJ27" i="23"/>
  <c r="BI27" i="23"/>
  <c r="BH27" i="23"/>
  <c r="BG27" i="23"/>
  <c r="AI27" i="23"/>
  <c r="AH27" i="23"/>
  <c r="AG27" i="23"/>
  <c r="AF27" i="23"/>
  <c r="G27" i="23"/>
  <c r="F27" i="23"/>
  <c r="E27" i="23"/>
  <c r="D27" i="23"/>
  <c r="DK26" i="23"/>
  <c r="DI26" i="23"/>
  <c r="DH26" i="23"/>
  <c r="DF26" i="23"/>
  <c r="DC26" i="23"/>
  <c r="DB26" i="23"/>
  <c r="DA26" i="23"/>
  <c r="CX26" i="23"/>
  <c r="CW26" i="23"/>
  <c r="CU26" i="23"/>
  <c r="CT26" i="23"/>
  <c r="CM26" i="23"/>
  <c r="CV32" i="23" s="1"/>
  <c r="CH26" i="23"/>
  <c r="DJ32" i="23" s="1"/>
  <c r="BJ26" i="23"/>
  <c r="BK26" i="23" s="1"/>
  <c r="BM26" i="23" s="1"/>
  <c r="BI26" i="23"/>
  <c r="BH26" i="23"/>
  <c r="BG26" i="23"/>
  <c r="AI26" i="23"/>
  <c r="AH26" i="23"/>
  <c r="AG26" i="23"/>
  <c r="AF26" i="23"/>
  <c r="G26" i="23"/>
  <c r="F26" i="23"/>
  <c r="E26" i="23"/>
  <c r="D26" i="23"/>
  <c r="DK25" i="23"/>
  <c r="DI25" i="23"/>
  <c r="DH25" i="23"/>
  <c r="DF25" i="23"/>
  <c r="DC25" i="23"/>
  <c r="DB25" i="23"/>
  <c r="DA25" i="23"/>
  <c r="CX25" i="23"/>
  <c r="CW25" i="23"/>
  <c r="CU25" i="23"/>
  <c r="CT25" i="23"/>
  <c r="CM25" i="23"/>
  <c r="CV31" i="23" s="1"/>
  <c r="CH25" i="23"/>
  <c r="DJ31" i="23" s="1"/>
  <c r="BJ25" i="23"/>
  <c r="BI25" i="23"/>
  <c r="BH25" i="23"/>
  <c r="BG25" i="23"/>
  <c r="AI25" i="23"/>
  <c r="AH25" i="23"/>
  <c r="AG25" i="23"/>
  <c r="AF25" i="23"/>
  <c r="G25" i="23"/>
  <c r="F25" i="23"/>
  <c r="E25" i="23"/>
  <c r="D25" i="23"/>
  <c r="DK24" i="23"/>
  <c r="DI24" i="23"/>
  <c r="DH24" i="23"/>
  <c r="DF24" i="23"/>
  <c r="DC24" i="23"/>
  <c r="DB24" i="23"/>
  <c r="DA24" i="23"/>
  <c r="CX24" i="23"/>
  <c r="CW24" i="23"/>
  <c r="CU24" i="23"/>
  <c r="CT24" i="23"/>
  <c r="CM24" i="23"/>
  <c r="CV30" i="23" s="1"/>
  <c r="CH24" i="23"/>
  <c r="DJ30" i="23" s="1"/>
  <c r="BJ24" i="23"/>
  <c r="BI24" i="23"/>
  <c r="BH24" i="23"/>
  <c r="BG24" i="23"/>
  <c r="AI24" i="23"/>
  <c r="AH24" i="23"/>
  <c r="AG24" i="23"/>
  <c r="AF24" i="23"/>
  <c r="G24" i="23"/>
  <c r="F24" i="23"/>
  <c r="E24" i="23"/>
  <c r="D24" i="23"/>
  <c r="DK23" i="23"/>
  <c r="DI23" i="23"/>
  <c r="DH23" i="23"/>
  <c r="DF23" i="23"/>
  <c r="DC23" i="23"/>
  <c r="DB23" i="23"/>
  <c r="DA23" i="23"/>
  <c r="CX23" i="23"/>
  <c r="CW23" i="23"/>
  <c r="CU23" i="23"/>
  <c r="CT23" i="23"/>
  <c r="CM23" i="23"/>
  <c r="CV29" i="23" s="1"/>
  <c r="CH23" i="23"/>
  <c r="DJ29" i="23" s="1"/>
  <c r="BJ23" i="23"/>
  <c r="BI23" i="23"/>
  <c r="BH23" i="23"/>
  <c r="BG23" i="23"/>
  <c r="AI23" i="23"/>
  <c r="AH23" i="23"/>
  <c r="AG23" i="23"/>
  <c r="AF23" i="23"/>
  <c r="G23" i="23"/>
  <c r="F23" i="23"/>
  <c r="E23" i="23"/>
  <c r="D23" i="23"/>
  <c r="DK22" i="23"/>
  <c r="DI22" i="23"/>
  <c r="DH22" i="23"/>
  <c r="DF22" i="23"/>
  <c r="DC22" i="23"/>
  <c r="DB22" i="23"/>
  <c r="DA22" i="23"/>
  <c r="CX22" i="23"/>
  <c r="CW22" i="23"/>
  <c r="CU22" i="23"/>
  <c r="CT22" i="23"/>
  <c r="CM22" i="23"/>
  <c r="CV28" i="23" s="1"/>
  <c r="CH22" i="23"/>
  <c r="DJ28" i="23" s="1"/>
  <c r="BJ22" i="23"/>
  <c r="BI22" i="23"/>
  <c r="BH22" i="23"/>
  <c r="BG22" i="23"/>
  <c r="AI22" i="23"/>
  <c r="AH22" i="23"/>
  <c r="AG22" i="23"/>
  <c r="AF22" i="23"/>
  <c r="G22" i="23"/>
  <c r="F22" i="23"/>
  <c r="E22" i="23"/>
  <c r="D22" i="23"/>
  <c r="DK21" i="23"/>
  <c r="DI21" i="23"/>
  <c r="DH21" i="23"/>
  <c r="DF21" i="23"/>
  <c r="DC21" i="23"/>
  <c r="DB21" i="23"/>
  <c r="DA21" i="23"/>
  <c r="CX21" i="23"/>
  <c r="CW21" i="23"/>
  <c r="CU21" i="23"/>
  <c r="CT21" i="23"/>
  <c r="CM21" i="23"/>
  <c r="CV27" i="23" s="1"/>
  <c r="CH21" i="23"/>
  <c r="DJ27" i="23" s="1"/>
  <c r="BJ21" i="23"/>
  <c r="BI21" i="23"/>
  <c r="BH21" i="23"/>
  <c r="BG21" i="23"/>
  <c r="AI21" i="23"/>
  <c r="AH21" i="23"/>
  <c r="AG21" i="23"/>
  <c r="AF21" i="23"/>
  <c r="G21" i="23"/>
  <c r="F21" i="23"/>
  <c r="E21" i="23"/>
  <c r="D21" i="23"/>
  <c r="DK20" i="23"/>
  <c r="DI20" i="23"/>
  <c r="DH20" i="23"/>
  <c r="DF20" i="23"/>
  <c r="DC20" i="23"/>
  <c r="DB20" i="23"/>
  <c r="DA20" i="23"/>
  <c r="CX20" i="23"/>
  <c r="CW20" i="23"/>
  <c r="CU20" i="23"/>
  <c r="CT20" i="23"/>
  <c r="CM20" i="23"/>
  <c r="CV26" i="23" s="1"/>
  <c r="CH20" i="23"/>
  <c r="DJ26" i="23" s="1"/>
  <c r="BJ20" i="23"/>
  <c r="BI20" i="23"/>
  <c r="BH20" i="23"/>
  <c r="BG20" i="23"/>
  <c r="AI20" i="23"/>
  <c r="AH20" i="23"/>
  <c r="AG20" i="23"/>
  <c r="AJ20" i="23" s="1"/>
  <c r="AF20" i="23"/>
  <c r="G20" i="23"/>
  <c r="F20" i="23"/>
  <c r="E20" i="23"/>
  <c r="D20" i="23"/>
  <c r="DK19" i="23"/>
  <c r="DI19" i="23"/>
  <c r="DH19" i="23"/>
  <c r="DF19" i="23"/>
  <c r="DC19" i="23"/>
  <c r="DB19" i="23"/>
  <c r="DA19" i="23"/>
  <c r="CX19" i="23"/>
  <c r="CW19" i="23"/>
  <c r="CU19" i="23"/>
  <c r="CT19" i="23"/>
  <c r="CM19" i="23"/>
  <c r="CV25" i="23" s="1"/>
  <c r="CH19" i="23"/>
  <c r="DJ25" i="23" s="1"/>
  <c r="BJ19" i="23"/>
  <c r="BI19" i="23"/>
  <c r="BH19" i="23"/>
  <c r="BG19" i="23"/>
  <c r="AI19" i="23"/>
  <c r="AH19" i="23"/>
  <c r="AG19" i="23"/>
  <c r="AF19" i="23"/>
  <c r="G19" i="23"/>
  <c r="F19" i="23"/>
  <c r="E19" i="23"/>
  <c r="D19" i="23"/>
  <c r="DK18" i="23"/>
  <c r="DI18" i="23"/>
  <c r="DH18" i="23"/>
  <c r="DF18" i="23"/>
  <c r="DC18" i="23"/>
  <c r="DB18" i="23"/>
  <c r="DA18" i="23"/>
  <c r="CX18" i="23"/>
  <c r="CW18" i="23"/>
  <c r="CU18" i="23"/>
  <c r="CT18" i="23"/>
  <c r="CM18" i="23"/>
  <c r="CV24" i="23" s="1"/>
  <c r="CH18" i="23"/>
  <c r="DJ24" i="23" s="1"/>
  <c r="BJ18" i="23"/>
  <c r="BI18" i="23"/>
  <c r="BH18" i="23"/>
  <c r="BK18" i="23" s="1"/>
  <c r="BG18" i="23"/>
  <c r="AI18" i="23"/>
  <c r="AH18" i="23"/>
  <c r="AG18" i="23"/>
  <c r="AJ18" i="23" s="1"/>
  <c r="AL18" i="23" s="1"/>
  <c r="AF18" i="23"/>
  <c r="G18" i="23"/>
  <c r="F18" i="23"/>
  <c r="E18" i="23"/>
  <c r="D18" i="23"/>
  <c r="DK17" i="23"/>
  <c r="DI17" i="23"/>
  <c r="DH17" i="23"/>
  <c r="DF17" i="23"/>
  <c r="DC17" i="23"/>
  <c r="DB17" i="23"/>
  <c r="DA17" i="23"/>
  <c r="CX17" i="23"/>
  <c r="CW17" i="23"/>
  <c r="CU17" i="23"/>
  <c r="CT17" i="23"/>
  <c r="CM17" i="23"/>
  <c r="CV23" i="23" s="1"/>
  <c r="CH17" i="23"/>
  <c r="DJ23" i="23" s="1"/>
  <c r="BJ17" i="23"/>
  <c r="BI17" i="23"/>
  <c r="BH17" i="23"/>
  <c r="BG17" i="23"/>
  <c r="AI17" i="23"/>
  <c r="AH17" i="23"/>
  <c r="AG17" i="23"/>
  <c r="AF17" i="23"/>
  <c r="G17" i="23"/>
  <c r="F17" i="23"/>
  <c r="E17" i="23"/>
  <c r="D17" i="23"/>
  <c r="DK16" i="23"/>
  <c r="DI16" i="23"/>
  <c r="DH16" i="23"/>
  <c r="DF16" i="23"/>
  <c r="DC16" i="23"/>
  <c r="DB16" i="23"/>
  <c r="DA16" i="23"/>
  <c r="CX16" i="23"/>
  <c r="CW16" i="23"/>
  <c r="CU16" i="23"/>
  <c r="CT16" i="23"/>
  <c r="CM16" i="23"/>
  <c r="CV22" i="23" s="1"/>
  <c r="CH16" i="23"/>
  <c r="DJ22" i="23" s="1"/>
  <c r="BJ16" i="23"/>
  <c r="BI16" i="23"/>
  <c r="BH16" i="23"/>
  <c r="BG16" i="23"/>
  <c r="AI16" i="23"/>
  <c r="AH16" i="23"/>
  <c r="AG16" i="23"/>
  <c r="AF16" i="23"/>
  <c r="G16" i="23"/>
  <c r="F16" i="23"/>
  <c r="E16" i="23"/>
  <c r="D16" i="23"/>
  <c r="DK15" i="23"/>
  <c r="DI15" i="23"/>
  <c r="DH15" i="23"/>
  <c r="DF15" i="23"/>
  <c r="DC15" i="23"/>
  <c r="DB15" i="23"/>
  <c r="DA15" i="23"/>
  <c r="CX15" i="23"/>
  <c r="CW15" i="23"/>
  <c r="CU15" i="23"/>
  <c r="CT15" i="23"/>
  <c r="CM15" i="23"/>
  <c r="CV21" i="23" s="1"/>
  <c r="CH15" i="23"/>
  <c r="DJ21" i="23" s="1"/>
  <c r="BJ15" i="23"/>
  <c r="BI15" i="23"/>
  <c r="BH15" i="23"/>
  <c r="BG15" i="23"/>
  <c r="AI15" i="23"/>
  <c r="AH15" i="23"/>
  <c r="AG15" i="23"/>
  <c r="AF15" i="23"/>
  <c r="G15" i="23"/>
  <c r="F15" i="23"/>
  <c r="E15" i="23"/>
  <c r="D15" i="23"/>
  <c r="DK14" i="23"/>
  <c r="DI14" i="23"/>
  <c r="DH14" i="23"/>
  <c r="DF14" i="23"/>
  <c r="DC14" i="23"/>
  <c r="DB14" i="23"/>
  <c r="DA14" i="23"/>
  <c r="CX14" i="23"/>
  <c r="CW14" i="23"/>
  <c r="CU14" i="23"/>
  <c r="CT14" i="23"/>
  <c r="CM14" i="23"/>
  <c r="CV20" i="23" s="1"/>
  <c r="CH14" i="23"/>
  <c r="BJ14" i="23"/>
  <c r="BI14" i="23"/>
  <c r="BH14" i="23"/>
  <c r="BK14" i="23" s="1"/>
  <c r="BG14" i="23"/>
  <c r="AI14" i="23"/>
  <c r="AH14" i="23"/>
  <c r="AG14" i="23"/>
  <c r="AF14" i="23"/>
  <c r="G14" i="23"/>
  <c r="F14" i="23"/>
  <c r="E14" i="23"/>
  <c r="D14" i="23"/>
  <c r="DK13" i="23"/>
  <c r="DI13" i="23"/>
  <c r="DH13" i="23"/>
  <c r="DF13" i="23"/>
  <c r="DC13" i="23"/>
  <c r="DB13" i="23"/>
  <c r="DA13" i="23"/>
  <c r="CX13" i="23"/>
  <c r="CW13" i="23"/>
  <c r="CU13" i="23"/>
  <c r="CT13" i="23"/>
  <c r="CM13" i="23"/>
  <c r="CV19" i="23" s="1"/>
  <c r="CH13" i="23"/>
  <c r="DJ19" i="23" s="1"/>
  <c r="BJ13" i="23"/>
  <c r="BI13" i="23"/>
  <c r="BH13" i="23"/>
  <c r="BG13" i="23"/>
  <c r="AI13" i="23"/>
  <c r="AH13" i="23"/>
  <c r="AG13" i="23"/>
  <c r="AF13" i="23"/>
  <c r="G13" i="23"/>
  <c r="F13" i="23"/>
  <c r="E13" i="23"/>
  <c r="D13" i="23"/>
  <c r="CM12" i="23"/>
  <c r="CH12" i="23"/>
  <c r="DJ18" i="23" s="1"/>
  <c r="BJ12" i="23"/>
  <c r="BI12" i="23"/>
  <c r="BH12" i="23"/>
  <c r="BG12" i="23"/>
  <c r="AI12" i="23"/>
  <c r="AH12" i="23"/>
  <c r="AG12" i="23"/>
  <c r="AF12" i="23"/>
  <c r="G12" i="23"/>
  <c r="F12" i="23"/>
  <c r="E12" i="23"/>
  <c r="D12" i="23"/>
  <c r="CM11" i="23"/>
  <c r="CV17" i="23" s="1"/>
  <c r="CH11" i="23"/>
  <c r="DJ17" i="23" s="1"/>
  <c r="BJ11" i="23"/>
  <c r="BI11" i="23"/>
  <c r="BH11" i="23"/>
  <c r="BG11" i="23"/>
  <c r="AI11" i="23"/>
  <c r="AH11" i="23"/>
  <c r="AG11" i="23"/>
  <c r="AF11" i="23"/>
  <c r="G11" i="23"/>
  <c r="F11" i="23"/>
  <c r="E11" i="23"/>
  <c r="D11" i="23"/>
  <c r="CM10" i="23"/>
  <c r="CV16" i="23" s="1"/>
  <c r="CH10" i="23"/>
  <c r="DJ16" i="23" s="1"/>
  <c r="BJ10" i="23"/>
  <c r="BI10" i="23"/>
  <c r="BH10" i="23"/>
  <c r="BG10" i="23"/>
  <c r="AI10" i="23"/>
  <c r="AH10" i="23"/>
  <c r="AG10" i="23"/>
  <c r="AF10" i="23"/>
  <c r="G10" i="23"/>
  <c r="F10" i="23"/>
  <c r="E10" i="23"/>
  <c r="D10" i="23"/>
  <c r="CM9" i="23"/>
  <c r="CV15" i="23" s="1"/>
  <c r="CH9" i="23"/>
  <c r="DJ15" i="23" s="1"/>
  <c r="BJ9" i="23"/>
  <c r="BI9" i="23"/>
  <c r="BH9" i="23"/>
  <c r="BG9" i="23"/>
  <c r="AI9" i="23"/>
  <c r="AH9" i="23"/>
  <c r="AG9" i="23"/>
  <c r="AF9" i="23"/>
  <c r="G9" i="23"/>
  <c r="F9" i="23"/>
  <c r="E9" i="23"/>
  <c r="D9" i="23"/>
  <c r="CM8" i="23"/>
  <c r="CV14" i="23" s="1"/>
  <c r="CH8" i="23"/>
  <c r="DJ14" i="23" s="1"/>
  <c r="BJ8" i="23"/>
  <c r="BI8" i="23"/>
  <c r="BH8" i="23"/>
  <c r="BG8" i="23"/>
  <c r="AI8" i="23"/>
  <c r="AH8" i="23"/>
  <c r="AG8" i="23"/>
  <c r="AF8" i="23"/>
  <c r="G8" i="23"/>
  <c r="F8" i="23"/>
  <c r="E8" i="23"/>
  <c r="D8" i="23"/>
  <c r="CM7" i="23"/>
  <c r="CV13" i="23" s="1"/>
  <c r="CH7" i="23"/>
  <c r="BJ7" i="23"/>
  <c r="BI7" i="23"/>
  <c r="BH7" i="23"/>
  <c r="BG7" i="23"/>
  <c r="AI7" i="23"/>
  <c r="AH7" i="23"/>
  <c r="AG7" i="23"/>
  <c r="AF7" i="23"/>
  <c r="G7" i="23"/>
  <c r="F7" i="23"/>
  <c r="E7" i="23"/>
  <c r="D7" i="23"/>
  <c r="CY58" i="22"/>
  <c r="CZ55" i="22"/>
  <c r="DK43" i="22"/>
  <c r="DI43" i="22"/>
  <c r="DH43" i="22"/>
  <c r="DF43" i="22"/>
  <c r="DC43" i="22"/>
  <c r="DB43" i="22"/>
  <c r="CX43" i="22"/>
  <c r="CW43" i="22"/>
  <c r="CU43" i="22"/>
  <c r="CT43" i="22"/>
  <c r="DK42" i="22"/>
  <c r="DI42" i="22"/>
  <c r="DH42" i="22"/>
  <c r="DF42" i="22"/>
  <c r="DC42" i="22"/>
  <c r="DB42" i="22"/>
  <c r="CX42" i="22"/>
  <c r="CW42" i="22"/>
  <c r="CU42" i="22"/>
  <c r="CT42" i="22"/>
  <c r="DK41" i="22"/>
  <c r="DI41" i="22"/>
  <c r="DH41" i="22"/>
  <c r="DF41" i="22"/>
  <c r="DC41" i="22"/>
  <c r="DB41" i="22"/>
  <c r="CX41" i="22"/>
  <c r="CW41" i="22"/>
  <c r="CU41" i="22"/>
  <c r="CT41" i="22"/>
  <c r="CQ41" i="22"/>
  <c r="CN41" i="22"/>
  <c r="CL41" i="22"/>
  <c r="CK41" i="22"/>
  <c r="CG41" i="22"/>
  <c r="CF41" i="22"/>
  <c r="W41" i="22"/>
  <c r="DK40" i="22"/>
  <c r="DI40" i="22"/>
  <c r="DH40" i="22"/>
  <c r="DF40" i="22"/>
  <c r="DC40" i="22"/>
  <c r="DB40" i="22"/>
  <c r="CX40" i="22"/>
  <c r="CW40" i="22"/>
  <c r="CU40" i="22"/>
  <c r="CT40" i="22"/>
  <c r="CQ40" i="22"/>
  <c r="CN40" i="22"/>
  <c r="CL40" i="22"/>
  <c r="CK40" i="22"/>
  <c r="CG40" i="22"/>
  <c r="CF40" i="22"/>
  <c r="W40" i="22"/>
  <c r="DK39" i="22"/>
  <c r="DI39" i="22"/>
  <c r="DH39" i="22"/>
  <c r="DF39" i="22"/>
  <c r="DC39" i="22"/>
  <c r="DB39" i="22"/>
  <c r="CX39" i="22"/>
  <c r="CW39" i="22"/>
  <c r="CU39" i="22"/>
  <c r="CT39" i="22"/>
  <c r="CQ39" i="22"/>
  <c r="CN39" i="22"/>
  <c r="CL39" i="22"/>
  <c r="CK39" i="22"/>
  <c r="CG39" i="22"/>
  <c r="CF39" i="22"/>
  <c r="W39" i="22"/>
  <c r="DK38" i="22"/>
  <c r="DI38" i="22"/>
  <c r="DH38" i="22"/>
  <c r="DF38" i="22"/>
  <c r="DC38" i="22"/>
  <c r="DB38" i="22"/>
  <c r="CX38" i="22"/>
  <c r="CW38" i="22"/>
  <c r="CU38" i="22"/>
  <c r="CT38" i="22"/>
  <c r="CF38" i="22"/>
  <c r="DK37" i="22"/>
  <c r="DI37" i="22"/>
  <c r="DH37" i="22"/>
  <c r="DF37" i="22"/>
  <c r="DC37" i="22"/>
  <c r="DB37" i="22"/>
  <c r="CX37" i="22"/>
  <c r="CW37" i="22"/>
  <c r="CU37" i="22"/>
  <c r="CT37" i="22"/>
  <c r="CM37" i="22"/>
  <c r="CV43" i="22" s="1"/>
  <c r="DJ43" i="22"/>
  <c r="BJ37" i="22"/>
  <c r="BI37" i="22"/>
  <c r="BH37" i="22"/>
  <c r="BG37" i="22"/>
  <c r="AI37" i="22"/>
  <c r="AH37" i="22"/>
  <c r="AG37" i="22"/>
  <c r="AF37" i="22"/>
  <c r="G37" i="22"/>
  <c r="F37" i="22"/>
  <c r="E37" i="22"/>
  <c r="D37" i="22"/>
  <c r="DK36" i="22"/>
  <c r="DI36" i="22"/>
  <c r="DH36" i="22"/>
  <c r="DF36" i="22"/>
  <c r="DC36" i="22"/>
  <c r="DB36" i="22"/>
  <c r="CX36" i="22"/>
  <c r="CW36" i="22"/>
  <c r="CU36" i="22"/>
  <c r="CT36" i="22"/>
  <c r="CM36" i="22"/>
  <c r="CV42" i="22" s="1"/>
  <c r="CH36" i="22"/>
  <c r="DJ42" i="22" s="1"/>
  <c r="BJ36" i="22"/>
  <c r="BI36" i="22"/>
  <c r="BH36" i="22"/>
  <c r="BG36" i="22"/>
  <c r="AI36" i="22"/>
  <c r="AH36" i="22"/>
  <c r="AG36" i="22"/>
  <c r="AJ36" i="22" s="1"/>
  <c r="AK36" i="22" s="1"/>
  <c r="AF36" i="22"/>
  <c r="G36" i="22"/>
  <c r="F36" i="22"/>
  <c r="E36" i="22"/>
  <c r="D36" i="22"/>
  <c r="DK35" i="22"/>
  <c r="DI35" i="22"/>
  <c r="DH35" i="22"/>
  <c r="DF35" i="22"/>
  <c r="DC35" i="22"/>
  <c r="DB35" i="22"/>
  <c r="CX35" i="22"/>
  <c r="CW35" i="22"/>
  <c r="CU35" i="22"/>
  <c r="CT35" i="22"/>
  <c r="CM35" i="22"/>
  <c r="CV41" i="22" s="1"/>
  <c r="CH35" i="22"/>
  <c r="DJ41" i="22" s="1"/>
  <c r="BJ35" i="22"/>
  <c r="BI35" i="22"/>
  <c r="BH35" i="22"/>
  <c r="BG35" i="22"/>
  <c r="AI35" i="22"/>
  <c r="AH35" i="22"/>
  <c r="AG35" i="22"/>
  <c r="AF35" i="22"/>
  <c r="G35" i="22"/>
  <c r="F35" i="22"/>
  <c r="E35" i="22"/>
  <c r="D35" i="22"/>
  <c r="DK34" i="22"/>
  <c r="DI34" i="22"/>
  <c r="DH34" i="22"/>
  <c r="DF34" i="22"/>
  <c r="DC34" i="22"/>
  <c r="DB34" i="22"/>
  <c r="CX34" i="22"/>
  <c r="CW34" i="22"/>
  <c r="CU34" i="22"/>
  <c r="CT34" i="22"/>
  <c r="CM34" i="22"/>
  <c r="CV40" i="22" s="1"/>
  <c r="CH34" i="22"/>
  <c r="DJ40" i="22" s="1"/>
  <c r="BJ34" i="22"/>
  <c r="BI34" i="22"/>
  <c r="BH34" i="22"/>
  <c r="BG34" i="22"/>
  <c r="AI34" i="22"/>
  <c r="AH34" i="22"/>
  <c r="AG34" i="22"/>
  <c r="AF34" i="22"/>
  <c r="G34" i="22"/>
  <c r="F34" i="22"/>
  <c r="E34" i="22"/>
  <c r="D34" i="22"/>
  <c r="DK33" i="22"/>
  <c r="DI33" i="22"/>
  <c r="DH33" i="22"/>
  <c r="DF33" i="22"/>
  <c r="DC33" i="22"/>
  <c r="DB33" i="22"/>
  <c r="CX33" i="22"/>
  <c r="CW33" i="22"/>
  <c r="CU33" i="22"/>
  <c r="CT33" i="22"/>
  <c r="CM33" i="22"/>
  <c r="CV39" i="22" s="1"/>
  <c r="CH33" i="22"/>
  <c r="DJ39" i="22" s="1"/>
  <c r="BJ33" i="22"/>
  <c r="BI33" i="22"/>
  <c r="BH33" i="22"/>
  <c r="BG33" i="22"/>
  <c r="AI33" i="22"/>
  <c r="AH33" i="22"/>
  <c r="AG33" i="22"/>
  <c r="AF33" i="22"/>
  <c r="G33" i="22"/>
  <c r="F33" i="22"/>
  <c r="E33" i="22"/>
  <c r="D33" i="22"/>
  <c r="DK32" i="22"/>
  <c r="DI32" i="22"/>
  <c r="DH32" i="22"/>
  <c r="DF32" i="22"/>
  <c r="DC32" i="22"/>
  <c r="DB32" i="22"/>
  <c r="CX32" i="22"/>
  <c r="CW32" i="22"/>
  <c r="CU32" i="22"/>
  <c r="CT32" i="22"/>
  <c r="CM32" i="22"/>
  <c r="CV38" i="22" s="1"/>
  <c r="CH32" i="22"/>
  <c r="DJ38" i="22" s="1"/>
  <c r="BJ32" i="22"/>
  <c r="BI32" i="22"/>
  <c r="BH32" i="22"/>
  <c r="BG32" i="22"/>
  <c r="AI32" i="22"/>
  <c r="AH32" i="22"/>
  <c r="AG32" i="22"/>
  <c r="AF32" i="22"/>
  <c r="G32" i="22"/>
  <c r="F32" i="22"/>
  <c r="E32" i="22"/>
  <c r="D32" i="22"/>
  <c r="DK31" i="22"/>
  <c r="DI31" i="22"/>
  <c r="DH31" i="22"/>
  <c r="DF31" i="22"/>
  <c r="DC31" i="22"/>
  <c r="DB31" i="22"/>
  <c r="CX31" i="22"/>
  <c r="CW31" i="22"/>
  <c r="CU31" i="22"/>
  <c r="CT31" i="22"/>
  <c r="CM31" i="22"/>
  <c r="CV37" i="22" s="1"/>
  <c r="CH31" i="22"/>
  <c r="DJ37" i="22" s="1"/>
  <c r="BJ31" i="22"/>
  <c r="BI31" i="22"/>
  <c r="BH31" i="22"/>
  <c r="BG31" i="22"/>
  <c r="AI31" i="22"/>
  <c r="AH31" i="22"/>
  <c r="AG31" i="22"/>
  <c r="AF31" i="22"/>
  <c r="G31" i="22"/>
  <c r="H31" i="22" s="1"/>
  <c r="F31" i="22"/>
  <c r="E31" i="22"/>
  <c r="D31" i="22"/>
  <c r="DK30" i="22"/>
  <c r="DI30" i="22"/>
  <c r="DH30" i="22"/>
  <c r="DF30" i="22"/>
  <c r="DC30" i="22"/>
  <c r="DB30" i="22"/>
  <c r="CX30" i="22"/>
  <c r="CW30" i="22"/>
  <c r="CU30" i="22"/>
  <c r="CT30" i="22"/>
  <c r="CM30" i="22"/>
  <c r="CV36" i="22" s="1"/>
  <c r="CH30" i="22"/>
  <c r="DJ36" i="22" s="1"/>
  <c r="BJ30" i="22"/>
  <c r="BI30" i="22"/>
  <c r="BH30" i="22"/>
  <c r="BG30" i="22"/>
  <c r="AI30" i="22"/>
  <c r="AH30" i="22"/>
  <c r="AG30" i="22"/>
  <c r="AF30" i="22"/>
  <c r="G30" i="22"/>
  <c r="F30" i="22"/>
  <c r="E30" i="22"/>
  <c r="D30" i="22"/>
  <c r="DK29" i="22"/>
  <c r="DI29" i="22"/>
  <c r="DH29" i="22"/>
  <c r="DF29" i="22"/>
  <c r="DC29" i="22"/>
  <c r="DB29" i="22"/>
  <c r="CX29" i="22"/>
  <c r="CW29" i="22"/>
  <c r="CU29" i="22"/>
  <c r="CT29" i="22"/>
  <c r="CM29" i="22"/>
  <c r="CV35" i="22" s="1"/>
  <c r="CH29" i="22"/>
  <c r="DJ35" i="22" s="1"/>
  <c r="BJ29" i="22"/>
  <c r="BI29" i="22"/>
  <c r="BH29" i="22"/>
  <c r="BG29" i="22"/>
  <c r="AI29" i="22"/>
  <c r="AH29" i="22"/>
  <c r="AG29" i="22"/>
  <c r="AJ29" i="22" s="1"/>
  <c r="AF29" i="22"/>
  <c r="G29" i="22"/>
  <c r="F29" i="22"/>
  <c r="E29" i="22"/>
  <c r="D29" i="22"/>
  <c r="DK28" i="22"/>
  <c r="DI28" i="22"/>
  <c r="DH28" i="22"/>
  <c r="DF28" i="22"/>
  <c r="DC28" i="22"/>
  <c r="DB28" i="22"/>
  <c r="CX28" i="22"/>
  <c r="CW28" i="22"/>
  <c r="CU28" i="22"/>
  <c r="CT28" i="22"/>
  <c r="CM28" i="22"/>
  <c r="CV34" i="22" s="1"/>
  <c r="CH28" i="22"/>
  <c r="DJ34" i="22" s="1"/>
  <c r="BJ28" i="22"/>
  <c r="BI28" i="22"/>
  <c r="BH28" i="22"/>
  <c r="BG28" i="22"/>
  <c r="AI28" i="22"/>
  <c r="AH28" i="22"/>
  <c r="AG28" i="22"/>
  <c r="AF28" i="22"/>
  <c r="G28" i="22"/>
  <c r="F28" i="22"/>
  <c r="E28" i="22"/>
  <c r="D28" i="22"/>
  <c r="DK27" i="22"/>
  <c r="DI27" i="22"/>
  <c r="DH27" i="22"/>
  <c r="DF27" i="22"/>
  <c r="DC27" i="22"/>
  <c r="DB27" i="22"/>
  <c r="CX27" i="22"/>
  <c r="CW27" i="22"/>
  <c r="CU27" i="22"/>
  <c r="CT27" i="22"/>
  <c r="CM27" i="22"/>
  <c r="CV33" i="22" s="1"/>
  <c r="CH27" i="22"/>
  <c r="DJ33" i="22" s="1"/>
  <c r="BJ27" i="22"/>
  <c r="BI27" i="22"/>
  <c r="BH27" i="22"/>
  <c r="BG27" i="22"/>
  <c r="AI27" i="22"/>
  <c r="AH27" i="22"/>
  <c r="AG27" i="22"/>
  <c r="AF27" i="22"/>
  <c r="G27" i="22"/>
  <c r="F27" i="22"/>
  <c r="E27" i="22"/>
  <c r="D27" i="22"/>
  <c r="DK26" i="22"/>
  <c r="DI26" i="22"/>
  <c r="DH26" i="22"/>
  <c r="DF26" i="22"/>
  <c r="DC26" i="22"/>
  <c r="DB26" i="22"/>
  <c r="CX26" i="22"/>
  <c r="CW26" i="22"/>
  <c r="CU26" i="22"/>
  <c r="CT26" i="22"/>
  <c r="CM26" i="22"/>
  <c r="CV32" i="22" s="1"/>
  <c r="CH26" i="22"/>
  <c r="DJ32" i="22" s="1"/>
  <c r="BJ26" i="22"/>
  <c r="BI26" i="22"/>
  <c r="BH26" i="22"/>
  <c r="BG26" i="22"/>
  <c r="AI26" i="22"/>
  <c r="AH26" i="22"/>
  <c r="AG26" i="22"/>
  <c r="AF26" i="22"/>
  <c r="G26" i="22"/>
  <c r="F26" i="22"/>
  <c r="E26" i="22"/>
  <c r="D26" i="22"/>
  <c r="DK25" i="22"/>
  <c r="DI25" i="22"/>
  <c r="DH25" i="22"/>
  <c r="DF25" i="22"/>
  <c r="DC25" i="22"/>
  <c r="DB25" i="22"/>
  <c r="CX25" i="22"/>
  <c r="CW25" i="22"/>
  <c r="CU25" i="22"/>
  <c r="CT25" i="22"/>
  <c r="CM25" i="22"/>
  <c r="CV31" i="22" s="1"/>
  <c r="CH25" i="22"/>
  <c r="DJ31" i="22" s="1"/>
  <c r="BJ25" i="22"/>
  <c r="BI25" i="22"/>
  <c r="BH25" i="22"/>
  <c r="BG25" i="22"/>
  <c r="AI25" i="22"/>
  <c r="AH25" i="22"/>
  <c r="AG25" i="22"/>
  <c r="AF25" i="22"/>
  <c r="G25" i="22"/>
  <c r="F25" i="22"/>
  <c r="E25" i="22"/>
  <c r="D25" i="22"/>
  <c r="DK24" i="22"/>
  <c r="DI24" i="22"/>
  <c r="DH24" i="22"/>
  <c r="DF24" i="22"/>
  <c r="DC24" i="22"/>
  <c r="DB24" i="22"/>
  <c r="CX24" i="22"/>
  <c r="CW24" i="22"/>
  <c r="CU24" i="22"/>
  <c r="CT24" i="22"/>
  <c r="CM24" i="22"/>
  <c r="CV30" i="22" s="1"/>
  <c r="CH24" i="22"/>
  <c r="DJ30" i="22" s="1"/>
  <c r="BJ24" i="22"/>
  <c r="BI24" i="22"/>
  <c r="BH24" i="22"/>
  <c r="BG24" i="22"/>
  <c r="AI24" i="22"/>
  <c r="AH24" i="22"/>
  <c r="AG24" i="22"/>
  <c r="AJ24" i="22" s="1"/>
  <c r="AK24" i="22" s="1"/>
  <c r="AF24" i="22"/>
  <c r="G24" i="22"/>
  <c r="F24" i="22"/>
  <c r="E24" i="22"/>
  <c r="D24" i="22"/>
  <c r="DK23" i="22"/>
  <c r="DI23" i="22"/>
  <c r="DH23" i="22"/>
  <c r="DF23" i="22"/>
  <c r="DC23" i="22"/>
  <c r="DB23" i="22"/>
  <c r="CX23" i="22"/>
  <c r="CW23" i="22"/>
  <c r="CU23" i="22"/>
  <c r="CT23" i="22"/>
  <c r="CM23" i="22"/>
  <c r="CV29" i="22" s="1"/>
  <c r="CH23" i="22"/>
  <c r="DJ29" i="22" s="1"/>
  <c r="BJ23" i="22"/>
  <c r="BI23" i="22"/>
  <c r="BH23" i="22"/>
  <c r="BK23" i="22" s="1"/>
  <c r="BL23" i="22" s="1"/>
  <c r="BG23" i="22"/>
  <c r="AI23" i="22"/>
  <c r="AH23" i="22"/>
  <c r="AG23" i="22"/>
  <c r="AF23" i="22"/>
  <c r="G23" i="22"/>
  <c r="F23" i="22"/>
  <c r="E23" i="22"/>
  <c r="D23" i="22"/>
  <c r="DK22" i="22"/>
  <c r="DI22" i="22"/>
  <c r="DH22" i="22"/>
  <c r="DF22" i="22"/>
  <c r="DC22" i="22"/>
  <c r="DB22" i="22"/>
  <c r="CX22" i="22"/>
  <c r="CW22" i="22"/>
  <c r="CU22" i="22"/>
  <c r="CT22" i="22"/>
  <c r="CM22" i="22"/>
  <c r="CV28" i="22" s="1"/>
  <c r="CH22" i="22"/>
  <c r="DJ28" i="22" s="1"/>
  <c r="BJ22" i="22"/>
  <c r="BI22" i="22"/>
  <c r="BH22" i="22"/>
  <c r="BK22" i="22" s="1"/>
  <c r="BG22" i="22"/>
  <c r="AI22" i="22"/>
  <c r="AH22" i="22"/>
  <c r="AG22" i="22"/>
  <c r="AF22" i="22"/>
  <c r="G22" i="22"/>
  <c r="F22" i="22"/>
  <c r="E22" i="22"/>
  <c r="D22" i="22"/>
  <c r="DK21" i="22"/>
  <c r="DI21" i="22"/>
  <c r="DH21" i="22"/>
  <c r="DF21" i="22"/>
  <c r="DC21" i="22"/>
  <c r="DB21" i="22"/>
  <c r="CX21" i="22"/>
  <c r="CW21" i="22"/>
  <c r="CU21" i="22"/>
  <c r="CT21" i="22"/>
  <c r="CM21" i="22"/>
  <c r="CV27" i="22" s="1"/>
  <c r="CH21" i="22"/>
  <c r="DJ27" i="22" s="1"/>
  <c r="BJ21" i="22"/>
  <c r="BI21" i="22"/>
  <c r="BH21" i="22"/>
  <c r="BG21" i="22"/>
  <c r="AI21" i="22"/>
  <c r="AH21" i="22"/>
  <c r="AG21" i="22"/>
  <c r="AJ21" i="22" s="1"/>
  <c r="AF21" i="22"/>
  <c r="G21" i="22"/>
  <c r="F21" i="22"/>
  <c r="E21" i="22"/>
  <c r="D21" i="22"/>
  <c r="DK20" i="22"/>
  <c r="DI20" i="22"/>
  <c r="DH20" i="22"/>
  <c r="DF20" i="22"/>
  <c r="DC20" i="22"/>
  <c r="DB20" i="22"/>
  <c r="CX20" i="22"/>
  <c r="CW20" i="22"/>
  <c r="CU20" i="22"/>
  <c r="CT20" i="22"/>
  <c r="CM20" i="22"/>
  <c r="CV26" i="22" s="1"/>
  <c r="CH20" i="22"/>
  <c r="DJ26" i="22" s="1"/>
  <c r="BJ20" i="22"/>
  <c r="BI20" i="22"/>
  <c r="BH20" i="22"/>
  <c r="BG20" i="22"/>
  <c r="AI20" i="22"/>
  <c r="AH20" i="22"/>
  <c r="AG20" i="22"/>
  <c r="AF20" i="22"/>
  <c r="G20" i="22"/>
  <c r="F20" i="22"/>
  <c r="E20" i="22"/>
  <c r="H20" i="22" s="1"/>
  <c r="J20" i="22" s="1"/>
  <c r="D20" i="22"/>
  <c r="DK19" i="22"/>
  <c r="DI19" i="22"/>
  <c r="DH19" i="22"/>
  <c r="DF19" i="22"/>
  <c r="DC19" i="22"/>
  <c r="DB19" i="22"/>
  <c r="CX19" i="22"/>
  <c r="CW19" i="22"/>
  <c r="CU19" i="22"/>
  <c r="CT19" i="22"/>
  <c r="CM19" i="22"/>
  <c r="CV25" i="22" s="1"/>
  <c r="CH19" i="22"/>
  <c r="DJ25" i="22" s="1"/>
  <c r="BJ19" i="22"/>
  <c r="BI19" i="22"/>
  <c r="BH19" i="22"/>
  <c r="BG19" i="22"/>
  <c r="AI19" i="22"/>
  <c r="AH19" i="22"/>
  <c r="AG19" i="22"/>
  <c r="AF19" i="22"/>
  <c r="G19" i="22"/>
  <c r="F19" i="22"/>
  <c r="E19" i="22"/>
  <c r="D19" i="22"/>
  <c r="DK18" i="22"/>
  <c r="DI18" i="22"/>
  <c r="DH18" i="22"/>
  <c r="DF18" i="22"/>
  <c r="DC18" i="22"/>
  <c r="DB18" i="22"/>
  <c r="CX18" i="22"/>
  <c r="CW18" i="22"/>
  <c r="CU18" i="22"/>
  <c r="CT18" i="22"/>
  <c r="CM18" i="22"/>
  <c r="CV24" i="22" s="1"/>
  <c r="CH18" i="22"/>
  <c r="DJ24" i="22" s="1"/>
  <c r="BJ18" i="22"/>
  <c r="BI18" i="22"/>
  <c r="BH18" i="22"/>
  <c r="BG18" i="22"/>
  <c r="AI18" i="22"/>
  <c r="AH18" i="22"/>
  <c r="AG18" i="22"/>
  <c r="AJ18" i="22" s="1"/>
  <c r="AF18" i="22"/>
  <c r="G18" i="22"/>
  <c r="F18" i="22"/>
  <c r="E18" i="22"/>
  <c r="D18" i="22"/>
  <c r="DK17" i="22"/>
  <c r="DI17" i="22"/>
  <c r="DH17" i="22"/>
  <c r="DF17" i="22"/>
  <c r="DC17" i="22"/>
  <c r="DB17" i="22"/>
  <c r="CX17" i="22"/>
  <c r="CW17" i="22"/>
  <c r="CU17" i="22"/>
  <c r="CT17" i="22"/>
  <c r="CM17" i="22"/>
  <c r="CV23" i="22" s="1"/>
  <c r="CH17" i="22"/>
  <c r="DJ23" i="22" s="1"/>
  <c r="BJ17" i="22"/>
  <c r="BI17" i="22"/>
  <c r="BH17" i="22"/>
  <c r="BK17" i="22" s="1"/>
  <c r="BM17" i="22" s="1"/>
  <c r="BG17" i="22"/>
  <c r="AI17" i="22"/>
  <c r="AH17" i="22"/>
  <c r="AG17" i="22"/>
  <c r="AF17" i="22"/>
  <c r="G17" i="22"/>
  <c r="F17" i="22"/>
  <c r="E17" i="22"/>
  <c r="D17" i="22"/>
  <c r="DK16" i="22"/>
  <c r="DI16" i="22"/>
  <c r="DH16" i="22"/>
  <c r="DF16" i="22"/>
  <c r="DC16" i="22"/>
  <c r="DB16" i="22"/>
  <c r="CX16" i="22"/>
  <c r="CW16" i="22"/>
  <c r="CU16" i="22"/>
  <c r="CT16" i="22"/>
  <c r="CM16" i="22"/>
  <c r="CV22" i="22" s="1"/>
  <c r="CH16" i="22"/>
  <c r="DJ22" i="22" s="1"/>
  <c r="BJ16" i="22"/>
  <c r="BI16" i="22"/>
  <c r="BH16" i="22"/>
  <c r="BK16" i="22" s="1"/>
  <c r="BL16" i="22" s="1"/>
  <c r="BG16" i="22"/>
  <c r="AI16" i="22"/>
  <c r="AH16" i="22"/>
  <c r="AG16" i="22"/>
  <c r="AJ16" i="22" s="1"/>
  <c r="AK16" i="22" s="1"/>
  <c r="AF16" i="22"/>
  <c r="G16" i="22"/>
  <c r="F16" i="22"/>
  <c r="E16" i="22"/>
  <c r="H16" i="22" s="1"/>
  <c r="J16" i="22" s="1"/>
  <c r="D16" i="22"/>
  <c r="DK15" i="22"/>
  <c r="DJ15" i="22"/>
  <c r="DI15" i="22"/>
  <c r="DH15" i="22"/>
  <c r="DF15" i="22"/>
  <c r="DC15" i="22"/>
  <c r="DB15" i="22"/>
  <c r="CX15" i="22"/>
  <c r="CW15" i="22"/>
  <c r="CU15" i="22"/>
  <c r="CT15" i="22"/>
  <c r="CM15" i="22"/>
  <c r="CV21" i="22" s="1"/>
  <c r="CH15" i="22"/>
  <c r="DJ21" i="22" s="1"/>
  <c r="BJ15" i="22"/>
  <c r="BI15" i="22"/>
  <c r="BH15" i="22"/>
  <c r="BK15" i="22" s="1"/>
  <c r="BG15" i="22"/>
  <c r="AI15" i="22"/>
  <c r="AH15" i="22"/>
  <c r="AG15" i="22"/>
  <c r="AF15" i="22"/>
  <c r="G15" i="22"/>
  <c r="F15" i="22"/>
  <c r="E15" i="22"/>
  <c r="D15" i="22"/>
  <c r="DK14" i="22"/>
  <c r="DI14" i="22"/>
  <c r="DH14" i="22"/>
  <c r="DF14" i="22"/>
  <c r="DC14" i="22"/>
  <c r="DB14" i="22"/>
  <c r="CX14" i="22"/>
  <c r="CW14" i="22"/>
  <c r="CU14" i="22"/>
  <c r="CT14" i="22"/>
  <c r="CM14" i="22"/>
  <c r="CV20" i="22" s="1"/>
  <c r="CH14" i="22"/>
  <c r="BJ14" i="22"/>
  <c r="BI14" i="22"/>
  <c r="BH14" i="22"/>
  <c r="BG14" i="22"/>
  <c r="AI14" i="22"/>
  <c r="AH14" i="22"/>
  <c r="AG14" i="22"/>
  <c r="AF14" i="22"/>
  <c r="G14" i="22"/>
  <c r="F14" i="22"/>
  <c r="E14" i="22"/>
  <c r="D14" i="22"/>
  <c r="DK13" i="22"/>
  <c r="DI13" i="22"/>
  <c r="DH13" i="22"/>
  <c r="DF13" i="22"/>
  <c r="DC13" i="22"/>
  <c r="DB13" i="22"/>
  <c r="CX13" i="22"/>
  <c r="CW13" i="22"/>
  <c r="CU13" i="22"/>
  <c r="CT13" i="22"/>
  <c r="CM13" i="22"/>
  <c r="CV19" i="22" s="1"/>
  <c r="DJ19" i="22"/>
  <c r="BJ13" i="22"/>
  <c r="BI13" i="22"/>
  <c r="BH13" i="22"/>
  <c r="BG13" i="22"/>
  <c r="AI13" i="22"/>
  <c r="AH13" i="22"/>
  <c r="AG13" i="22"/>
  <c r="AF13" i="22"/>
  <c r="G13" i="22"/>
  <c r="F13" i="22"/>
  <c r="E13" i="22"/>
  <c r="D13" i="22"/>
  <c r="CM12" i="22"/>
  <c r="CV18" i="22" s="1"/>
  <c r="DJ18" i="22"/>
  <c r="BJ12" i="22"/>
  <c r="BI12" i="22"/>
  <c r="BH12" i="22"/>
  <c r="BG12" i="22"/>
  <c r="AI12" i="22"/>
  <c r="AH12" i="22"/>
  <c r="AG12" i="22"/>
  <c r="AJ12" i="22" s="1"/>
  <c r="AF12" i="22"/>
  <c r="G12" i="22"/>
  <c r="F12" i="22"/>
  <c r="E12" i="22"/>
  <c r="H12" i="22" s="1"/>
  <c r="I12" i="22" s="1"/>
  <c r="D12" i="22"/>
  <c r="CM11" i="22"/>
  <c r="CV17" i="22" s="1"/>
  <c r="DJ17" i="22"/>
  <c r="BJ11" i="22"/>
  <c r="BK11" i="22" s="1"/>
  <c r="BM11" i="22" s="1"/>
  <c r="BI11" i="22"/>
  <c r="BH11" i="22"/>
  <c r="BG11" i="22"/>
  <c r="AI11" i="22"/>
  <c r="AH11" i="22"/>
  <c r="AG11" i="22"/>
  <c r="AJ11" i="22" s="1"/>
  <c r="AF11" i="22"/>
  <c r="G11" i="22"/>
  <c r="F11" i="22"/>
  <c r="E11" i="22"/>
  <c r="D11" i="22"/>
  <c r="CM10" i="22"/>
  <c r="CV16" i="22" s="1"/>
  <c r="DJ16" i="22"/>
  <c r="BJ10" i="22"/>
  <c r="BI10" i="22"/>
  <c r="BH10" i="22"/>
  <c r="BG10" i="22"/>
  <c r="AI10" i="22"/>
  <c r="AH10" i="22"/>
  <c r="AG10" i="22"/>
  <c r="AF10" i="22"/>
  <c r="G10" i="22"/>
  <c r="F10" i="22"/>
  <c r="E10" i="22"/>
  <c r="D10" i="22"/>
  <c r="CM9" i="22"/>
  <c r="CV15" i="22" s="1"/>
  <c r="BJ9" i="22"/>
  <c r="BI9" i="22"/>
  <c r="BH9" i="22"/>
  <c r="BK9" i="22" s="1"/>
  <c r="BG9" i="22"/>
  <c r="AI9" i="22"/>
  <c r="AH9" i="22"/>
  <c r="AG9" i="22"/>
  <c r="AF9" i="22"/>
  <c r="G9" i="22"/>
  <c r="F9" i="22"/>
  <c r="E9" i="22"/>
  <c r="D9" i="22"/>
  <c r="CM8" i="22"/>
  <c r="CV14" i="22" s="1"/>
  <c r="DJ14" i="22"/>
  <c r="BJ8" i="22"/>
  <c r="BI8" i="22"/>
  <c r="BH8" i="22"/>
  <c r="BG8" i="22"/>
  <c r="AI8" i="22"/>
  <c r="AH8" i="22"/>
  <c r="AG8" i="22"/>
  <c r="AF8" i="22"/>
  <c r="G8" i="22"/>
  <c r="F8" i="22"/>
  <c r="E8" i="22"/>
  <c r="D8" i="22"/>
  <c r="CM7" i="22"/>
  <c r="CH7" i="22"/>
  <c r="DJ13" i="22" s="1"/>
  <c r="BJ7" i="22"/>
  <c r="BI7" i="22"/>
  <c r="BH7" i="22"/>
  <c r="BK7" i="22" s="1"/>
  <c r="BG7" i="22"/>
  <c r="AI7" i="22"/>
  <c r="AH7" i="22"/>
  <c r="AG7" i="22"/>
  <c r="AF7" i="22"/>
  <c r="G7" i="22"/>
  <c r="F7" i="22"/>
  <c r="E7" i="22"/>
  <c r="D7" i="22"/>
  <c r="BL37" i="26" l="1"/>
  <c r="BM37" i="26"/>
  <c r="BK15" i="23"/>
  <c r="H15" i="25"/>
  <c r="I15" i="25" s="1"/>
  <c r="H10" i="22"/>
  <c r="I10" i="22" s="1"/>
  <c r="AJ24" i="27"/>
  <c r="H25" i="27"/>
  <c r="BM9" i="22"/>
  <c r="AJ27" i="22"/>
  <c r="AL27" i="22" s="1"/>
  <c r="BK17" i="23"/>
  <c r="AJ21" i="23"/>
  <c r="H30" i="23"/>
  <c r="I30" i="23" s="1"/>
  <c r="AJ29" i="25"/>
  <c r="AK29" i="25" s="1"/>
  <c r="BM23" i="22"/>
  <c r="BK29" i="22"/>
  <c r="BL29" i="22" s="1"/>
  <c r="BK30" i="22"/>
  <c r="BK31" i="22"/>
  <c r="BL31" i="22" s="1"/>
  <c r="BK32" i="22"/>
  <c r="BK36" i="22"/>
  <c r="BK37" i="22"/>
  <c r="BL36" i="25"/>
  <c r="H14" i="26"/>
  <c r="H16" i="26"/>
  <c r="I16" i="26" s="1"/>
  <c r="H18" i="26"/>
  <c r="H24" i="26"/>
  <c r="I24" i="26" s="1"/>
  <c r="H28" i="26"/>
  <c r="H30" i="26"/>
  <c r="AJ9" i="27"/>
  <c r="AL9" i="27" s="1"/>
  <c r="H11" i="27"/>
  <c r="BM7" i="22"/>
  <c r="AL18" i="22"/>
  <c r="BK13" i="23"/>
  <c r="BL13" i="23" s="1"/>
  <c r="AJ17" i="23"/>
  <c r="AL17" i="23" s="1"/>
  <c r="J35" i="25"/>
  <c r="BK32" i="27"/>
  <c r="BM32" i="27" s="1"/>
  <c r="BK7" i="27"/>
  <c r="BL7" i="27" s="1"/>
  <c r="BK9" i="27"/>
  <c r="BL9" i="27" s="1"/>
  <c r="BK12" i="27"/>
  <c r="BL12" i="27" s="1"/>
  <c r="BK30" i="27"/>
  <c r="BM30" i="27" s="1"/>
  <c r="BK31" i="27"/>
  <c r="BL31" i="27" s="1"/>
  <c r="AJ8" i="27"/>
  <c r="AL8" i="27" s="1"/>
  <c r="AJ10" i="27"/>
  <c r="AL10" i="27" s="1"/>
  <c r="AJ12" i="27"/>
  <c r="AL12" i="27" s="1"/>
  <c r="AJ19" i="27"/>
  <c r="AK19" i="27" s="1"/>
  <c r="AJ21" i="27"/>
  <c r="AL21" i="27" s="1"/>
  <c r="AJ22" i="27"/>
  <c r="AJ29" i="27"/>
  <c r="AJ36" i="27"/>
  <c r="AL36" i="27" s="1"/>
  <c r="AJ14" i="27"/>
  <c r="AL14" i="27" s="1"/>
  <c r="AJ33" i="27"/>
  <c r="AL33" i="27" s="1"/>
  <c r="H8" i="27"/>
  <c r="H9" i="27"/>
  <c r="I9" i="27" s="1"/>
  <c r="H13" i="27"/>
  <c r="I13" i="27" s="1"/>
  <c r="H18" i="27"/>
  <c r="H22" i="27"/>
  <c r="I22" i="27" s="1"/>
  <c r="H30" i="27"/>
  <c r="I30" i="27" s="1"/>
  <c r="H32" i="27"/>
  <c r="J32" i="27" s="1"/>
  <c r="H14" i="27"/>
  <c r="J14" i="27" s="1"/>
  <c r="H23" i="27"/>
  <c r="J23" i="27" s="1"/>
  <c r="H34" i="27"/>
  <c r="I34" i="27" s="1"/>
  <c r="H36" i="27"/>
  <c r="I36" i="27" s="1"/>
  <c r="H37" i="27"/>
  <c r="I37" i="27" s="1"/>
  <c r="H14" i="24"/>
  <c r="I14" i="24" s="1"/>
  <c r="AJ14" i="24"/>
  <c r="AL14" i="24" s="1"/>
  <c r="H15" i="24"/>
  <c r="AJ15" i="24"/>
  <c r="AK15" i="24" s="1"/>
  <c r="BK15" i="24"/>
  <c r="BL15" i="24" s="1"/>
  <c r="BK8" i="26"/>
  <c r="BM8" i="26" s="1"/>
  <c r="BK20" i="26"/>
  <c r="BM20" i="26" s="1"/>
  <c r="BK21" i="26"/>
  <c r="BK22" i="26"/>
  <c r="BM22" i="26" s="1"/>
  <c r="BK23" i="26"/>
  <c r="BL23" i="26" s="1"/>
  <c r="BK24" i="26"/>
  <c r="BK29" i="26"/>
  <c r="BL29" i="26" s="1"/>
  <c r="AJ11" i="26"/>
  <c r="AL11" i="26" s="1"/>
  <c r="AJ13" i="26"/>
  <c r="AL13" i="26" s="1"/>
  <c r="AJ22" i="26"/>
  <c r="AL22" i="26" s="1"/>
  <c r="AJ23" i="26"/>
  <c r="AK23" i="26" s="1"/>
  <c r="AJ25" i="26"/>
  <c r="AL25" i="26" s="1"/>
  <c r="AJ28" i="26"/>
  <c r="BK37" i="25"/>
  <c r="BM37" i="25" s="1"/>
  <c r="AJ30" i="25"/>
  <c r="AL30" i="25" s="1"/>
  <c r="AJ32" i="25"/>
  <c r="AL32" i="25" s="1"/>
  <c r="AJ14" i="25"/>
  <c r="AL14" i="25" s="1"/>
  <c r="AJ26" i="25"/>
  <c r="AL26" i="25" s="1"/>
  <c r="H7" i="25"/>
  <c r="J7" i="25" s="1"/>
  <c r="H8" i="25"/>
  <c r="J8" i="25" s="1"/>
  <c r="H18" i="25"/>
  <c r="I18" i="25" s="1"/>
  <c r="H27" i="25"/>
  <c r="I27" i="25" s="1"/>
  <c r="H28" i="25"/>
  <c r="I28" i="25" s="1"/>
  <c r="H14" i="25"/>
  <c r="I14" i="25" s="1"/>
  <c r="BK25" i="24"/>
  <c r="BL25" i="24" s="1"/>
  <c r="BK26" i="24"/>
  <c r="BM26" i="24" s="1"/>
  <c r="BK27" i="24"/>
  <c r="BM27" i="24" s="1"/>
  <c r="BK28" i="24"/>
  <c r="BM28" i="24" s="1"/>
  <c r="BK29" i="24"/>
  <c r="BL29" i="24" s="1"/>
  <c r="BK31" i="24"/>
  <c r="BK32" i="24"/>
  <c r="BM32" i="24" s="1"/>
  <c r="BK33" i="24"/>
  <c r="BL33" i="24" s="1"/>
  <c r="BK34" i="24"/>
  <c r="BM34" i="24" s="1"/>
  <c r="BK35" i="24"/>
  <c r="BL35" i="24" s="1"/>
  <c r="BK36" i="24"/>
  <c r="BL36" i="24" s="1"/>
  <c r="H24" i="24"/>
  <c r="I24" i="24" s="1"/>
  <c r="H26" i="24"/>
  <c r="I26" i="24" s="1"/>
  <c r="H27" i="24"/>
  <c r="H28" i="24"/>
  <c r="I28" i="24" s="1"/>
  <c r="H29" i="24"/>
  <c r="J29" i="24" s="1"/>
  <c r="H31" i="24"/>
  <c r="J31" i="24" s="1"/>
  <c r="H32" i="24"/>
  <c r="I32" i="24" s="1"/>
  <c r="H33" i="24"/>
  <c r="J33" i="24" s="1"/>
  <c r="H36" i="24"/>
  <c r="I36" i="24" s="1"/>
  <c r="BK22" i="23"/>
  <c r="BK29" i="23"/>
  <c r="BK30" i="23"/>
  <c r="BM30" i="23" s="1"/>
  <c r="BK33" i="23"/>
  <c r="BL33" i="23" s="1"/>
  <c r="BK34" i="23"/>
  <c r="BM34" i="23" s="1"/>
  <c r="BK35" i="23"/>
  <c r="BL35" i="23" s="1"/>
  <c r="BK37" i="23"/>
  <c r="BL37" i="23" s="1"/>
  <c r="BK8" i="23"/>
  <c r="BL8" i="23" s="1"/>
  <c r="AJ26" i="23"/>
  <c r="AJ27" i="23"/>
  <c r="AK27" i="23" s="1"/>
  <c r="AJ34" i="23"/>
  <c r="AL34" i="23" s="1"/>
  <c r="AJ36" i="23"/>
  <c r="AL36" i="23" s="1"/>
  <c r="AJ7" i="23"/>
  <c r="AL7" i="23" s="1"/>
  <c r="AJ9" i="23"/>
  <c r="AL9" i="23" s="1"/>
  <c r="AJ10" i="23"/>
  <c r="AL10" i="23" s="1"/>
  <c r="AJ11" i="23"/>
  <c r="AK11" i="23" s="1"/>
  <c r="H20" i="23"/>
  <c r="I20" i="23" s="1"/>
  <c r="H21" i="23"/>
  <c r="I21" i="23" s="1"/>
  <c r="H25" i="23"/>
  <c r="H26" i="23"/>
  <c r="I26" i="23" s="1"/>
  <c r="H27" i="23"/>
  <c r="J27" i="23" s="1"/>
  <c r="H28" i="23"/>
  <c r="H29" i="23"/>
  <c r="I29" i="23" s="1"/>
  <c r="H35" i="23"/>
  <c r="J35" i="23" s="1"/>
  <c r="BK12" i="22"/>
  <c r="BM12" i="22" s="1"/>
  <c r="BK26" i="22"/>
  <c r="BM26" i="22" s="1"/>
  <c r="BK27" i="22"/>
  <c r="BL27" i="22" s="1"/>
  <c r="BK28" i="22"/>
  <c r="BM28" i="22" s="1"/>
  <c r="BK34" i="22"/>
  <c r="AJ7" i="22"/>
  <c r="AL7" i="22" s="1"/>
  <c r="AJ9" i="22"/>
  <c r="AJ26" i="22"/>
  <c r="AK26" i="22" s="1"/>
  <c r="AJ33" i="22"/>
  <c r="AL33" i="22" s="1"/>
  <c r="AJ13" i="22"/>
  <c r="AL13" i="22" s="1"/>
  <c r="AJ32" i="22"/>
  <c r="AK32" i="22" s="1"/>
  <c r="AJ37" i="22"/>
  <c r="J31" i="22"/>
  <c r="H18" i="22"/>
  <c r="J18" i="22" s="1"/>
  <c r="H19" i="22"/>
  <c r="J19" i="22" s="1"/>
  <c r="H28" i="22"/>
  <c r="J28" i="22" s="1"/>
  <c r="H32" i="22"/>
  <c r="J32" i="22" s="1"/>
  <c r="H36" i="22"/>
  <c r="J36" i="22" s="1"/>
  <c r="BK35" i="27"/>
  <c r="BL35" i="27" s="1"/>
  <c r="BK33" i="27"/>
  <c r="BL33" i="27" s="1"/>
  <c r="AJ16" i="27"/>
  <c r="AK16" i="27" s="1"/>
  <c r="AJ28" i="27"/>
  <c r="AL28" i="27" s="1"/>
  <c r="AJ32" i="27"/>
  <c r="AL32" i="27" s="1"/>
  <c r="H12" i="27"/>
  <c r="J12" i="27" s="1"/>
  <c r="H21" i="27"/>
  <c r="J21" i="27" s="1"/>
  <c r="BK13" i="26"/>
  <c r="BL13" i="26" s="1"/>
  <c r="BK18" i="26"/>
  <c r="BL18" i="26" s="1"/>
  <c r="BK25" i="26"/>
  <c r="BL25" i="26" s="1"/>
  <c r="BK27" i="26"/>
  <c r="BL27" i="26" s="1"/>
  <c r="AJ20" i="26"/>
  <c r="AK20" i="26" s="1"/>
  <c r="BK10" i="25"/>
  <c r="BL10" i="25" s="1"/>
  <c r="BK16" i="25"/>
  <c r="BM16" i="25" s="1"/>
  <c r="AJ22" i="25"/>
  <c r="AL22" i="25" s="1"/>
  <c r="BK21" i="24"/>
  <c r="BL21" i="24" s="1"/>
  <c r="AJ24" i="23"/>
  <c r="AL24" i="23" s="1"/>
  <c r="AJ32" i="23"/>
  <c r="H14" i="23"/>
  <c r="H18" i="23"/>
  <c r="I18" i="23" s="1"/>
  <c r="H19" i="23"/>
  <c r="J19" i="23" s="1"/>
  <c r="BK14" i="22"/>
  <c r="BL14" i="22" s="1"/>
  <c r="AJ10" i="22"/>
  <c r="AJ15" i="22"/>
  <c r="AK15" i="22" s="1"/>
  <c r="AJ22" i="22"/>
  <c r="AK22" i="22" s="1"/>
  <c r="AJ30" i="22"/>
  <c r="AK30" i="22" s="1"/>
  <c r="H33" i="22"/>
  <c r="J33" i="22" s="1"/>
  <c r="H35" i="22"/>
  <c r="J35" i="22" s="1"/>
  <c r="H25" i="22"/>
  <c r="J25" i="22" s="1"/>
  <c r="H27" i="22"/>
  <c r="J27" i="22" s="1"/>
  <c r="H37" i="22"/>
  <c r="I37" i="22" s="1"/>
  <c r="BK13" i="27"/>
  <c r="BL13" i="27" s="1"/>
  <c r="BK18" i="27"/>
  <c r="BM18" i="27" s="1"/>
  <c r="BK23" i="27"/>
  <c r="BL23" i="27" s="1"/>
  <c r="BK24" i="27"/>
  <c r="BM24" i="27" s="1"/>
  <c r="BK25" i="27"/>
  <c r="BL25" i="27" s="1"/>
  <c r="BK26" i="27"/>
  <c r="BM26" i="27" s="1"/>
  <c r="BK8" i="27"/>
  <c r="BL8" i="27" s="1"/>
  <c r="BK14" i="27"/>
  <c r="BM14" i="27" s="1"/>
  <c r="BL20" i="27"/>
  <c r="BK34" i="27"/>
  <c r="BM34" i="27" s="1"/>
  <c r="AL24" i="27"/>
  <c r="AJ23" i="27"/>
  <c r="AJ27" i="27"/>
  <c r="AK27" i="27" s="1"/>
  <c r="AJ7" i="27"/>
  <c r="AL7" i="27" s="1"/>
  <c r="AJ11" i="27"/>
  <c r="AL11" i="27" s="1"/>
  <c r="AK21" i="27"/>
  <c r="AJ26" i="27"/>
  <c r="AL26" i="27" s="1"/>
  <c r="H35" i="27"/>
  <c r="J35" i="27" s="1"/>
  <c r="H7" i="27"/>
  <c r="H10" i="27"/>
  <c r="I10" i="27" s="1"/>
  <c r="H24" i="27"/>
  <c r="I24" i="27" s="1"/>
  <c r="H20" i="27"/>
  <c r="I20" i="27" s="1"/>
  <c r="H27" i="27"/>
  <c r="H28" i="27"/>
  <c r="I28" i="27" s="1"/>
  <c r="H29" i="27"/>
  <c r="I29" i="27" s="1"/>
  <c r="H33" i="27"/>
  <c r="J33" i="27" s="1"/>
  <c r="BK9" i="26"/>
  <c r="BM9" i="26" s="1"/>
  <c r="BK12" i="26"/>
  <c r="BL12" i="26" s="1"/>
  <c r="BK19" i="26"/>
  <c r="BL19" i="26" s="1"/>
  <c r="BK30" i="26"/>
  <c r="BM30" i="26" s="1"/>
  <c r="BK32" i="26"/>
  <c r="BM32" i="26" s="1"/>
  <c r="BK35" i="26"/>
  <c r="BL35" i="26" s="1"/>
  <c r="BK36" i="26"/>
  <c r="BK16" i="26"/>
  <c r="BM16" i="26" s="1"/>
  <c r="BK26" i="26"/>
  <c r="BL26" i="26" s="1"/>
  <c r="AJ7" i="26"/>
  <c r="AL7" i="26" s="1"/>
  <c r="AJ15" i="26"/>
  <c r="AK15" i="26" s="1"/>
  <c r="AJ16" i="26"/>
  <c r="AL16" i="26" s="1"/>
  <c r="AJ32" i="26"/>
  <c r="AJ34" i="26"/>
  <c r="AJ21" i="26"/>
  <c r="AJ26" i="26"/>
  <c r="AL26" i="26" s="1"/>
  <c r="AJ36" i="26"/>
  <c r="H12" i="26"/>
  <c r="I12" i="26" s="1"/>
  <c r="H20" i="26"/>
  <c r="I20" i="26" s="1"/>
  <c r="H21" i="26"/>
  <c r="I21" i="26" s="1"/>
  <c r="H31" i="26"/>
  <c r="J31" i="26" s="1"/>
  <c r="H32" i="26"/>
  <c r="I32" i="26" s="1"/>
  <c r="H33" i="26"/>
  <c r="I33" i="26" s="1"/>
  <c r="H34" i="26"/>
  <c r="J34" i="26" s="1"/>
  <c r="H8" i="26"/>
  <c r="I8" i="26" s="1"/>
  <c r="H22" i="26"/>
  <c r="I22" i="26" s="1"/>
  <c r="H26" i="26"/>
  <c r="I26" i="26" s="1"/>
  <c r="H27" i="26"/>
  <c r="J27" i="26" s="1"/>
  <c r="H36" i="26"/>
  <c r="BK14" i="26"/>
  <c r="BL14" i="26" s="1"/>
  <c r="AJ10" i="26"/>
  <c r="AL10" i="26" s="1"/>
  <c r="AJ12" i="26"/>
  <c r="AK12" i="26" s="1"/>
  <c r="AJ14" i="26"/>
  <c r="AL14" i="26" s="1"/>
  <c r="H10" i="26"/>
  <c r="I10" i="26" s="1"/>
  <c r="H7" i="26"/>
  <c r="J7" i="26" s="1"/>
  <c r="H13" i="26"/>
  <c r="I13" i="26" s="1"/>
  <c r="J29" i="25"/>
  <c r="BK29" i="25"/>
  <c r="BL29" i="25" s="1"/>
  <c r="AJ37" i="25"/>
  <c r="AL37" i="25" s="1"/>
  <c r="BK8" i="25"/>
  <c r="BM8" i="25" s="1"/>
  <c r="BK13" i="25"/>
  <c r="BL13" i="25" s="1"/>
  <c r="BK15" i="25"/>
  <c r="BL15" i="25" s="1"/>
  <c r="BK17" i="25"/>
  <c r="BL17" i="25" s="1"/>
  <c r="BK19" i="25"/>
  <c r="BL19" i="25" s="1"/>
  <c r="BK21" i="25"/>
  <c r="BL21" i="25" s="1"/>
  <c r="BK23" i="25"/>
  <c r="BL23" i="25" s="1"/>
  <c r="BK24" i="25"/>
  <c r="BM24" i="25" s="1"/>
  <c r="BK26" i="25"/>
  <c r="BM26" i="25" s="1"/>
  <c r="BK28" i="25"/>
  <c r="BL14" i="25"/>
  <c r="AJ9" i="25"/>
  <c r="AL9" i="25" s="1"/>
  <c r="AJ11" i="25"/>
  <c r="AL11" i="25" s="1"/>
  <c r="AJ15" i="25"/>
  <c r="AL15" i="25" s="1"/>
  <c r="AJ17" i="25"/>
  <c r="AK12" i="25"/>
  <c r="AJ13" i="25"/>
  <c r="AJ18" i="25"/>
  <c r="AL18" i="25" s="1"/>
  <c r="AJ21" i="25"/>
  <c r="AK21" i="25" s="1"/>
  <c r="AJ24" i="25"/>
  <c r="AL24" i="25" s="1"/>
  <c r="AJ25" i="25"/>
  <c r="AJ31" i="25"/>
  <c r="AK31" i="25" s="1"/>
  <c r="AJ33" i="25"/>
  <c r="AK33" i="25" s="1"/>
  <c r="AJ34" i="25"/>
  <c r="AL34" i="25" s="1"/>
  <c r="H9" i="25"/>
  <c r="H11" i="25"/>
  <c r="J11" i="25" s="1"/>
  <c r="H26" i="25"/>
  <c r="I26" i="25" s="1"/>
  <c r="H30" i="25"/>
  <c r="I30" i="25" s="1"/>
  <c r="H13" i="25"/>
  <c r="J13" i="25" s="1"/>
  <c r="I29" i="25"/>
  <c r="H31" i="25"/>
  <c r="J31" i="25" s="1"/>
  <c r="H32" i="25"/>
  <c r="I32" i="25" s="1"/>
  <c r="BK8" i="24"/>
  <c r="BM8" i="24" s="1"/>
  <c r="AJ10" i="24"/>
  <c r="AL10" i="24" s="1"/>
  <c r="H12" i="24"/>
  <c r="I12" i="24" s="1"/>
  <c r="AJ12" i="24"/>
  <c r="AK12" i="24" s="1"/>
  <c r="BK12" i="24"/>
  <c r="BL12" i="24" s="1"/>
  <c r="H30" i="24"/>
  <c r="I30" i="24" s="1"/>
  <c r="AJ30" i="24"/>
  <c r="AL30" i="24" s="1"/>
  <c r="BK30" i="24"/>
  <c r="BM30" i="24" s="1"/>
  <c r="H34" i="24"/>
  <c r="I34" i="24" s="1"/>
  <c r="H16" i="24"/>
  <c r="I16" i="24" s="1"/>
  <c r="AJ16" i="24"/>
  <c r="AK16" i="24" s="1"/>
  <c r="BK16" i="24"/>
  <c r="BL16" i="24" s="1"/>
  <c r="AJ17" i="24"/>
  <c r="AK17" i="24" s="1"/>
  <c r="BK17" i="24"/>
  <c r="BL17" i="24" s="1"/>
  <c r="H18" i="24"/>
  <c r="I18" i="24" s="1"/>
  <c r="BK18" i="24"/>
  <c r="BM18" i="24" s="1"/>
  <c r="BK19" i="24"/>
  <c r="BM19" i="24" s="1"/>
  <c r="BK20" i="24"/>
  <c r="BM20" i="24" s="1"/>
  <c r="H22" i="24"/>
  <c r="I22" i="24" s="1"/>
  <c r="AJ22" i="24"/>
  <c r="AL22" i="24" s="1"/>
  <c r="H23" i="24"/>
  <c r="J23" i="24" s="1"/>
  <c r="AJ23" i="24"/>
  <c r="AK23" i="24" s="1"/>
  <c r="BK7" i="24"/>
  <c r="BL7" i="24" s="1"/>
  <c r="BK11" i="24"/>
  <c r="BM11" i="24" s="1"/>
  <c r="BK13" i="24"/>
  <c r="BL13" i="24" s="1"/>
  <c r="BK14" i="24"/>
  <c r="BL14" i="24" s="1"/>
  <c r="BK24" i="24"/>
  <c r="BM24" i="24" s="1"/>
  <c r="BM16" i="24"/>
  <c r="BK22" i="24"/>
  <c r="BM22" i="24" s="1"/>
  <c r="BK23" i="24"/>
  <c r="BM23" i="24" s="1"/>
  <c r="AJ20" i="24"/>
  <c r="AJ26" i="24"/>
  <c r="AL26" i="24" s="1"/>
  <c r="AJ27" i="24"/>
  <c r="AK27" i="24" s="1"/>
  <c r="AJ35" i="24"/>
  <c r="AK35" i="24" s="1"/>
  <c r="AL29" i="24"/>
  <c r="AJ18" i="24"/>
  <c r="AJ19" i="24"/>
  <c r="AK19" i="24" s="1"/>
  <c r="AJ24" i="24"/>
  <c r="AJ25" i="24"/>
  <c r="AL25" i="24" s="1"/>
  <c r="H20" i="24"/>
  <c r="J20" i="24" s="1"/>
  <c r="H21" i="24"/>
  <c r="I21" i="24" s="1"/>
  <c r="H25" i="24"/>
  <c r="J25" i="24" s="1"/>
  <c r="H19" i="24"/>
  <c r="I19" i="24" s="1"/>
  <c r="BK9" i="23"/>
  <c r="BL9" i="23" s="1"/>
  <c r="BK11" i="23"/>
  <c r="BL11" i="23" s="1"/>
  <c r="BK21" i="23"/>
  <c r="BL21" i="23" s="1"/>
  <c r="BK23" i="23"/>
  <c r="BM23" i="23" s="1"/>
  <c r="BK19" i="23"/>
  <c r="BM19" i="23" s="1"/>
  <c r="BK20" i="23"/>
  <c r="BK27" i="23"/>
  <c r="BL27" i="23" s="1"/>
  <c r="BK28" i="23"/>
  <c r="AJ30" i="23"/>
  <c r="AL30" i="23" s="1"/>
  <c r="AJ31" i="23"/>
  <c r="AJ22" i="23"/>
  <c r="AL22" i="23" s="1"/>
  <c r="AJ23" i="23"/>
  <c r="AK23" i="23" s="1"/>
  <c r="AJ25" i="23"/>
  <c r="AJ28" i="23"/>
  <c r="AL28" i="23" s="1"/>
  <c r="AJ33" i="23"/>
  <c r="AL26" i="23"/>
  <c r="AL32" i="23"/>
  <c r="H10" i="23"/>
  <c r="J10" i="23" s="1"/>
  <c r="H12" i="23"/>
  <c r="I12" i="23" s="1"/>
  <c r="H13" i="23"/>
  <c r="I13" i="23" s="1"/>
  <c r="H23" i="23"/>
  <c r="J23" i="23" s="1"/>
  <c r="H34" i="23"/>
  <c r="I34" i="23" s="1"/>
  <c r="H15" i="23"/>
  <c r="H16" i="23"/>
  <c r="J16" i="23" s="1"/>
  <c r="H17" i="23"/>
  <c r="I17" i="23" s="1"/>
  <c r="H8" i="23"/>
  <c r="J8" i="23" s="1"/>
  <c r="BK33" i="22"/>
  <c r="BL33" i="22" s="1"/>
  <c r="BK35" i="22"/>
  <c r="BL35" i="22" s="1"/>
  <c r="BK18" i="22"/>
  <c r="BL18" i="22" s="1"/>
  <c r="BK19" i="22"/>
  <c r="BK13" i="22"/>
  <c r="BM13" i="22" s="1"/>
  <c r="BK20" i="22"/>
  <c r="BM20" i="22" s="1"/>
  <c r="BK21" i="22"/>
  <c r="BK24" i="22"/>
  <c r="BM24" i="22" s="1"/>
  <c r="BK25" i="22"/>
  <c r="J37" i="22"/>
  <c r="H8" i="22"/>
  <c r="I8" i="22" s="1"/>
  <c r="H11" i="22"/>
  <c r="H13" i="22"/>
  <c r="J13" i="22" s="1"/>
  <c r="H14" i="22"/>
  <c r="J14" i="22" s="1"/>
  <c r="AJ14" i="22"/>
  <c r="AL14" i="22" s="1"/>
  <c r="H17" i="22"/>
  <c r="J17" i="22" s="1"/>
  <c r="AJ17" i="22"/>
  <c r="AK17" i="22" s="1"/>
  <c r="AJ19" i="22"/>
  <c r="AL19" i="22" s="1"/>
  <c r="AJ28" i="22"/>
  <c r="AK28" i="22" s="1"/>
  <c r="AJ31" i="22"/>
  <c r="AK31" i="22" s="1"/>
  <c r="AJ34" i="22"/>
  <c r="AK34" i="22" s="1"/>
  <c r="AJ35" i="22"/>
  <c r="AK35" i="22" s="1"/>
  <c r="H15" i="22"/>
  <c r="J15" i="22" s="1"/>
  <c r="I20" i="22"/>
  <c r="CZ26" i="22" s="1"/>
  <c r="AJ20" i="22"/>
  <c r="AK20" i="22" s="1"/>
  <c r="H21" i="22"/>
  <c r="J21" i="22" s="1"/>
  <c r="H23" i="22"/>
  <c r="J23" i="22" s="1"/>
  <c r="H29" i="22"/>
  <c r="J29" i="22" s="1"/>
  <c r="BM31" i="22"/>
  <c r="BM35" i="22"/>
  <c r="BM16" i="22"/>
  <c r="BK10" i="22"/>
  <c r="BM10" i="22" s="1"/>
  <c r="BM27" i="22"/>
  <c r="BK8" i="22"/>
  <c r="BM8" i="22" s="1"/>
  <c r="AK18" i="22"/>
  <c r="AJ23" i="22"/>
  <c r="AL23" i="22" s="1"/>
  <c r="AJ25" i="22"/>
  <c r="AL25" i="22" s="1"/>
  <c r="AJ8" i="22"/>
  <c r="AK8" i="22" s="1"/>
  <c r="I17" i="22"/>
  <c r="CZ23" i="22" s="1"/>
  <c r="I11" i="22"/>
  <c r="J11" i="22"/>
  <c r="J12" i="22"/>
  <c r="H7" i="22"/>
  <c r="I7" i="22" s="1"/>
  <c r="H22" i="22"/>
  <c r="H30" i="22"/>
  <c r="H34" i="22"/>
  <c r="H9" i="22"/>
  <c r="I9" i="22" s="1"/>
  <c r="H24" i="22"/>
  <c r="H26" i="22"/>
  <c r="I26" i="22" s="1"/>
  <c r="I36" i="22"/>
  <c r="BK27" i="27"/>
  <c r="BL27" i="27" s="1"/>
  <c r="BK29" i="27"/>
  <c r="BM29" i="27" s="1"/>
  <c r="AJ20" i="27"/>
  <c r="AK20" i="27" s="1"/>
  <c r="H16" i="27"/>
  <c r="J16" i="27" s="1"/>
  <c r="H26" i="27"/>
  <c r="I26" i="27" s="1"/>
  <c r="H17" i="27"/>
  <c r="I17" i="27" s="1"/>
  <c r="H19" i="27"/>
  <c r="J19" i="27" s="1"/>
  <c r="BM13" i="26"/>
  <c r="BK15" i="26"/>
  <c r="BL15" i="26" s="1"/>
  <c r="BK17" i="26"/>
  <c r="BL17" i="26" s="1"/>
  <c r="BK31" i="26"/>
  <c r="BL31" i="26" s="1"/>
  <c r="BK33" i="26"/>
  <c r="BL33" i="26" s="1"/>
  <c r="AJ24" i="26"/>
  <c r="AL24" i="26" s="1"/>
  <c r="H9" i="26"/>
  <c r="I9" i="26" s="1"/>
  <c r="H11" i="26"/>
  <c r="J11" i="26" s="1"/>
  <c r="BK7" i="25"/>
  <c r="BM7" i="25" s="1"/>
  <c r="BK12" i="25"/>
  <c r="BM12" i="25" s="1"/>
  <c r="BK20" i="25"/>
  <c r="BM20" i="25" s="1"/>
  <c r="BK25" i="25"/>
  <c r="BL25" i="25" s="1"/>
  <c r="BK9" i="25"/>
  <c r="BL9" i="25" s="1"/>
  <c r="BK11" i="25"/>
  <c r="BM11" i="25" s="1"/>
  <c r="BK27" i="25"/>
  <c r="BL27" i="25" s="1"/>
  <c r="BL34" i="25"/>
  <c r="H25" i="25"/>
  <c r="I25" i="25" s="1"/>
  <c r="H16" i="25"/>
  <c r="I16" i="25" s="1"/>
  <c r="H17" i="25"/>
  <c r="I17" i="25" s="1"/>
  <c r="AJ7" i="24"/>
  <c r="AL7" i="24" s="1"/>
  <c r="AJ9" i="24"/>
  <c r="AK9" i="24" s="1"/>
  <c r="BK25" i="23"/>
  <c r="BM25" i="23" s="1"/>
  <c r="BK12" i="23"/>
  <c r="BL12" i="23" s="1"/>
  <c r="BK31" i="23"/>
  <c r="BL31" i="23" s="1"/>
  <c r="AJ8" i="23"/>
  <c r="AL8" i="23" s="1"/>
  <c r="AJ16" i="23"/>
  <c r="AK16" i="23" s="1"/>
  <c r="H7" i="23"/>
  <c r="I7" i="23" s="1"/>
  <c r="H9" i="23"/>
  <c r="J9" i="23" s="1"/>
  <c r="H24" i="23"/>
  <c r="J24" i="23" s="1"/>
  <c r="H31" i="23"/>
  <c r="I31" i="23" s="1"/>
  <c r="H11" i="23"/>
  <c r="H22" i="23"/>
  <c r="J22" i="23" s="1"/>
  <c r="H32" i="23"/>
  <c r="I32" i="23" s="1"/>
  <c r="H33" i="23"/>
  <c r="I33" i="23" s="1"/>
  <c r="H36" i="23"/>
  <c r="J36" i="23" s="1"/>
  <c r="H37" i="23"/>
  <c r="J37" i="23" s="1"/>
  <c r="BM13" i="27"/>
  <c r="BL17" i="27"/>
  <c r="BM17" i="27"/>
  <c r="BL21" i="27"/>
  <c r="BM21" i="27"/>
  <c r="BK11" i="27"/>
  <c r="BL11" i="27" s="1"/>
  <c r="BM37" i="27"/>
  <c r="BK10" i="27"/>
  <c r="BL10" i="27" s="1"/>
  <c r="BK16" i="27"/>
  <c r="BL16" i="27" s="1"/>
  <c r="BL24" i="27"/>
  <c r="BK28" i="27"/>
  <c r="BK36" i="27"/>
  <c r="AK13" i="27"/>
  <c r="AJ17" i="27"/>
  <c r="AJ18" i="27"/>
  <c r="AK30" i="27"/>
  <c r="AL31" i="27"/>
  <c r="AK33" i="27"/>
  <c r="AK34" i="27"/>
  <c r="AJ35" i="27"/>
  <c r="AK35" i="27" s="1"/>
  <c r="AK37" i="27"/>
  <c r="AJ15" i="27"/>
  <c r="AJ25" i="27"/>
  <c r="I16" i="27"/>
  <c r="I21" i="27"/>
  <c r="I25" i="27"/>
  <c r="J25" i="27"/>
  <c r="I33" i="27"/>
  <c r="J36" i="27"/>
  <c r="J17" i="27"/>
  <c r="J20" i="27"/>
  <c r="J13" i="27"/>
  <c r="I32" i="27"/>
  <c r="J37" i="27"/>
  <c r="H15" i="27"/>
  <c r="I15" i="27" s="1"/>
  <c r="BM29" i="26"/>
  <c r="BK28" i="26"/>
  <c r="BL21" i="26"/>
  <c r="BM21" i="26"/>
  <c r="BL20" i="26"/>
  <c r="BM24" i="26"/>
  <c r="BK7" i="26"/>
  <c r="BL7" i="26" s="1"/>
  <c r="BL9" i="26"/>
  <c r="BK10" i="26"/>
  <c r="BK11" i="26"/>
  <c r="AJ9" i="26"/>
  <c r="AK9" i="26" s="1"/>
  <c r="AJ17" i="26"/>
  <c r="AJ18" i="26"/>
  <c r="AL18" i="26" s="1"/>
  <c r="AJ27" i="26"/>
  <c r="AJ31" i="26"/>
  <c r="AK31" i="26" s="1"/>
  <c r="AJ35" i="26"/>
  <c r="AJ8" i="26"/>
  <c r="AL8" i="26" s="1"/>
  <c r="AK13" i="26"/>
  <c r="AJ19" i="26"/>
  <c r="AK22" i="26"/>
  <c r="AJ29" i="26"/>
  <c r="AJ30" i="26"/>
  <c r="AJ33" i="26"/>
  <c r="I28" i="26"/>
  <c r="J28" i="26"/>
  <c r="I36" i="26"/>
  <c r="J36" i="26"/>
  <c r="H35" i="26"/>
  <c r="J35" i="26" s="1"/>
  <c r="J24" i="26"/>
  <c r="H25" i="26"/>
  <c r="I25" i="26" s="1"/>
  <c r="H19" i="26"/>
  <c r="I19" i="26" s="1"/>
  <c r="J29" i="26"/>
  <c r="BM27" i="25"/>
  <c r="BL7" i="25"/>
  <c r="BM23" i="25"/>
  <c r="BK18" i="25"/>
  <c r="BK22" i="25"/>
  <c r="BL30" i="25"/>
  <c r="BK32" i="25"/>
  <c r="BL32" i="25" s="1"/>
  <c r="AK37" i="25"/>
  <c r="AJ7" i="25"/>
  <c r="AJ20" i="25"/>
  <c r="AL20" i="25" s="1"/>
  <c r="AJ23" i="25"/>
  <c r="AJ28" i="25"/>
  <c r="AL28" i="25" s="1"/>
  <c r="AL29" i="25"/>
  <c r="AL35" i="25"/>
  <c r="AJ16" i="25"/>
  <c r="AJ19" i="25"/>
  <c r="AJ27" i="25"/>
  <c r="I23" i="25"/>
  <c r="J23" i="25"/>
  <c r="I19" i="25"/>
  <c r="J19" i="25"/>
  <c r="I22" i="25"/>
  <c r="J22" i="25"/>
  <c r="I11" i="25"/>
  <c r="J15" i="25"/>
  <c r="J18" i="25"/>
  <c r="J27" i="25"/>
  <c r="H12" i="25"/>
  <c r="J14" i="25"/>
  <c r="I35" i="25"/>
  <c r="H37" i="25"/>
  <c r="BL19" i="24"/>
  <c r="BL31" i="24"/>
  <c r="BM31" i="24"/>
  <c r="BL23" i="24"/>
  <c r="BM36" i="24"/>
  <c r="BM7" i="24"/>
  <c r="BM15" i="24"/>
  <c r="BM21" i="24"/>
  <c r="BM25" i="24"/>
  <c r="BK10" i="24"/>
  <c r="BM10" i="24" s="1"/>
  <c r="BM35" i="24"/>
  <c r="AJ8" i="24"/>
  <c r="AL8" i="24" s="1"/>
  <c r="AJ11" i="24"/>
  <c r="AL11" i="24" s="1"/>
  <c r="AJ21" i="24"/>
  <c r="AJ31" i="24"/>
  <c r="AJ13" i="24"/>
  <c r="AL13" i="24" s="1"/>
  <c r="AL27" i="24"/>
  <c r="AK29" i="24"/>
  <c r="AJ33" i="24"/>
  <c r="J18" i="24"/>
  <c r="J22" i="24"/>
  <c r="H11" i="24"/>
  <c r="I11" i="24" s="1"/>
  <c r="J32" i="24"/>
  <c r="H35" i="24"/>
  <c r="J35" i="24" s="1"/>
  <c r="H17" i="24"/>
  <c r="BK9" i="24"/>
  <c r="BL9" i="24" s="1"/>
  <c r="H9" i="24"/>
  <c r="H10" i="24"/>
  <c r="J12" i="24"/>
  <c r="H7" i="24"/>
  <c r="I7" i="24" s="1"/>
  <c r="H8" i="24"/>
  <c r="H13" i="24"/>
  <c r="BL25" i="23"/>
  <c r="BL17" i="23"/>
  <c r="BM17" i="23"/>
  <c r="BL29" i="23"/>
  <c r="BM29" i="23"/>
  <c r="BM37" i="23"/>
  <c r="BM13" i="23"/>
  <c r="BM21" i="23"/>
  <c r="BK7" i="23"/>
  <c r="BL7" i="23" s="1"/>
  <c r="BK24" i="23"/>
  <c r="BK32" i="23"/>
  <c r="BM32" i="23" s="1"/>
  <c r="BK10" i="23"/>
  <c r="BL10" i="23" s="1"/>
  <c r="BK16" i="23"/>
  <c r="BL16" i="23" s="1"/>
  <c r="BK36" i="23"/>
  <c r="AJ12" i="23"/>
  <c r="AJ13" i="23"/>
  <c r="AJ14" i="23"/>
  <c r="AL14" i="23" s="1"/>
  <c r="AJ29" i="23"/>
  <c r="AJ15" i="23"/>
  <c r="AK17" i="23"/>
  <c r="AK18" i="23"/>
  <c r="AJ19" i="23"/>
  <c r="AL23" i="23"/>
  <c r="AJ35" i="23"/>
  <c r="AK35" i="23" s="1"/>
  <c r="AJ37" i="23"/>
  <c r="I24" i="23"/>
  <c r="I25" i="23"/>
  <c r="J25" i="23"/>
  <c r="J13" i="23"/>
  <c r="I16" i="23"/>
  <c r="I28" i="23"/>
  <c r="J28" i="23"/>
  <c r="I36" i="23"/>
  <c r="J21" i="23"/>
  <c r="J10" i="22"/>
  <c r="J9" i="22"/>
  <c r="J7" i="27"/>
  <c r="I7" i="27"/>
  <c r="BM7" i="27"/>
  <c r="J8" i="27"/>
  <c r="I8" i="27"/>
  <c r="J9" i="27"/>
  <c r="BM9" i="27"/>
  <c r="J11" i="27"/>
  <c r="I11" i="27"/>
  <c r="BL14" i="27"/>
  <c r="J27" i="27"/>
  <c r="I27" i="27"/>
  <c r="CM41" i="27"/>
  <c r="CM40" i="27"/>
  <c r="J31" i="27"/>
  <c r="I31" i="27"/>
  <c r="CZ37" i="27" s="1"/>
  <c r="AK8" i="27"/>
  <c r="AK9" i="27"/>
  <c r="AK10" i="27"/>
  <c r="I14" i="27"/>
  <c r="BL15" i="27"/>
  <c r="BM15" i="27"/>
  <c r="AL16" i="27"/>
  <c r="CV18" i="27"/>
  <c r="BM22" i="27"/>
  <c r="BL22" i="27"/>
  <c r="I35" i="27"/>
  <c r="AK14" i="27"/>
  <c r="I18" i="27"/>
  <c r="J18" i="27"/>
  <c r="BL19" i="27"/>
  <c r="BM19" i="27"/>
  <c r="I23" i="27"/>
  <c r="AK26" i="27"/>
  <c r="CH40" i="27"/>
  <c r="AK24" i="27"/>
  <c r="AK28" i="27"/>
  <c r="J30" i="27"/>
  <c r="BM31" i="27"/>
  <c r="J34" i="27"/>
  <c r="BM35" i="27"/>
  <c r="CH39" i="27"/>
  <c r="CM39" i="27"/>
  <c r="BM12" i="27"/>
  <c r="DJ13" i="27"/>
  <c r="CH41" i="27"/>
  <c r="J15" i="26"/>
  <c r="I15" i="26"/>
  <c r="BM7" i="26"/>
  <c r="AK11" i="26"/>
  <c r="J8" i="26"/>
  <c r="BL8" i="26"/>
  <c r="I14" i="26"/>
  <c r="J14" i="26"/>
  <c r="AL32" i="26"/>
  <c r="AK32" i="26"/>
  <c r="CM39" i="26"/>
  <c r="CM41" i="26"/>
  <c r="CM40" i="26"/>
  <c r="AK14" i="26"/>
  <c r="J17" i="26"/>
  <c r="I18" i="26"/>
  <c r="J18" i="26"/>
  <c r="I23" i="26"/>
  <c r="BL24" i="26"/>
  <c r="AK26" i="26"/>
  <c r="I31" i="26"/>
  <c r="BM35" i="26"/>
  <c r="BM14" i="26"/>
  <c r="AL20" i="26"/>
  <c r="J22" i="26"/>
  <c r="AL23" i="26"/>
  <c r="AL28" i="26"/>
  <c r="AK28" i="26"/>
  <c r="I30" i="26"/>
  <c r="J30" i="26"/>
  <c r="BM34" i="26"/>
  <c r="BL34" i="26"/>
  <c r="AL36" i="26"/>
  <c r="AK36" i="26"/>
  <c r="J37" i="26"/>
  <c r="CP37" i="26" s="1"/>
  <c r="CH40" i="26"/>
  <c r="CH39" i="26"/>
  <c r="CH41" i="26"/>
  <c r="AK28" i="25"/>
  <c r="J10" i="25"/>
  <c r="I10" i="25"/>
  <c r="CM40" i="25"/>
  <c r="AK8" i="25"/>
  <c r="AK10" i="25"/>
  <c r="BL26" i="25"/>
  <c r="AL36" i="25"/>
  <c r="AK36" i="25"/>
  <c r="J9" i="25"/>
  <c r="I9" i="25"/>
  <c r="J21" i="25"/>
  <c r="I21" i="25"/>
  <c r="BL31" i="25"/>
  <c r="BM31" i="25"/>
  <c r="J33" i="25"/>
  <c r="CH40" i="25"/>
  <c r="CH39" i="25"/>
  <c r="CV16" i="25"/>
  <c r="BL37" i="25"/>
  <c r="CM39" i="25"/>
  <c r="BM17" i="25"/>
  <c r="J20" i="25"/>
  <c r="J24" i="25"/>
  <c r="AK32" i="25"/>
  <c r="BL35" i="25"/>
  <c r="BM35" i="25"/>
  <c r="I36" i="25"/>
  <c r="J36" i="25"/>
  <c r="CM41" i="25"/>
  <c r="BM10" i="25"/>
  <c r="CV13" i="25"/>
  <c r="AK30" i="25"/>
  <c r="BL33" i="25"/>
  <c r="BM33" i="25"/>
  <c r="I34" i="25"/>
  <c r="J34" i="25"/>
  <c r="CH41" i="25"/>
  <c r="J15" i="24"/>
  <c r="I15" i="24"/>
  <c r="AK14" i="24"/>
  <c r="AL18" i="24"/>
  <c r="AK18" i="24"/>
  <c r="AK26" i="24"/>
  <c r="J27" i="24"/>
  <c r="I27" i="24"/>
  <c r="AL36" i="24"/>
  <c r="AK36" i="24"/>
  <c r="CY43" i="24"/>
  <c r="CZ43" i="24"/>
  <c r="BM13" i="24"/>
  <c r="AL20" i="24"/>
  <c r="AK20" i="24"/>
  <c r="AL28" i="24"/>
  <c r="AK28" i="24"/>
  <c r="AL32" i="24"/>
  <c r="AK32" i="24"/>
  <c r="CM39" i="24"/>
  <c r="CM40" i="24"/>
  <c r="CM41" i="24"/>
  <c r="CV13" i="24"/>
  <c r="AK10" i="24"/>
  <c r="AL24" i="24"/>
  <c r="AK24" i="24"/>
  <c r="AK30" i="24"/>
  <c r="AL34" i="24"/>
  <c r="AK34" i="24"/>
  <c r="BL26" i="24"/>
  <c r="BL32" i="24"/>
  <c r="CH40" i="24"/>
  <c r="CH41" i="24"/>
  <c r="I29" i="24"/>
  <c r="CH39" i="24"/>
  <c r="J15" i="23"/>
  <c r="I15" i="23"/>
  <c r="BM9" i="23"/>
  <c r="J11" i="23"/>
  <c r="I11" i="23"/>
  <c r="J12" i="23"/>
  <c r="BM14" i="23"/>
  <c r="BL14" i="23"/>
  <c r="CM41" i="23"/>
  <c r="CM40" i="23"/>
  <c r="BM18" i="23"/>
  <c r="BL18" i="23"/>
  <c r="I19" i="23"/>
  <c r="BL23" i="23"/>
  <c r="AK7" i="23"/>
  <c r="AK9" i="23"/>
  <c r="AK10" i="23"/>
  <c r="I14" i="23"/>
  <c r="J14" i="23"/>
  <c r="BL15" i="23"/>
  <c r="BM15" i="23"/>
  <c r="AL16" i="23"/>
  <c r="CV18" i="23"/>
  <c r="BM22" i="23"/>
  <c r="BL22" i="23"/>
  <c r="AL20" i="23"/>
  <c r="AK20" i="23"/>
  <c r="I23" i="23"/>
  <c r="AK26" i="23"/>
  <c r="CH40" i="23"/>
  <c r="J26" i="23"/>
  <c r="BL26" i="23"/>
  <c r="BM27" i="23"/>
  <c r="AK28" i="23"/>
  <c r="J30" i="23"/>
  <c r="AK32" i="23"/>
  <c r="J34" i="23"/>
  <c r="BL34" i="23"/>
  <c r="BM35" i="23"/>
  <c r="CH39" i="23"/>
  <c r="CM39" i="23"/>
  <c r="DJ13" i="23"/>
  <c r="CH41" i="23"/>
  <c r="AK23" i="22"/>
  <c r="BM15" i="22"/>
  <c r="BL15" i="22"/>
  <c r="AK19" i="22"/>
  <c r="BL20" i="22"/>
  <c r="AL21" i="22"/>
  <c r="AK21" i="22"/>
  <c r="BM22" i="22"/>
  <c r="BL22" i="22"/>
  <c r="AL16" i="22"/>
  <c r="BM30" i="22"/>
  <c r="BL30" i="22"/>
  <c r="BM32" i="22"/>
  <c r="BL32" i="22"/>
  <c r="BM34" i="22"/>
  <c r="BL34" i="22"/>
  <c r="BM36" i="22"/>
  <c r="BL36" i="22"/>
  <c r="AK7" i="22"/>
  <c r="CM40" i="22"/>
  <c r="CM41" i="22"/>
  <c r="CM39" i="22"/>
  <c r="AL8" i="22"/>
  <c r="AL9" i="22"/>
  <c r="AK9" i="22"/>
  <c r="AL10" i="22"/>
  <c r="AK10" i="22"/>
  <c r="AL11" i="22"/>
  <c r="AK11" i="22"/>
  <c r="AL12" i="22"/>
  <c r="AK12" i="22"/>
  <c r="CZ18" i="22" s="1"/>
  <c r="CV13" i="22"/>
  <c r="BL17" i="22"/>
  <c r="DJ20" i="22"/>
  <c r="CH39" i="22"/>
  <c r="AL15" i="22"/>
  <c r="I16" i="22"/>
  <c r="CZ22" i="22" s="1"/>
  <c r="BL7" i="22"/>
  <c r="BL8" i="22"/>
  <c r="BL9" i="22"/>
  <c r="BL11" i="22"/>
  <c r="BL12" i="22"/>
  <c r="BL13" i="22"/>
  <c r="I18" i="22"/>
  <c r="CZ24" i="22" s="1"/>
  <c r="BL26" i="22"/>
  <c r="AK27" i="22"/>
  <c r="AL29" i="22"/>
  <c r="AK29" i="22"/>
  <c r="AK33" i="22"/>
  <c r="AL35" i="22"/>
  <c r="AL37" i="22"/>
  <c r="AK37" i="22"/>
  <c r="CH40" i="22"/>
  <c r="CH41" i="22"/>
  <c r="I19" i="22"/>
  <c r="AL22" i="22"/>
  <c r="AL24" i="22"/>
  <c r="I29" i="22"/>
  <c r="AL30" i="22"/>
  <c r="I31" i="22"/>
  <c r="CZ37" i="22" s="1"/>
  <c r="AL32" i="22"/>
  <c r="I33" i="22"/>
  <c r="I35" i="22"/>
  <c r="CZ41" i="22" s="1"/>
  <c r="AL36" i="22"/>
  <c r="J24" i="24" l="1"/>
  <c r="AL17" i="24"/>
  <c r="BM9" i="25"/>
  <c r="BM14" i="24"/>
  <c r="CZ39" i="22"/>
  <c r="I35" i="23"/>
  <c r="I8" i="23"/>
  <c r="BL28" i="24"/>
  <c r="AK7" i="24"/>
  <c r="I8" i="25"/>
  <c r="J22" i="27"/>
  <c r="J16" i="26"/>
  <c r="CP16" i="26" s="1"/>
  <c r="CY22" i="26" s="1"/>
  <c r="CZ13" i="22"/>
  <c r="BL37" i="22"/>
  <c r="CZ43" i="22" s="1"/>
  <c r="BM37" i="22"/>
  <c r="CP37" i="22" s="1"/>
  <c r="CY43" i="22" s="1"/>
  <c r="BL16" i="25"/>
  <c r="I13" i="25"/>
  <c r="BL22" i="26"/>
  <c r="J14" i="24"/>
  <c r="CZ42" i="22"/>
  <c r="J36" i="24"/>
  <c r="CP36" i="24" s="1"/>
  <c r="CY42" i="24" s="1"/>
  <c r="CZ32" i="22"/>
  <c r="CZ14" i="22"/>
  <c r="AL21" i="23"/>
  <c r="AK21" i="23"/>
  <c r="CZ27" i="23" s="1"/>
  <c r="CZ35" i="22"/>
  <c r="BL30" i="27"/>
  <c r="I12" i="27"/>
  <c r="CZ17" i="22"/>
  <c r="BM33" i="22"/>
  <c r="CZ41" i="25"/>
  <c r="CZ15" i="22"/>
  <c r="BM29" i="22"/>
  <c r="BL34" i="27"/>
  <c r="CP30" i="27"/>
  <c r="CY36" i="27" s="1"/>
  <c r="BL32" i="27"/>
  <c r="BM33" i="27"/>
  <c r="CP33" i="27" s="1"/>
  <c r="CY39" i="27" s="1"/>
  <c r="BL18" i="27"/>
  <c r="BM25" i="27"/>
  <c r="BL29" i="27"/>
  <c r="CZ15" i="27"/>
  <c r="AK36" i="27"/>
  <c r="AL29" i="27"/>
  <c r="CP29" i="27" s="1"/>
  <c r="CY35" i="27" s="1"/>
  <c r="AK29" i="27"/>
  <c r="CZ35" i="27" s="1"/>
  <c r="AL19" i="27"/>
  <c r="AL22" i="27"/>
  <c r="AK22" i="27"/>
  <c r="AK12" i="27"/>
  <c r="CZ18" i="27" s="1"/>
  <c r="J29" i="27"/>
  <c r="I35" i="24"/>
  <c r="J21" i="24"/>
  <c r="J11" i="24"/>
  <c r="J19" i="24"/>
  <c r="AK22" i="24"/>
  <c r="BM9" i="24"/>
  <c r="J26" i="24"/>
  <c r="AL23" i="24"/>
  <c r="BL27" i="24"/>
  <c r="AL15" i="24"/>
  <c r="CP15" i="24" s="1"/>
  <c r="CY21" i="24" s="1"/>
  <c r="I31" i="24"/>
  <c r="BL20" i="24"/>
  <c r="BM17" i="24"/>
  <c r="J16" i="24"/>
  <c r="CP14" i="24"/>
  <c r="CY20" i="24" s="1"/>
  <c r="CZ18" i="24"/>
  <c r="BM26" i="26"/>
  <c r="BM31" i="26"/>
  <c r="BM27" i="26"/>
  <c r="BL30" i="26"/>
  <c r="BM23" i="26"/>
  <c r="CP23" i="26" s="1"/>
  <c r="CY29" i="26" s="1"/>
  <c r="BM25" i="26"/>
  <c r="BM18" i="26"/>
  <c r="BM19" i="26"/>
  <c r="BL16" i="26"/>
  <c r="BL32" i="26"/>
  <c r="AK10" i="26"/>
  <c r="AK25" i="26"/>
  <c r="J12" i="26"/>
  <c r="I27" i="26"/>
  <c r="J32" i="26"/>
  <c r="CP32" i="26" s="1"/>
  <c r="CY38" i="26" s="1"/>
  <c r="BM21" i="25"/>
  <c r="BL20" i="25"/>
  <c r="CP20" i="25"/>
  <c r="CY26" i="25" s="1"/>
  <c r="BM19" i="25"/>
  <c r="BL8" i="25"/>
  <c r="CZ14" i="25" s="1"/>
  <c r="AK22" i="25"/>
  <c r="CP14" i="25"/>
  <c r="CY20" i="25" s="1"/>
  <c r="AK26" i="25"/>
  <c r="CZ32" i="25" s="1"/>
  <c r="AK14" i="25"/>
  <c r="CZ20" i="25" s="1"/>
  <c r="I7" i="25"/>
  <c r="J28" i="25"/>
  <c r="J17" i="25"/>
  <c r="BL34" i="24"/>
  <c r="CZ40" i="24" s="1"/>
  <c r="BL11" i="24"/>
  <c r="BL24" i="24"/>
  <c r="CZ30" i="24" s="1"/>
  <c r="BM33" i="24"/>
  <c r="BL30" i="24"/>
  <c r="CZ36" i="24" s="1"/>
  <c r="BL22" i="24"/>
  <c r="CZ20" i="24"/>
  <c r="BM29" i="24"/>
  <c r="CP29" i="24" s="1"/>
  <c r="CY35" i="24" s="1"/>
  <c r="AK11" i="24"/>
  <c r="CZ17" i="24" s="1"/>
  <c r="AL16" i="24"/>
  <c r="AK8" i="24"/>
  <c r="AL35" i="24"/>
  <c r="I33" i="24"/>
  <c r="J28" i="24"/>
  <c r="J30" i="24"/>
  <c r="CP30" i="24" s="1"/>
  <c r="CY36" i="24" s="1"/>
  <c r="CP22" i="24"/>
  <c r="CY28" i="24" s="1"/>
  <c r="I20" i="24"/>
  <c r="BL19" i="23"/>
  <c r="BM16" i="23"/>
  <c r="BM33" i="23"/>
  <c r="BM8" i="23"/>
  <c r="BL30" i="23"/>
  <c r="BM7" i="23"/>
  <c r="AL11" i="23"/>
  <c r="CP34" i="23"/>
  <c r="CY40" i="23" s="1"/>
  <c r="AK24" i="23"/>
  <c r="CZ41" i="23"/>
  <c r="AK34" i="23"/>
  <c r="AK30" i="23"/>
  <c r="AK36" i="23"/>
  <c r="AL27" i="23"/>
  <c r="I27" i="23"/>
  <c r="CZ33" i="23" s="1"/>
  <c r="J20" i="23"/>
  <c r="J7" i="23"/>
  <c r="J29" i="23"/>
  <c r="J32" i="23"/>
  <c r="BL28" i="22"/>
  <c r="CP27" i="22"/>
  <c r="CY33" i="22" s="1"/>
  <c r="CP36" i="22"/>
  <c r="CY42" i="22" s="1"/>
  <c r="AK13" i="22"/>
  <c r="AL28" i="22"/>
  <c r="AL26" i="22"/>
  <c r="AL31" i="22"/>
  <c r="CP31" i="22" s="1"/>
  <c r="CY37" i="22" s="1"/>
  <c r="CP13" i="22"/>
  <c r="CY19" i="22" s="1"/>
  <c r="I25" i="22"/>
  <c r="I32" i="22"/>
  <c r="CZ38" i="22" s="1"/>
  <c r="I14" i="22"/>
  <c r="CZ20" i="22" s="1"/>
  <c r="J7" i="22"/>
  <c r="I28" i="22"/>
  <c r="CP32" i="22"/>
  <c r="CY38" i="22" s="1"/>
  <c r="CP28" i="22"/>
  <c r="CY34" i="22" s="1"/>
  <c r="I13" i="22"/>
  <c r="CZ19" i="22" s="1"/>
  <c r="CZ33" i="27"/>
  <c r="CP34" i="27"/>
  <c r="BL26" i="27"/>
  <c r="CZ32" i="27" s="1"/>
  <c r="AK32" i="27"/>
  <c r="CP32" i="27"/>
  <c r="CY38" i="27" s="1"/>
  <c r="AK11" i="27"/>
  <c r="AK7" i="27"/>
  <c r="CZ13" i="27" s="1"/>
  <c r="J26" i="27"/>
  <c r="CP26" i="27" s="1"/>
  <c r="CY32" i="27" s="1"/>
  <c r="CP21" i="27"/>
  <c r="CY27" i="27" s="1"/>
  <c r="J10" i="27"/>
  <c r="CZ31" i="26"/>
  <c r="BM17" i="26"/>
  <c r="AK18" i="26"/>
  <c r="CZ24" i="26" s="1"/>
  <c r="AK7" i="26"/>
  <c r="I11" i="26"/>
  <c r="I34" i="26"/>
  <c r="J26" i="26"/>
  <c r="J33" i="26"/>
  <c r="I7" i="26"/>
  <c r="CP7" i="26"/>
  <c r="CY13" i="26" s="1"/>
  <c r="BL12" i="25"/>
  <c r="CZ27" i="25"/>
  <c r="AK34" i="25"/>
  <c r="AK9" i="25"/>
  <c r="AL33" i="25"/>
  <c r="CP33" i="25" s="1"/>
  <c r="CY39" i="25" s="1"/>
  <c r="AK24" i="25"/>
  <c r="CP34" i="25"/>
  <c r="CY40" i="25" s="1"/>
  <c r="AL21" i="25"/>
  <c r="J30" i="25"/>
  <c r="CP30" i="25" s="1"/>
  <c r="CY36" i="25" s="1"/>
  <c r="J25" i="25"/>
  <c r="J26" i="25"/>
  <c r="CP26" i="25" s="1"/>
  <c r="CY32" i="25" s="1"/>
  <c r="I31" i="25"/>
  <c r="CZ37" i="25" s="1"/>
  <c r="BL8" i="24"/>
  <c r="BM12" i="24"/>
  <c r="BL18" i="24"/>
  <c r="BL10" i="24"/>
  <c r="CZ41" i="24"/>
  <c r="AL12" i="24"/>
  <c r="CZ25" i="24"/>
  <c r="AL19" i="24"/>
  <c r="CP23" i="24"/>
  <c r="CY29" i="24" s="1"/>
  <c r="I25" i="24"/>
  <c r="CP28" i="24"/>
  <c r="CY34" i="24" s="1"/>
  <c r="I23" i="24"/>
  <c r="CZ29" i="24" s="1"/>
  <c r="J34" i="24"/>
  <c r="CP34" i="24" s="1"/>
  <c r="CY40" i="24" s="1"/>
  <c r="BM11" i="23"/>
  <c r="CP11" i="23" s="1"/>
  <c r="CY17" i="23" s="1"/>
  <c r="BM31" i="23"/>
  <c r="CP21" i="23"/>
  <c r="CY27" i="23" s="1"/>
  <c r="AK22" i="23"/>
  <c r="AL35" i="23"/>
  <c r="CP35" i="23" s="1"/>
  <c r="CY41" i="23" s="1"/>
  <c r="AK8" i="23"/>
  <c r="CZ14" i="23" s="1"/>
  <c r="CP30" i="23"/>
  <c r="CY36" i="23" s="1"/>
  <c r="CP26" i="23"/>
  <c r="CY32" i="23" s="1"/>
  <c r="I22" i="23"/>
  <c r="I9" i="23"/>
  <c r="CZ15" i="23" s="1"/>
  <c r="J18" i="23"/>
  <c r="CP18" i="23" s="1"/>
  <c r="CY24" i="23" s="1"/>
  <c r="I10" i="23"/>
  <c r="J17" i="23"/>
  <c r="CP17" i="23" s="1"/>
  <c r="CY23" i="23" s="1"/>
  <c r="CZ40" i="23"/>
  <c r="J31" i="23"/>
  <c r="I37" i="23"/>
  <c r="BL10" i="22"/>
  <c r="CZ16" i="22" s="1"/>
  <c r="BL24" i="22"/>
  <c r="CP29" i="22"/>
  <c r="CY35" i="22" s="1"/>
  <c r="BM14" i="22"/>
  <c r="CP14" i="22" s="1"/>
  <c r="CY20" i="22" s="1"/>
  <c r="AL20" i="22"/>
  <c r="AL34" i="22"/>
  <c r="AL17" i="22"/>
  <c r="CP17" i="22" s="1"/>
  <c r="CY23" i="22" s="1"/>
  <c r="I15" i="22"/>
  <c r="CZ21" i="22" s="1"/>
  <c r="I27" i="22"/>
  <c r="CZ33" i="22" s="1"/>
  <c r="I21" i="22"/>
  <c r="CZ27" i="22" s="1"/>
  <c r="CY41" i="22"/>
  <c r="BM23" i="27"/>
  <c r="BM8" i="27"/>
  <c r="CP8" i="27" s="1"/>
  <c r="CY14" i="27" s="1"/>
  <c r="BM27" i="27"/>
  <c r="CP7" i="27"/>
  <c r="CY13" i="27" s="1"/>
  <c r="CP37" i="27"/>
  <c r="AK23" i="27"/>
  <c r="AL23" i="27"/>
  <c r="AL20" i="27"/>
  <c r="CP20" i="27" s="1"/>
  <c r="CY26" i="27" s="1"/>
  <c r="AL27" i="27"/>
  <c r="J15" i="27"/>
  <c r="J28" i="27"/>
  <c r="J24" i="27"/>
  <c r="CP24" i="27" s="1"/>
  <c r="CY30" i="27" s="1"/>
  <c r="BM15" i="26"/>
  <c r="CZ38" i="26"/>
  <c r="BM12" i="26"/>
  <c r="CZ29" i="26"/>
  <c r="BM36" i="26"/>
  <c r="CP36" i="26" s="1"/>
  <c r="CY42" i="26" s="1"/>
  <c r="BL36" i="26"/>
  <c r="AL21" i="26"/>
  <c r="AK21" i="26"/>
  <c r="CZ27" i="26" s="1"/>
  <c r="AL12" i="26"/>
  <c r="CZ18" i="26"/>
  <c r="AK24" i="26"/>
  <c r="CZ30" i="26" s="1"/>
  <c r="AK16" i="26"/>
  <c r="CZ22" i="26" s="1"/>
  <c r="AK8" i="26"/>
  <c r="CZ14" i="26" s="1"/>
  <c r="AL15" i="26"/>
  <c r="AL34" i="26"/>
  <c r="AK34" i="26"/>
  <c r="J21" i="26"/>
  <c r="I35" i="26"/>
  <c r="J20" i="26"/>
  <c r="J10" i="26"/>
  <c r="J13" i="26"/>
  <c r="CP13" i="26" s="1"/>
  <c r="CY19" i="26" s="1"/>
  <c r="CZ19" i="26"/>
  <c r="BM29" i="25"/>
  <c r="CP29" i="25" s="1"/>
  <c r="CY35" i="25" s="1"/>
  <c r="BM25" i="25"/>
  <c r="BM15" i="25"/>
  <c r="CP15" i="25" s="1"/>
  <c r="CY21" i="25" s="1"/>
  <c r="BM28" i="25"/>
  <c r="CP28" i="25" s="1"/>
  <c r="CY34" i="25" s="1"/>
  <c r="BL28" i="25"/>
  <c r="CZ34" i="25" s="1"/>
  <c r="BL24" i="25"/>
  <c r="CP24" i="25"/>
  <c r="CY30" i="25" s="1"/>
  <c r="BM13" i="25"/>
  <c r="CP10" i="25"/>
  <c r="CY16" i="25" s="1"/>
  <c r="BL11" i="25"/>
  <c r="AK15" i="25"/>
  <c r="AL31" i="25"/>
  <c r="CP31" i="25" s="1"/>
  <c r="CY37" i="25" s="1"/>
  <c r="AK25" i="25"/>
  <c r="CZ31" i="25" s="1"/>
  <c r="AL25" i="25"/>
  <c r="AK13" i="25"/>
  <c r="CZ19" i="25" s="1"/>
  <c r="AL13" i="25"/>
  <c r="AK18" i="25"/>
  <c r="AK11" i="25"/>
  <c r="CZ17" i="25" s="1"/>
  <c r="CZ21" i="25"/>
  <c r="AK17" i="25"/>
  <c r="CZ23" i="25" s="1"/>
  <c r="AL17" i="25"/>
  <c r="CP17" i="25" s="1"/>
  <c r="CY23" i="25" s="1"/>
  <c r="J32" i="25"/>
  <c r="CZ35" i="25"/>
  <c r="CP26" i="24"/>
  <c r="CY32" i="24" s="1"/>
  <c r="AL9" i="24"/>
  <c r="AK25" i="24"/>
  <c r="CZ31" i="24" s="1"/>
  <c r="CZ35" i="24"/>
  <c r="AK13" i="24"/>
  <c r="CP20" i="24"/>
  <c r="CY26" i="24" s="1"/>
  <c r="BM28" i="23"/>
  <c r="CP28" i="23" s="1"/>
  <c r="CY34" i="23" s="1"/>
  <c r="BL28" i="23"/>
  <c r="CZ34" i="23" s="1"/>
  <c r="BM20" i="23"/>
  <c r="CP20" i="23" s="1"/>
  <c r="CY26" i="23" s="1"/>
  <c r="BL20" i="23"/>
  <c r="CZ26" i="23" s="1"/>
  <c r="AL33" i="23"/>
  <c r="AK33" i="23"/>
  <c r="CZ39" i="23" s="1"/>
  <c r="AK31" i="23"/>
  <c r="CZ37" i="23" s="1"/>
  <c r="AL31" i="23"/>
  <c r="AL25" i="23"/>
  <c r="CP25" i="23" s="1"/>
  <c r="CY31" i="23" s="1"/>
  <c r="AK25" i="23"/>
  <c r="CZ31" i="23" s="1"/>
  <c r="CZ23" i="23"/>
  <c r="BL19" i="22"/>
  <c r="CZ25" i="22" s="1"/>
  <c r="BM19" i="22"/>
  <c r="CP19" i="22" s="1"/>
  <c r="CY25" i="22" s="1"/>
  <c r="CP20" i="22"/>
  <c r="CY26" i="22" s="1"/>
  <c r="BL21" i="22"/>
  <c r="BM21" i="22"/>
  <c r="CP21" i="22" s="1"/>
  <c r="CY27" i="22" s="1"/>
  <c r="BM18" i="22"/>
  <c r="CP18" i="22" s="1"/>
  <c r="CY24" i="22" s="1"/>
  <c r="BL25" i="22"/>
  <c r="BM25" i="22"/>
  <c r="CP25" i="22" s="1"/>
  <c r="CY31" i="22" s="1"/>
  <c r="CP15" i="22"/>
  <c r="CY21" i="22" s="1"/>
  <c r="CP9" i="22"/>
  <c r="CY15" i="22" s="1"/>
  <c r="CP23" i="22"/>
  <c r="CY29" i="22" s="1"/>
  <c r="I23" i="22"/>
  <c r="CZ29" i="22" s="1"/>
  <c r="CP12" i="22"/>
  <c r="CY18" i="22" s="1"/>
  <c r="AK25" i="22"/>
  <c r="J8" i="22"/>
  <c r="CP8" i="22" s="1"/>
  <c r="CY14" i="22" s="1"/>
  <c r="CP11" i="22"/>
  <c r="CY17" i="22" s="1"/>
  <c r="AK14" i="22"/>
  <c r="CP33" i="22"/>
  <c r="CY39" i="22" s="1"/>
  <c r="CP10" i="22"/>
  <c r="CY16" i="22" s="1"/>
  <c r="CP16" i="22"/>
  <c r="CY22" i="22" s="1"/>
  <c r="J30" i="22"/>
  <c r="CP30" i="22" s="1"/>
  <c r="CY36" i="22" s="1"/>
  <c r="I30" i="22"/>
  <c r="CZ36" i="22" s="1"/>
  <c r="J24" i="22"/>
  <c r="CP24" i="22" s="1"/>
  <c r="CY30" i="22" s="1"/>
  <c r="I24" i="22"/>
  <c r="J22" i="22"/>
  <c r="CP22" i="22" s="1"/>
  <c r="CY28" i="22" s="1"/>
  <c r="I22" i="22"/>
  <c r="CZ28" i="22" s="1"/>
  <c r="J26" i="22"/>
  <c r="CP26" i="22" s="1"/>
  <c r="CY32" i="22" s="1"/>
  <c r="J34" i="22"/>
  <c r="I34" i="22"/>
  <c r="CZ40" i="22" s="1"/>
  <c r="BM10" i="27"/>
  <c r="CP10" i="27" s="1"/>
  <c r="CY16" i="27" s="1"/>
  <c r="CP13" i="27"/>
  <c r="CY19" i="27" s="1"/>
  <c r="CP14" i="27"/>
  <c r="CY20" i="27" s="1"/>
  <c r="BM11" i="27"/>
  <c r="CP11" i="27" s="1"/>
  <c r="CY17" i="27" s="1"/>
  <c r="CZ36" i="27"/>
  <c r="AL35" i="27"/>
  <c r="CP35" i="27" s="1"/>
  <c r="CZ26" i="27"/>
  <c r="CZ19" i="27"/>
  <c r="I19" i="27"/>
  <c r="CZ25" i="27" s="1"/>
  <c r="CP19" i="27"/>
  <c r="CY25" i="27" s="1"/>
  <c r="BM33" i="26"/>
  <c r="CP24" i="26"/>
  <c r="CY30" i="26" s="1"/>
  <c r="AL9" i="26"/>
  <c r="CZ26" i="26"/>
  <c r="J9" i="26"/>
  <c r="J19" i="26"/>
  <c r="CP20" i="26"/>
  <c r="CY26" i="26" s="1"/>
  <c r="CZ15" i="25"/>
  <c r="CP9" i="25"/>
  <c r="CY15" i="25" s="1"/>
  <c r="CP8" i="25"/>
  <c r="CY14" i="25" s="1"/>
  <c r="CP36" i="25"/>
  <c r="CY42" i="25" s="1"/>
  <c r="AK20" i="25"/>
  <c r="CZ26" i="25" s="1"/>
  <c r="J16" i="25"/>
  <c r="CZ28" i="24"/>
  <c r="CP24" i="24"/>
  <c r="CY30" i="24" s="1"/>
  <c r="CZ32" i="24"/>
  <c r="CP16" i="24"/>
  <c r="CY22" i="24" s="1"/>
  <c r="CZ32" i="23"/>
  <c r="CP32" i="23"/>
  <c r="CY38" i="23" s="1"/>
  <c r="BM12" i="23"/>
  <c r="CZ22" i="23"/>
  <c r="CP23" i="23"/>
  <c r="CY29" i="23" s="1"/>
  <c r="J33" i="23"/>
  <c r="BM16" i="27"/>
  <c r="CP16" i="27" s="1"/>
  <c r="CY22" i="27" s="1"/>
  <c r="BM28" i="27"/>
  <c r="BL28" i="27"/>
  <c r="CZ34" i="27" s="1"/>
  <c r="CZ30" i="27"/>
  <c r="CZ27" i="27"/>
  <c r="BM36" i="27"/>
  <c r="CP36" i="27" s="1"/>
  <c r="CY42" i="27" s="1"/>
  <c r="BL36" i="27"/>
  <c r="CZ42" i="27" s="1"/>
  <c r="AK15" i="27"/>
  <c r="CZ21" i="27" s="1"/>
  <c r="AL15" i="27"/>
  <c r="AL18" i="27"/>
  <c r="CP18" i="27" s="1"/>
  <c r="CY24" i="27" s="1"/>
  <c r="AK18" i="27"/>
  <c r="AL17" i="27"/>
  <c r="CP17" i="27" s="1"/>
  <c r="CY23" i="27" s="1"/>
  <c r="AK17" i="27"/>
  <c r="CZ23" i="27" s="1"/>
  <c r="CZ20" i="27"/>
  <c r="CZ39" i="27"/>
  <c r="CZ14" i="27"/>
  <c r="AL25" i="27"/>
  <c r="CP25" i="27" s="1"/>
  <c r="AK25" i="27"/>
  <c r="CZ22" i="27"/>
  <c r="BM28" i="26"/>
  <c r="CP28" i="26" s="1"/>
  <c r="CY34" i="26" s="1"/>
  <c r="BL28" i="26"/>
  <c r="CZ34" i="26" s="1"/>
  <c r="CZ28" i="26"/>
  <c r="CP15" i="26"/>
  <c r="CY21" i="26" s="1"/>
  <c r="BM11" i="26"/>
  <c r="CP11" i="26" s="1"/>
  <c r="CY17" i="26" s="1"/>
  <c r="BL11" i="26"/>
  <c r="BM10" i="26"/>
  <c r="CP10" i="26" s="1"/>
  <c r="CY16" i="26" s="1"/>
  <c r="BL10" i="26"/>
  <c r="CZ16" i="26" s="1"/>
  <c r="AL30" i="26"/>
  <c r="CP30" i="26" s="1"/>
  <c r="CY36" i="26" s="1"/>
  <c r="AK30" i="26"/>
  <c r="CZ36" i="26" s="1"/>
  <c r="AK19" i="26"/>
  <c r="CZ25" i="26" s="1"/>
  <c r="AL19" i="26"/>
  <c r="CZ37" i="26"/>
  <c r="AL29" i="26"/>
  <c r="AK29" i="26"/>
  <c r="CZ35" i="26" s="1"/>
  <c r="AK27" i="26"/>
  <c r="CZ33" i="26" s="1"/>
  <c r="AL27" i="26"/>
  <c r="CP27" i="26" s="1"/>
  <c r="CY33" i="26" s="1"/>
  <c r="AL31" i="26"/>
  <c r="CP31" i="26" s="1"/>
  <c r="CY37" i="26" s="1"/>
  <c r="CP29" i="26"/>
  <c r="CY35" i="26" s="1"/>
  <c r="AL33" i="26"/>
  <c r="AK33" i="26"/>
  <c r="CZ39" i="26" s="1"/>
  <c r="CZ42" i="26"/>
  <c r="AK35" i="26"/>
  <c r="AL35" i="26"/>
  <c r="CP35" i="26" s="1"/>
  <c r="CY41" i="26" s="1"/>
  <c r="AL17" i="26"/>
  <c r="AK17" i="26"/>
  <c r="CZ23" i="26" s="1"/>
  <c r="J25" i="26"/>
  <c r="CP25" i="26" s="1"/>
  <c r="CY31" i="26" s="1"/>
  <c r="BM32" i="25"/>
  <c r="CP11" i="25"/>
  <c r="CY17" i="25" s="1"/>
  <c r="BM22" i="25"/>
  <c r="CP22" i="25" s="1"/>
  <c r="CY28" i="25" s="1"/>
  <c r="BL22" i="25"/>
  <c r="CZ28" i="25" s="1"/>
  <c r="CZ39" i="25"/>
  <c r="BM18" i="25"/>
  <c r="CP18" i="25" s="1"/>
  <c r="CY24" i="25" s="1"/>
  <c r="BL18" i="25"/>
  <c r="AL19" i="25"/>
  <c r="AK19" i="25"/>
  <c r="CZ25" i="25" s="1"/>
  <c r="CZ36" i="25"/>
  <c r="AL23" i="25"/>
  <c r="CP23" i="25" s="1"/>
  <c r="CY29" i="25" s="1"/>
  <c r="AK23" i="25"/>
  <c r="CZ29" i="25" s="1"/>
  <c r="CZ40" i="25"/>
  <c r="AL16" i="25"/>
  <c r="AK16" i="25"/>
  <c r="CZ22" i="25" s="1"/>
  <c r="AL7" i="25"/>
  <c r="CP7" i="25" s="1"/>
  <c r="CY13" i="25" s="1"/>
  <c r="AK7" i="25"/>
  <c r="CP35" i="25"/>
  <c r="CY41" i="25" s="1"/>
  <c r="AL27" i="25"/>
  <c r="CP27" i="25" s="1"/>
  <c r="CY33" i="25" s="1"/>
  <c r="AK27" i="25"/>
  <c r="CZ33" i="25" s="1"/>
  <c r="J37" i="25"/>
  <c r="CP37" i="25" s="1"/>
  <c r="CY43" i="25" s="1"/>
  <c r="I37" i="25"/>
  <c r="CZ43" i="25" s="1"/>
  <c r="J12" i="25"/>
  <c r="CP12" i="25" s="1"/>
  <c r="CY18" i="25" s="1"/>
  <c r="I12" i="25"/>
  <c r="CZ18" i="25" s="1"/>
  <c r="CP32" i="24"/>
  <c r="CY38" i="24" s="1"/>
  <c r="CZ22" i="24"/>
  <c r="CP25" i="24"/>
  <c r="CY31" i="24" s="1"/>
  <c r="CZ33" i="24"/>
  <c r="AL31" i="24"/>
  <c r="CP31" i="24" s="1"/>
  <c r="CY37" i="24" s="1"/>
  <c r="AK31" i="24"/>
  <c r="CP35" i="24"/>
  <c r="CY41" i="24" s="1"/>
  <c r="CP27" i="24"/>
  <c r="CY33" i="24" s="1"/>
  <c r="CZ21" i="24"/>
  <c r="AL21" i="24"/>
  <c r="AK21" i="24"/>
  <c r="CZ27" i="24" s="1"/>
  <c r="AL33" i="24"/>
  <c r="CP33" i="24" s="1"/>
  <c r="CY39" i="24" s="1"/>
  <c r="AK33" i="24"/>
  <c r="CZ39" i="24" s="1"/>
  <c r="J7" i="24"/>
  <c r="CP7" i="24" s="1"/>
  <c r="CY13" i="24" s="1"/>
  <c r="J17" i="24"/>
  <c r="CP17" i="24" s="1"/>
  <c r="CY23" i="24" s="1"/>
  <c r="I17" i="24"/>
  <c r="CZ23" i="24" s="1"/>
  <c r="CZ34" i="24"/>
  <c r="CZ42" i="24"/>
  <c r="CZ13" i="24"/>
  <c r="J13" i="24"/>
  <c r="CP13" i="24" s="1"/>
  <c r="CY19" i="24" s="1"/>
  <c r="I13" i="24"/>
  <c r="I10" i="24"/>
  <c r="J10" i="24"/>
  <c r="CP10" i="24" s="1"/>
  <c r="CY16" i="24" s="1"/>
  <c r="I8" i="24"/>
  <c r="J8" i="24"/>
  <c r="CP8" i="24" s="1"/>
  <c r="CY14" i="24" s="1"/>
  <c r="I9" i="24"/>
  <c r="CZ15" i="24" s="1"/>
  <c r="J9" i="24"/>
  <c r="CP22" i="23"/>
  <c r="CY28" i="23" s="1"/>
  <c r="CP7" i="23"/>
  <c r="CY13" i="23" s="1"/>
  <c r="BM24" i="23"/>
  <c r="CP24" i="23" s="1"/>
  <c r="CY30" i="23" s="1"/>
  <c r="BL24" i="23"/>
  <c r="BL32" i="23"/>
  <c r="CZ38" i="23" s="1"/>
  <c r="BM10" i="23"/>
  <c r="CP10" i="23" s="1"/>
  <c r="CY16" i="23" s="1"/>
  <c r="CP8" i="23"/>
  <c r="CY14" i="23" s="1"/>
  <c r="BM36" i="23"/>
  <c r="CP36" i="23" s="1"/>
  <c r="CY42" i="23" s="1"/>
  <c r="BL36" i="23"/>
  <c r="CZ42" i="23" s="1"/>
  <c r="AK19" i="23"/>
  <c r="CZ25" i="23" s="1"/>
  <c r="AL19" i="23"/>
  <c r="CP19" i="23" s="1"/>
  <c r="CY25" i="23" s="1"/>
  <c r="AL29" i="23"/>
  <c r="AK29" i="23"/>
  <c r="CZ35" i="23" s="1"/>
  <c r="AL37" i="23"/>
  <c r="CP37" i="23" s="1"/>
  <c r="CY43" i="23" s="1"/>
  <c r="AK37" i="23"/>
  <c r="AK14" i="23"/>
  <c r="CZ20" i="23" s="1"/>
  <c r="CP14" i="23"/>
  <c r="CY20" i="23" s="1"/>
  <c r="AL13" i="23"/>
  <c r="CP13" i="23" s="1"/>
  <c r="CY19" i="23" s="1"/>
  <c r="AK13" i="23"/>
  <c r="CZ19" i="23" s="1"/>
  <c r="AK15" i="23"/>
  <c r="AL15" i="23"/>
  <c r="CP15" i="23" s="1"/>
  <c r="CY21" i="23" s="1"/>
  <c r="AL12" i="23"/>
  <c r="AK12" i="23"/>
  <c r="CZ18" i="23" s="1"/>
  <c r="CP16" i="23"/>
  <c r="CY22" i="23" s="1"/>
  <c r="CP7" i="22"/>
  <c r="CY13" i="22" s="1"/>
  <c r="CP27" i="27"/>
  <c r="CY33" i="27" s="1"/>
  <c r="CP31" i="27"/>
  <c r="CY37" i="27" s="1"/>
  <c r="CP22" i="27"/>
  <c r="CY28" i="27" s="1"/>
  <c r="CZ16" i="27"/>
  <c r="CP9" i="27"/>
  <c r="CY15" i="27" s="1"/>
  <c r="CP12" i="27"/>
  <c r="CY18" i="27" s="1"/>
  <c r="CZ29" i="27"/>
  <c r="CZ28" i="27"/>
  <c r="CZ17" i="27"/>
  <c r="CP14" i="26"/>
  <c r="CY20" i="26" s="1"/>
  <c r="CP8" i="26"/>
  <c r="CY14" i="26" s="1"/>
  <c r="CZ15" i="26"/>
  <c r="CZ20" i="26"/>
  <c r="CP22" i="26"/>
  <c r="CY28" i="26" s="1"/>
  <c r="CP18" i="26"/>
  <c r="CY24" i="26" s="1"/>
  <c r="CP34" i="26"/>
  <c r="CY40" i="26" s="1"/>
  <c r="CZ32" i="26"/>
  <c r="CZ21" i="26"/>
  <c r="CZ42" i="25"/>
  <c r="CZ38" i="25"/>
  <c r="CZ16" i="25"/>
  <c r="CP11" i="24"/>
  <c r="CY17" i="24" s="1"/>
  <c r="CZ24" i="24"/>
  <c r="CZ38" i="24"/>
  <c r="CP18" i="24"/>
  <c r="CY24" i="24" s="1"/>
  <c r="CZ24" i="23"/>
  <c r="CP27" i="23"/>
  <c r="CY33" i="23" s="1"/>
  <c r="CZ21" i="23"/>
  <c r="CZ16" i="23"/>
  <c r="CP9" i="23"/>
  <c r="CY15" i="23" s="1"/>
  <c r="CZ29" i="23"/>
  <c r="CZ28" i="23"/>
  <c r="CZ17" i="23"/>
  <c r="CZ13" i="23"/>
  <c r="BG22" i="17"/>
  <c r="BH22" i="17"/>
  <c r="CP31" i="23" l="1"/>
  <c r="CY37" i="23" s="1"/>
  <c r="CZ31" i="22"/>
  <c r="CZ36" i="23"/>
  <c r="CP26" i="26"/>
  <c r="CY32" i="26" s="1"/>
  <c r="CZ13" i="26"/>
  <c r="CP28" i="27"/>
  <c r="CY34" i="27" s="1"/>
  <c r="CZ34" i="22"/>
  <c r="CZ24" i="27"/>
  <c r="CZ30" i="22"/>
  <c r="CZ38" i="27"/>
  <c r="CZ26" i="24"/>
  <c r="CP13" i="25"/>
  <c r="CY19" i="25" s="1"/>
  <c r="CP19" i="25"/>
  <c r="CY25" i="25" s="1"/>
  <c r="CZ37" i="24"/>
  <c r="CP19" i="24"/>
  <c r="CY25" i="24" s="1"/>
  <c r="CP21" i="24"/>
  <c r="CY27" i="24" s="1"/>
  <c r="CP32" i="25"/>
  <c r="CY38" i="25" s="1"/>
  <c r="CP21" i="25"/>
  <c r="CY27" i="25" s="1"/>
  <c r="CP25" i="25"/>
  <c r="CY31" i="25" s="1"/>
  <c r="CP16" i="25"/>
  <c r="CY22" i="25" s="1"/>
  <c r="CZ13" i="25"/>
  <c r="CP12" i="24"/>
  <c r="CY18" i="24" s="1"/>
  <c r="CZ19" i="24"/>
  <c r="CZ14" i="24"/>
  <c r="CZ30" i="23"/>
  <c r="CP29" i="23"/>
  <c r="CY35" i="23" s="1"/>
  <c r="CZ43" i="23"/>
  <c r="CP23" i="27"/>
  <c r="CY29" i="27" s="1"/>
  <c r="CP15" i="27"/>
  <c r="CY21" i="27" s="1"/>
  <c r="CP17" i="26"/>
  <c r="CY23" i="26" s="1"/>
  <c r="CP12" i="26"/>
  <c r="CY18" i="26" s="1"/>
  <c r="CP19" i="26"/>
  <c r="CY25" i="26" s="1"/>
  <c r="CZ17" i="26"/>
  <c r="CZ40" i="26"/>
  <c r="CZ30" i="25"/>
  <c r="CZ16" i="24"/>
  <c r="CP9" i="24"/>
  <c r="CY15" i="24" s="1"/>
  <c r="CP12" i="23"/>
  <c r="CY18" i="23" s="1"/>
  <c r="CP33" i="23"/>
  <c r="CY39" i="23" s="1"/>
  <c r="CP34" i="22"/>
  <c r="CY40" i="22" s="1"/>
  <c r="CP21" i="26"/>
  <c r="CY27" i="26" s="1"/>
  <c r="CZ41" i="26"/>
  <c r="CP9" i="26"/>
  <c r="CY15" i="26" s="1"/>
  <c r="CZ24" i="25"/>
  <c r="CP33" i="26"/>
  <c r="CY39" i="26" s="1"/>
  <c r="D18" i="17"/>
  <c r="BG16" i="17"/>
  <c r="BH16" i="17"/>
  <c r="BG15" i="17"/>
  <c r="CY58" i="21" l="1"/>
  <c r="CZ55" i="21"/>
  <c r="DK43" i="21"/>
  <c r="DI43" i="21"/>
  <c r="DH43" i="21"/>
  <c r="DG43" i="21"/>
  <c r="DF43" i="21"/>
  <c r="DE43" i="21"/>
  <c r="DD43" i="21"/>
  <c r="DC43" i="21"/>
  <c r="DB43" i="21"/>
  <c r="DA43" i="21"/>
  <c r="CX43" i="21"/>
  <c r="CW43" i="21"/>
  <c r="CU43" i="21"/>
  <c r="CT43" i="21"/>
  <c r="DK42" i="21"/>
  <c r="DI42" i="21"/>
  <c r="DH42" i="21"/>
  <c r="DG42" i="21"/>
  <c r="DF42" i="21"/>
  <c r="DE42" i="21"/>
  <c r="DD42" i="21"/>
  <c r="DC42" i="21"/>
  <c r="DB42" i="21"/>
  <c r="DA42" i="21"/>
  <c r="CX42" i="21"/>
  <c r="CW42" i="21"/>
  <c r="CU42" i="21"/>
  <c r="CT42" i="21"/>
  <c r="DK41" i="21"/>
  <c r="DI41" i="21"/>
  <c r="DH41" i="21"/>
  <c r="DG41" i="21"/>
  <c r="DF41" i="21"/>
  <c r="DE41" i="21"/>
  <c r="DD41" i="21"/>
  <c r="DC41" i="21"/>
  <c r="DB41" i="21"/>
  <c r="DA41" i="21"/>
  <c r="CX41" i="21"/>
  <c r="CW41" i="21"/>
  <c r="CU41" i="21"/>
  <c r="CT41" i="21"/>
  <c r="CQ41" i="21"/>
  <c r="CN41" i="21"/>
  <c r="CL41" i="21"/>
  <c r="CK41" i="21"/>
  <c r="CG41" i="21"/>
  <c r="CF41" i="21"/>
  <c r="W41" i="21"/>
  <c r="DK40" i="21"/>
  <c r="DI40" i="21"/>
  <c r="DH40" i="21"/>
  <c r="DG40" i="21"/>
  <c r="DF40" i="21"/>
  <c r="DE40" i="21"/>
  <c r="DD40" i="21"/>
  <c r="DC40" i="21"/>
  <c r="DB40" i="21"/>
  <c r="DA40" i="21"/>
  <c r="CX40" i="21"/>
  <c r="CW40" i="21"/>
  <c r="CU40" i="21"/>
  <c r="CT40" i="21"/>
  <c r="CQ40" i="21"/>
  <c r="CN40" i="21"/>
  <c r="CL40" i="21"/>
  <c r="CK40" i="21"/>
  <c r="CG40" i="21"/>
  <c r="CF40" i="21"/>
  <c r="W40" i="21"/>
  <c r="DK39" i="21"/>
  <c r="DI39" i="21"/>
  <c r="DH39" i="21"/>
  <c r="DG39" i="21"/>
  <c r="DF39" i="21"/>
  <c r="DE39" i="21"/>
  <c r="DD39" i="21"/>
  <c r="DC39" i="21"/>
  <c r="DB39" i="21"/>
  <c r="DA39" i="21"/>
  <c r="CX39" i="21"/>
  <c r="CW39" i="21"/>
  <c r="CU39" i="21"/>
  <c r="CT39" i="21"/>
  <c r="CQ39" i="21"/>
  <c r="CN39" i="21"/>
  <c r="CL39" i="21"/>
  <c r="CK39" i="21"/>
  <c r="CG39" i="21"/>
  <c r="CF39" i="21"/>
  <c r="W39" i="21"/>
  <c r="DK38" i="21"/>
  <c r="DI38" i="21"/>
  <c r="DH38" i="21"/>
  <c r="DG38" i="21"/>
  <c r="DF38" i="21"/>
  <c r="DE38" i="21"/>
  <c r="DD38" i="21"/>
  <c r="DC38" i="21"/>
  <c r="DA38" i="21"/>
  <c r="CX38" i="21"/>
  <c r="CW38" i="21"/>
  <c r="CU38" i="21"/>
  <c r="CT38" i="21"/>
  <c r="CF38" i="21"/>
  <c r="DK37" i="21"/>
  <c r="DI37" i="21"/>
  <c r="DH37" i="21"/>
  <c r="DG37" i="21"/>
  <c r="DF37" i="21"/>
  <c r="DE37" i="21"/>
  <c r="DD37" i="21"/>
  <c r="DC37" i="21"/>
  <c r="DA37" i="21"/>
  <c r="CX37" i="21"/>
  <c r="CW37" i="21"/>
  <c r="CU37" i="21"/>
  <c r="CT37" i="21"/>
  <c r="CM37" i="21"/>
  <c r="CV43" i="21" s="1"/>
  <c r="DJ43" i="21"/>
  <c r="BJ37" i="21"/>
  <c r="BI37" i="21"/>
  <c r="BH37" i="21"/>
  <c r="BG37" i="21"/>
  <c r="AI37" i="21"/>
  <c r="AH37" i="21"/>
  <c r="AG37" i="21"/>
  <c r="AJ37" i="21" s="1"/>
  <c r="AF37" i="21"/>
  <c r="G37" i="21"/>
  <c r="F37" i="21"/>
  <c r="E37" i="21"/>
  <c r="D37" i="21"/>
  <c r="DK36" i="21"/>
  <c r="DI36" i="21"/>
  <c r="DH36" i="21"/>
  <c r="DG36" i="21"/>
  <c r="DF36" i="21"/>
  <c r="DE36" i="21"/>
  <c r="DD36" i="21"/>
  <c r="DC36" i="21"/>
  <c r="DA36" i="21"/>
  <c r="CX36" i="21"/>
  <c r="CW36" i="21"/>
  <c r="CU36" i="21"/>
  <c r="CT36" i="21"/>
  <c r="CM36" i="21"/>
  <c r="CV42" i="21" s="1"/>
  <c r="CH36" i="21"/>
  <c r="DJ42" i="21" s="1"/>
  <c r="BJ36" i="21"/>
  <c r="BI36" i="21"/>
  <c r="BH36" i="21"/>
  <c r="BG36" i="21"/>
  <c r="AI36" i="21"/>
  <c r="AH36" i="21"/>
  <c r="AG36" i="21"/>
  <c r="AF36" i="21"/>
  <c r="G36" i="21"/>
  <c r="F36" i="21"/>
  <c r="E36" i="21"/>
  <c r="D36" i="21"/>
  <c r="DK35" i="21"/>
  <c r="DI35" i="21"/>
  <c r="DH35" i="21"/>
  <c r="DG35" i="21"/>
  <c r="DF35" i="21"/>
  <c r="DE35" i="21"/>
  <c r="DD35" i="21"/>
  <c r="DC35" i="21"/>
  <c r="DB35" i="21"/>
  <c r="DA35" i="21"/>
  <c r="CX35" i="21"/>
  <c r="CW35" i="21"/>
  <c r="CU35" i="21"/>
  <c r="CT35" i="21"/>
  <c r="CM35" i="21"/>
  <c r="CV41" i="21" s="1"/>
  <c r="CH35" i="21"/>
  <c r="DJ41" i="21" s="1"/>
  <c r="BJ35" i="21"/>
  <c r="BI35" i="21"/>
  <c r="BH35" i="21"/>
  <c r="BG35" i="21"/>
  <c r="AI35" i="21"/>
  <c r="AH35" i="21"/>
  <c r="AG35" i="21"/>
  <c r="AJ35" i="21" s="1"/>
  <c r="AF35" i="21"/>
  <c r="G35" i="21"/>
  <c r="F35" i="21"/>
  <c r="E35" i="21"/>
  <c r="H35" i="21" s="1"/>
  <c r="I35" i="21" s="1"/>
  <c r="D35" i="21"/>
  <c r="DK34" i="21"/>
  <c r="DI34" i="21"/>
  <c r="DH34" i="21"/>
  <c r="DG34" i="21"/>
  <c r="DF34" i="21"/>
  <c r="DE34" i="21"/>
  <c r="DD34" i="21"/>
  <c r="DC34" i="21"/>
  <c r="DB34" i="21"/>
  <c r="DA34" i="21"/>
  <c r="CX34" i="21"/>
  <c r="CW34" i="21"/>
  <c r="CU34" i="21"/>
  <c r="CT34" i="21"/>
  <c r="CM34" i="21"/>
  <c r="CV40" i="21" s="1"/>
  <c r="CH34" i="21"/>
  <c r="DJ40" i="21" s="1"/>
  <c r="BJ34" i="21"/>
  <c r="BI34" i="21"/>
  <c r="BH34" i="21"/>
  <c r="BG34" i="21"/>
  <c r="AI34" i="21"/>
  <c r="AH34" i="21"/>
  <c r="AG34" i="21"/>
  <c r="AF34" i="21"/>
  <c r="G34" i="21"/>
  <c r="F34" i="21"/>
  <c r="E34" i="21"/>
  <c r="H34" i="21" s="1"/>
  <c r="D34" i="21"/>
  <c r="DK33" i="21"/>
  <c r="DI33" i="21"/>
  <c r="DH33" i="21"/>
  <c r="DG33" i="21"/>
  <c r="DF33" i="21"/>
  <c r="DE33" i="21"/>
  <c r="DD33" i="21"/>
  <c r="DC33" i="21"/>
  <c r="DB33" i="21"/>
  <c r="DA33" i="21"/>
  <c r="CX33" i="21"/>
  <c r="CW33" i="21"/>
  <c r="CU33" i="21"/>
  <c r="CT33" i="21"/>
  <c r="CM33" i="21"/>
  <c r="CV39" i="21" s="1"/>
  <c r="CH33" i="21"/>
  <c r="DJ39" i="21" s="1"/>
  <c r="BJ33" i="21"/>
  <c r="BI33" i="21"/>
  <c r="BH33" i="21"/>
  <c r="BG33" i="21"/>
  <c r="AI33" i="21"/>
  <c r="AH33" i="21"/>
  <c r="AG33" i="21"/>
  <c r="AF33" i="21"/>
  <c r="G33" i="21"/>
  <c r="F33" i="21"/>
  <c r="E33" i="21"/>
  <c r="D33" i="21"/>
  <c r="DK32" i="21"/>
  <c r="DI32" i="21"/>
  <c r="DH32" i="21"/>
  <c r="DG32" i="21"/>
  <c r="DF32" i="21"/>
  <c r="DE32" i="21"/>
  <c r="DD32" i="21"/>
  <c r="DC32" i="21"/>
  <c r="DB32" i="21"/>
  <c r="DA32" i="21"/>
  <c r="CX32" i="21"/>
  <c r="CW32" i="21"/>
  <c r="CU32" i="21"/>
  <c r="CT32" i="21"/>
  <c r="CM32" i="21"/>
  <c r="CV38" i="21" s="1"/>
  <c r="CH32" i="21"/>
  <c r="DJ38" i="21" s="1"/>
  <c r="BJ32" i="21"/>
  <c r="BI32" i="21"/>
  <c r="BH32" i="21"/>
  <c r="BG32" i="21"/>
  <c r="AI32" i="21"/>
  <c r="AH32" i="21"/>
  <c r="AG32" i="21"/>
  <c r="AF32" i="21"/>
  <c r="G32" i="21"/>
  <c r="F32" i="21"/>
  <c r="E32" i="21"/>
  <c r="H32" i="21" s="1"/>
  <c r="D32" i="21"/>
  <c r="DK31" i="21"/>
  <c r="DI31" i="21"/>
  <c r="DH31" i="21"/>
  <c r="DG31" i="21"/>
  <c r="DF31" i="21"/>
  <c r="DE31" i="21"/>
  <c r="DD31" i="21"/>
  <c r="DC31" i="21"/>
  <c r="DB31" i="21"/>
  <c r="DA31" i="21"/>
  <c r="CX31" i="21"/>
  <c r="CW31" i="21"/>
  <c r="CU31" i="21"/>
  <c r="CT31" i="21"/>
  <c r="CM31" i="21"/>
  <c r="CV37" i="21" s="1"/>
  <c r="CH31" i="21"/>
  <c r="DJ37" i="21" s="1"/>
  <c r="BJ31" i="21"/>
  <c r="BI31" i="21"/>
  <c r="BH31" i="21"/>
  <c r="BG31" i="21"/>
  <c r="AI31" i="21"/>
  <c r="AH31" i="21"/>
  <c r="AG31" i="21"/>
  <c r="AJ31" i="21" s="1"/>
  <c r="AF31" i="21"/>
  <c r="G31" i="21"/>
  <c r="F31" i="21"/>
  <c r="E31" i="21"/>
  <c r="D31" i="21"/>
  <c r="DK30" i="21"/>
  <c r="DI30" i="21"/>
  <c r="DH30" i="21"/>
  <c r="DG30" i="21"/>
  <c r="DF30" i="21"/>
  <c r="DE30" i="21"/>
  <c r="DD30" i="21"/>
  <c r="DC30" i="21"/>
  <c r="DA30" i="21"/>
  <c r="CX30" i="21"/>
  <c r="CW30" i="21"/>
  <c r="CU30" i="21"/>
  <c r="CT30" i="21"/>
  <c r="CM30" i="21"/>
  <c r="CV36" i="21" s="1"/>
  <c r="CH30" i="21"/>
  <c r="DJ36" i="21" s="1"/>
  <c r="BJ30" i="21"/>
  <c r="BI30" i="21"/>
  <c r="BH30" i="21"/>
  <c r="BG30" i="21"/>
  <c r="AI30" i="21"/>
  <c r="AH30" i="21"/>
  <c r="AG30" i="21"/>
  <c r="AF30" i="21"/>
  <c r="G30" i="21"/>
  <c r="F30" i="21"/>
  <c r="E30" i="21"/>
  <c r="H30" i="21" s="1"/>
  <c r="D30" i="21"/>
  <c r="DK29" i="21"/>
  <c r="DI29" i="21"/>
  <c r="DH29" i="21"/>
  <c r="DG29" i="21"/>
  <c r="DF29" i="21"/>
  <c r="DE29" i="21"/>
  <c r="DD29" i="21"/>
  <c r="DC29" i="21"/>
  <c r="DB29" i="21"/>
  <c r="DA29" i="21"/>
  <c r="CX29" i="21"/>
  <c r="CW29" i="21"/>
  <c r="CU29" i="21"/>
  <c r="CT29" i="21"/>
  <c r="CM29" i="21"/>
  <c r="CV35" i="21" s="1"/>
  <c r="CH29" i="21"/>
  <c r="DJ35" i="21" s="1"/>
  <c r="BJ29" i="21"/>
  <c r="BI29" i="21"/>
  <c r="BH29" i="21"/>
  <c r="BG29" i="21"/>
  <c r="AI29" i="21"/>
  <c r="AH29" i="21"/>
  <c r="AG29" i="21"/>
  <c r="AF29" i="21"/>
  <c r="G29" i="21"/>
  <c r="F29" i="21"/>
  <c r="E29" i="21"/>
  <c r="D29" i="21"/>
  <c r="DK28" i="21"/>
  <c r="DI28" i="21"/>
  <c r="DH28" i="21"/>
  <c r="DG28" i="21"/>
  <c r="DF28" i="21"/>
  <c r="DE28" i="21"/>
  <c r="DD28" i="21"/>
  <c r="DC28" i="21"/>
  <c r="DB28" i="21"/>
  <c r="DA28" i="21"/>
  <c r="CX28" i="21"/>
  <c r="CW28" i="21"/>
  <c r="CU28" i="21"/>
  <c r="CT28" i="21"/>
  <c r="CM28" i="21"/>
  <c r="CV34" i="21" s="1"/>
  <c r="CH28" i="21"/>
  <c r="DJ34" i="21" s="1"/>
  <c r="BJ28" i="21"/>
  <c r="BI28" i="21"/>
  <c r="BH28" i="21"/>
  <c r="BG28" i="21"/>
  <c r="AI28" i="21"/>
  <c r="AH28" i="21"/>
  <c r="AG28" i="21"/>
  <c r="AJ28" i="21" s="1"/>
  <c r="AL28" i="21" s="1"/>
  <c r="AF28" i="21"/>
  <c r="G28" i="21"/>
  <c r="F28" i="21"/>
  <c r="E28" i="21"/>
  <c r="D28" i="21"/>
  <c r="DK27" i="21"/>
  <c r="DI27" i="21"/>
  <c r="DH27" i="21"/>
  <c r="DG27" i="21"/>
  <c r="DF27" i="21"/>
  <c r="DE27" i="21"/>
  <c r="DD27" i="21"/>
  <c r="DC27" i="21"/>
  <c r="DB27" i="21"/>
  <c r="DA27" i="21"/>
  <c r="CX27" i="21"/>
  <c r="CW27" i="21"/>
  <c r="CU27" i="21"/>
  <c r="CT27" i="21"/>
  <c r="CM27" i="21"/>
  <c r="CV33" i="21" s="1"/>
  <c r="CH27" i="21"/>
  <c r="DJ33" i="21" s="1"/>
  <c r="BJ27" i="21"/>
  <c r="BI27" i="21"/>
  <c r="BH27" i="21"/>
  <c r="BG27" i="21"/>
  <c r="AI27" i="21"/>
  <c r="AH27" i="21"/>
  <c r="AG27" i="21"/>
  <c r="AF27" i="21"/>
  <c r="G27" i="21"/>
  <c r="F27" i="21"/>
  <c r="E27" i="21"/>
  <c r="D27" i="21"/>
  <c r="DK26" i="21"/>
  <c r="DI26" i="21"/>
  <c r="DH26" i="21"/>
  <c r="DG26" i="21"/>
  <c r="DF26" i="21"/>
  <c r="DE26" i="21"/>
  <c r="DD26" i="21"/>
  <c r="DC26" i="21"/>
  <c r="DB26" i="21"/>
  <c r="DA26" i="21"/>
  <c r="CX26" i="21"/>
  <c r="CW26" i="21"/>
  <c r="CU26" i="21"/>
  <c r="CT26" i="21"/>
  <c r="CM26" i="21"/>
  <c r="CV32" i="21" s="1"/>
  <c r="CH26" i="21"/>
  <c r="DJ32" i="21" s="1"/>
  <c r="BJ26" i="21"/>
  <c r="BI26" i="21"/>
  <c r="BH26" i="21"/>
  <c r="BG26" i="21"/>
  <c r="AI26" i="21"/>
  <c r="AH26" i="21"/>
  <c r="AG26" i="21"/>
  <c r="AF26" i="21"/>
  <c r="G26" i="21"/>
  <c r="F26" i="21"/>
  <c r="E26" i="21"/>
  <c r="H26" i="21" s="1"/>
  <c r="J26" i="21" s="1"/>
  <c r="D26" i="21"/>
  <c r="DK25" i="21"/>
  <c r="DI25" i="21"/>
  <c r="DH25" i="21"/>
  <c r="DG25" i="21"/>
  <c r="DF25" i="21"/>
  <c r="DE25" i="21"/>
  <c r="DD25" i="21"/>
  <c r="DC25" i="21"/>
  <c r="DB25" i="21"/>
  <c r="DA25" i="21"/>
  <c r="CX25" i="21"/>
  <c r="CW25" i="21"/>
  <c r="CU25" i="21"/>
  <c r="CT25" i="21"/>
  <c r="CM25" i="21"/>
  <c r="CV31" i="21" s="1"/>
  <c r="CH25" i="21"/>
  <c r="DJ31" i="21" s="1"/>
  <c r="BJ25" i="21"/>
  <c r="BI25" i="21"/>
  <c r="BH25" i="21"/>
  <c r="BG25" i="21"/>
  <c r="AI25" i="21"/>
  <c r="AH25" i="21"/>
  <c r="AG25" i="21"/>
  <c r="AF25" i="21"/>
  <c r="G25" i="21"/>
  <c r="F25" i="21"/>
  <c r="E25" i="21"/>
  <c r="D25" i="21"/>
  <c r="DK24" i="21"/>
  <c r="DI24" i="21"/>
  <c r="DH24" i="21"/>
  <c r="DG24" i="21"/>
  <c r="DF24" i="21"/>
  <c r="DE24" i="21"/>
  <c r="DD24" i="21"/>
  <c r="DC24" i="21"/>
  <c r="DA24" i="21"/>
  <c r="CX24" i="21"/>
  <c r="CW24" i="21"/>
  <c r="CU24" i="21"/>
  <c r="CT24" i="21"/>
  <c r="CM24" i="21"/>
  <c r="CV30" i="21" s="1"/>
  <c r="CH24" i="21"/>
  <c r="DJ30" i="21" s="1"/>
  <c r="BJ24" i="21"/>
  <c r="BI24" i="21"/>
  <c r="BH24" i="21"/>
  <c r="BK24" i="21" s="1"/>
  <c r="BL24" i="21" s="1"/>
  <c r="BG24" i="21"/>
  <c r="AI24" i="21"/>
  <c r="AH24" i="21"/>
  <c r="AG24" i="21"/>
  <c r="AF24" i="21"/>
  <c r="G24" i="21"/>
  <c r="F24" i="21"/>
  <c r="E24" i="21"/>
  <c r="H24" i="21" s="1"/>
  <c r="J24" i="21" s="1"/>
  <c r="D24" i="21"/>
  <c r="DK23" i="21"/>
  <c r="DI23" i="21"/>
  <c r="DH23" i="21"/>
  <c r="DG23" i="21"/>
  <c r="DF23" i="21"/>
  <c r="DE23" i="21"/>
  <c r="DD23" i="21"/>
  <c r="DC23" i="21"/>
  <c r="DB23" i="21"/>
  <c r="DA23" i="21"/>
  <c r="CX23" i="21"/>
  <c r="CW23" i="21"/>
  <c r="CU23" i="21"/>
  <c r="CT23" i="21"/>
  <c r="CM23" i="21"/>
  <c r="CV29" i="21" s="1"/>
  <c r="CH23" i="21"/>
  <c r="DJ29" i="21" s="1"/>
  <c r="BJ23" i="21"/>
  <c r="BI23" i="21"/>
  <c r="BH23" i="21"/>
  <c r="BG23" i="21"/>
  <c r="AI23" i="21"/>
  <c r="AH23" i="21"/>
  <c r="AG23" i="21"/>
  <c r="AF23" i="21"/>
  <c r="H23" i="21"/>
  <c r="I23" i="21" s="1"/>
  <c r="G23" i="21"/>
  <c r="F23" i="21"/>
  <c r="E23" i="21"/>
  <c r="D23" i="21"/>
  <c r="DK22" i="21"/>
  <c r="DI22" i="21"/>
  <c r="DH22" i="21"/>
  <c r="DG22" i="21"/>
  <c r="DF22" i="21"/>
  <c r="DE22" i="21"/>
  <c r="DD22" i="21"/>
  <c r="DC22" i="21"/>
  <c r="DB22" i="21"/>
  <c r="DA22" i="21"/>
  <c r="CX22" i="21"/>
  <c r="CW22" i="21"/>
  <c r="CU22" i="21"/>
  <c r="CT22" i="21"/>
  <c r="CM22" i="21"/>
  <c r="CV28" i="21" s="1"/>
  <c r="CH22" i="21"/>
  <c r="DJ28" i="21" s="1"/>
  <c r="BJ22" i="21"/>
  <c r="BI22" i="21"/>
  <c r="BH22" i="21"/>
  <c r="BK22" i="21" s="1"/>
  <c r="BL22" i="21" s="1"/>
  <c r="BG22" i="21"/>
  <c r="AI22" i="21"/>
  <c r="AH22" i="21"/>
  <c r="AG22" i="21"/>
  <c r="AJ22" i="21" s="1"/>
  <c r="AK22" i="21" s="1"/>
  <c r="AF22" i="21"/>
  <c r="G22" i="21"/>
  <c r="F22" i="21"/>
  <c r="E22" i="21"/>
  <c r="H22" i="21" s="1"/>
  <c r="I22" i="21" s="1"/>
  <c r="D22" i="21"/>
  <c r="DK21" i="21"/>
  <c r="DI21" i="21"/>
  <c r="DH21" i="21"/>
  <c r="DG21" i="21"/>
  <c r="DF21" i="21"/>
  <c r="DE21" i="21"/>
  <c r="DD21" i="21"/>
  <c r="DC21" i="21"/>
  <c r="DB21" i="21"/>
  <c r="DA21" i="21"/>
  <c r="CX21" i="21"/>
  <c r="CW21" i="21"/>
  <c r="CU21" i="21"/>
  <c r="CT21" i="21"/>
  <c r="CM21" i="21"/>
  <c r="CV27" i="21" s="1"/>
  <c r="CH21" i="21"/>
  <c r="DJ27" i="21" s="1"/>
  <c r="BJ21" i="21"/>
  <c r="BI21" i="21"/>
  <c r="BH21" i="21"/>
  <c r="BG21" i="21"/>
  <c r="AI21" i="21"/>
  <c r="AH21" i="21"/>
  <c r="AG21" i="21"/>
  <c r="AF21" i="21"/>
  <c r="G21" i="21"/>
  <c r="F21" i="21"/>
  <c r="E21" i="21"/>
  <c r="D21" i="21"/>
  <c r="DK20" i="21"/>
  <c r="DI20" i="21"/>
  <c r="DH20" i="21"/>
  <c r="DG20" i="21"/>
  <c r="DF20" i="21"/>
  <c r="DE20" i="21"/>
  <c r="DD20" i="21"/>
  <c r="DC20" i="21"/>
  <c r="DB20" i="21"/>
  <c r="DA20" i="21"/>
  <c r="CX20" i="21"/>
  <c r="CW20" i="21"/>
  <c r="CU20" i="21"/>
  <c r="CT20" i="21"/>
  <c r="CM20" i="21"/>
  <c r="CV26" i="21" s="1"/>
  <c r="CH20" i="21"/>
  <c r="DJ26" i="21" s="1"/>
  <c r="BJ20" i="21"/>
  <c r="BI20" i="21"/>
  <c r="BH20" i="21"/>
  <c r="BG20" i="21"/>
  <c r="AI20" i="21"/>
  <c r="AH20" i="21"/>
  <c r="AG20" i="21"/>
  <c r="AF20" i="21"/>
  <c r="G20" i="21"/>
  <c r="F20" i="21"/>
  <c r="E20" i="21"/>
  <c r="D20" i="21"/>
  <c r="DK19" i="21"/>
  <c r="DI19" i="21"/>
  <c r="DH19" i="21"/>
  <c r="DG19" i="21"/>
  <c r="DF19" i="21"/>
  <c r="DE19" i="21"/>
  <c r="DD19" i="21"/>
  <c r="DC19" i="21"/>
  <c r="DB19" i="21"/>
  <c r="DA19" i="21"/>
  <c r="CX19" i="21"/>
  <c r="CW19" i="21"/>
  <c r="CU19" i="21"/>
  <c r="CT19" i="21"/>
  <c r="CM19" i="21"/>
  <c r="CV25" i="21" s="1"/>
  <c r="CH19" i="21"/>
  <c r="DJ25" i="21" s="1"/>
  <c r="BJ19" i="21"/>
  <c r="BI19" i="21"/>
  <c r="BH19" i="21"/>
  <c r="BG19" i="21"/>
  <c r="AI19" i="21"/>
  <c r="AH19" i="21"/>
  <c r="AG19" i="21"/>
  <c r="AF19" i="21"/>
  <c r="G19" i="21"/>
  <c r="F19" i="21"/>
  <c r="E19" i="21"/>
  <c r="D19" i="21"/>
  <c r="DK18" i="21"/>
  <c r="DI18" i="21"/>
  <c r="DH18" i="21"/>
  <c r="DG18" i="21"/>
  <c r="DF18" i="21"/>
  <c r="DE18" i="21"/>
  <c r="DD18" i="21"/>
  <c r="DC18" i="21"/>
  <c r="DB18" i="21"/>
  <c r="DA18" i="21"/>
  <c r="CX18" i="21"/>
  <c r="CW18" i="21"/>
  <c r="CU18" i="21"/>
  <c r="CT18" i="21"/>
  <c r="CM18" i="21"/>
  <c r="CV24" i="21" s="1"/>
  <c r="CH18" i="21"/>
  <c r="DJ24" i="21" s="1"/>
  <c r="BJ18" i="21"/>
  <c r="BI18" i="21"/>
  <c r="BH18" i="21"/>
  <c r="BG18" i="21"/>
  <c r="AI18" i="21"/>
  <c r="AH18" i="21"/>
  <c r="AG18" i="21"/>
  <c r="AF18" i="21"/>
  <c r="G18" i="21"/>
  <c r="F18" i="21"/>
  <c r="E18" i="21"/>
  <c r="H18" i="21" s="1"/>
  <c r="I18" i="21" s="1"/>
  <c r="D18" i="21"/>
  <c r="DK17" i="21"/>
  <c r="DI17" i="21"/>
  <c r="DH17" i="21"/>
  <c r="DG17" i="21"/>
  <c r="DF17" i="21"/>
  <c r="DE17" i="21"/>
  <c r="DD17" i="21"/>
  <c r="DC17" i="21"/>
  <c r="DB17" i="21"/>
  <c r="DA17" i="21"/>
  <c r="CX17" i="21"/>
  <c r="CW17" i="21"/>
  <c r="CU17" i="21"/>
  <c r="CT17" i="21"/>
  <c r="CM17" i="21"/>
  <c r="CV23" i="21" s="1"/>
  <c r="CH17" i="21"/>
  <c r="DJ23" i="21" s="1"/>
  <c r="BJ17" i="21"/>
  <c r="BI17" i="21"/>
  <c r="BH17" i="21"/>
  <c r="BG17" i="21"/>
  <c r="AI17" i="21"/>
  <c r="AH17" i="21"/>
  <c r="AG17" i="21"/>
  <c r="AF17" i="21"/>
  <c r="G17" i="21"/>
  <c r="F17" i="21"/>
  <c r="E17" i="21"/>
  <c r="H17" i="21" s="1"/>
  <c r="I17" i="21" s="1"/>
  <c r="D17" i="21"/>
  <c r="DK16" i="21"/>
  <c r="DI16" i="21"/>
  <c r="DH16" i="21"/>
  <c r="DG16" i="21"/>
  <c r="DF16" i="21"/>
  <c r="DE16" i="21"/>
  <c r="DD16" i="21"/>
  <c r="DC16" i="21"/>
  <c r="DB16" i="21"/>
  <c r="DA16" i="21"/>
  <c r="CX16" i="21"/>
  <c r="CW16" i="21"/>
  <c r="CU16" i="21"/>
  <c r="CT16" i="21"/>
  <c r="CM16" i="21"/>
  <c r="CV22" i="21" s="1"/>
  <c r="CH16" i="21"/>
  <c r="DJ22" i="21" s="1"/>
  <c r="BJ16" i="21"/>
  <c r="BI16" i="21"/>
  <c r="BH16" i="21"/>
  <c r="BG16" i="21"/>
  <c r="AI16" i="21"/>
  <c r="AH16" i="21"/>
  <c r="AG16" i="21"/>
  <c r="AF16" i="21"/>
  <c r="G16" i="21"/>
  <c r="F16" i="21"/>
  <c r="E16" i="21"/>
  <c r="H16" i="21" s="1"/>
  <c r="D16" i="21"/>
  <c r="DK15" i="21"/>
  <c r="DI15" i="21"/>
  <c r="DH15" i="21"/>
  <c r="DG15" i="21"/>
  <c r="DF15" i="21"/>
  <c r="DE15" i="21"/>
  <c r="DD15" i="21"/>
  <c r="DC15" i="21"/>
  <c r="DB15" i="21"/>
  <c r="DA15" i="21"/>
  <c r="CX15" i="21"/>
  <c r="CW15" i="21"/>
  <c r="CU15" i="21"/>
  <c r="CT15" i="21"/>
  <c r="CM15" i="21"/>
  <c r="CV21" i="21" s="1"/>
  <c r="CH15" i="21"/>
  <c r="DJ21" i="21" s="1"/>
  <c r="BJ15" i="21"/>
  <c r="BI15" i="21"/>
  <c r="BH15" i="21"/>
  <c r="BK15" i="21" s="1"/>
  <c r="BG15" i="21"/>
  <c r="AI15" i="21"/>
  <c r="AH15" i="21"/>
  <c r="AG15" i="21"/>
  <c r="AJ15" i="21" s="1"/>
  <c r="AL15" i="21" s="1"/>
  <c r="AF15" i="21"/>
  <c r="G15" i="21"/>
  <c r="F15" i="21"/>
  <c r="E15" i="21"/>
  <c r="H15" i="21" s="1"/>
  <c r="D15" i="21"/>
  <c r="DK14" i="21"/>
  <c r="DI14" i="21"/>
  <c r="DH14" i="21"/>
  <c r="DG14" i="21"/>
  <c r="DF14" i="21"/>
  <c r="DE14" i="21"/>
  <c r="DD14" i="21"/>
  <c r="DC14" i="21"/>
  <c r="DB14" i="21"/>
  <c r="DA14" i="21"/>
  <c r="CX14" i="21"/>
  <c r="CW14" i="21"/>
  <c r="CU14" i="21"/>
  <c r="CT14" i="21"/>
  <c r="CM14" i="21"/>
  <c r="CV20" i="21" s="1"/>
  <c r="CH14" i="21"/>
  <c r="DJ20" i="21" s="1"/>
  <c r="BJ14" i="21"/>
  <c r="BI14" i="21"/>
  <c r="BH14" i="21"/>
  <c r="BG14" i="21"/>
  <c r="AI14" i="21"/>
  <c r="AH14" i="21"/>
  <c r="AG14" i="21"/>
  <c r="AF14" i="21"/>
  <c r="G14" i="21"/>
  <c r="F14" i="21"/>
  <c r="E14" i="21"/>
  <c r="H14" i="21" s="1"/>
  <c r="I14" i="21" s="1"/>
  <c r="D14" i="21"/>
  <c r="DK13" i="21"/>
  <c r="DI13" i="21"/>
  <c r="DH13" i="21"/>
  <c r="DG13" i="21"/>
  <c r="DF13" i="21"/>
  <c r="DE13" i="21"/>
  <c r="DD13" i="21"/>
  <c r="DC13" i="21"/>
  <c r="DB13" i="21"/>
  <c r="DA13" i="21"/>
  <c r="CX13" i="21"/>
  <c r="CW13" i="21"/>
  <c r="CU13" i="21"/>
  <c r="CT13" i="21"/>
  <c r="CM13" i="21"/>
  <c r="CV19" i="21" s="1"/>
  <c r="CH13" i="21"/>
  <c r="DJ19" i="21" s="1"/>
  <c r="BJ13" i="21"/>
  <c r="BI13" i="21"/>
  <c r="BH13" i="21"/>
  <c r="BG13" i="21"/>
  <c r="AI13" i="21"/>
  <c r="AH13" i="21"/>
  <c r="AG13" i="21"/>
  <c r="AF13" i="21"/>
  <c r="G13" i="21"/>
  <c r="F13" i="21"/>
  <c r="E13" i="21"/>
  <c r="D13" i="21"/>
  <c r="CM12" i="21"/>
  <c r="CV18" i="21" s="1"/>
  <c r="CH12" i="21"/>
  <c r="DJ18" i="21" s="1"/>
  <c r="BJ12" i="21"/>
  <c r="BI12" i="21"/>
  <c r="BH12" i="21"/>
  <c r="BG12" i="21"/>
  <c r="AI12" i="21"/>
  <c r="AH12" i="21"/>
  <c r="AG12" i="21"/>
  <c r="AF12" i="21"/>
  <c r="G12" i="21"/>
  <c r="F12" i="21"/>
  <c r="E12" i="21"/>
  <c r="H12" i="21" s="1"/>
  <c r="I12" i="21" s="1"/>
  <c r="D12" i="21"/>
  <c r="CM11" i="21"/>
  <c r="CV17" i="21" s="1"/>
  <c r="CH11" i="21"/>
  <c r="DJ17" i="21" s="1"/>
  <c r="BJ11" i="21"/>
  <c r="BI11" i="21"/>
  <c r="BH11" i="21"/>
  <c r="BK11" i="21" s="1"/>
  <c r="BM11" i="21" s="1"/>
  <c r="BG11" i="21"/>
  <c r="AI11" i="21"/>
  <c r="AH11" i="21"/>
  <c r="AG11" i="21"/>
  <c r="AJ11" i="21" s="1"/>
  <c r="AF11" i="21"/>
  <c r="G11" i="21"/>
  <c r="F11" i="21"/>
  <c r="E11" i="21"/>
  <c r="D11" i="21"/>
  <c r="CM10" i="21"/>
  <c r="CV16" i="21" s="1"/>
  <c r="CH10" i="21"/>
  <c r="DJ16" i="21" s="1"/>
  <c r="BJ10" i="21"/>
  <c r="BI10" i="21"/>
  <c r="BH10" i="21"/>
  <c r="BG10" i="21"/>
  <c r="AI10" i="21"/>
  <c r="AH10" i="21"/>
  <c r="AG10" i="21"/>
  <c r="AF10" i="21"/>
  <c r="G10" i="21"/>
  <c r="F10" i="21"/>
  <c r="E10" i="21"/>
  <c r="D10" i="21"/>
  <c r="CM9" i="21"/>
  <c r="CV15" i="21" s="1"/>
  <c r="CH9" i="21"/>
  <c r="DJ15" i="21" s="1"/>
  <c r="BJ9" i="21"/>
  <c r="BI9" i="21"/>
  <c r="BH9" i="21"/>
  <c r="BK9" i="21" s="1"/>
  <c r="BG9" i="21"/>
  <c r="AI9" i="21"/>
  <c r="AH9" i="21"/>
  <c r="AG9" i="21"/>
  <c r="AF9" i="21"/>
  <c r="G9" i="21"/>
  <c r="F9" i="21"/>
  <c r="E9" i="21"/>
  <c r="D9" i="21"/>
  <c r="CM8" i="21"/>
  <c r="CV14" i="21" s="1"/>
  <c r="CH8" i="21"/>
  <c r="DJ14" i="21" s="1"/>
  <c r="BJ8" i="21"/>
  <c r="BI8" i="21"/>
  <c r="BH8" i="21"/>
  <c r="BG8" i="21"/>
  <c r="AI8" i="21"/>
  <c r="AH8" i="21"/>
  <c r="AG8" i="21"/>
  <c r="AF8" i="21"/>
  <c r="G8" i="21"/>
  <c r="F8" i="21"/>
  <c r="E8" i="21"/>
  <c r="D8" i="21"/>
  <c r="CM7" i="21"/>
  <c r="CV13" i="21" s="1"/>
  <c r="CH7" i="21"/>
  <c r="BJ7" i="21"/>
  <c r="BI7" i="21"/>
  <c r="BH7" i="21"/>
  <c r="BK7" i="21" s="1"/>
  <c r="BG7" i="21"/>
  <c r="AI7" i="21"/>
  <c r="AH7" i="21"/>
  <c r="AG7" i="21"/>
  <c r="AJ7" i="21" s="1"/>
  <c r="AK7" i="21" s="1"/>
  <c r="AF7" i="21"/>
  <c r="G7" i="21"/>
  <c r="F7" i="21"/>
  <c r="E7" i="21"/>
  <c r="D7" i="21"/>
  <c r="CY58" i="19"/>
  <c r="CZ55" i="19"/>
  <c r="DK43" i="19"/>
  <c r="DI43" i="19"/>
  <c r="DH43" i="19"/>
  <c r="DG43" i="19"/>
  <c r="DE43" i="19"/>
  <c r="DD43" i="19"/>
  <c r="DC43" i="19"/>
  <c r="DA43" i="19"/>
  <c r="CX43" i="19"/>
  <c r="CW43" i="19"/>
  <c r="CU43" i="19"/>
  <c r="CT43" i="19"/>
  <c r="DK42" i="19"/>
  <c r="DI42" i="19"/>
  <c r="DH42" i="19"/>
  <c r="DG42" i="19"/>
  <c r="DE42" i="19"/>
  <c r="DD42" i="19"/>
  <c r="DC42" i="19"/>
  <c r="DA42" i="19"/>
  <c r="CX42" i="19"/>
  <c r="CW42" i="19"/>
  <c r="CU42" i="19"/>
  <c r="CT42" i="19"/>
  <c r="DK41" i="19"/>
  <c r="DI41" i="19"/>
  <c r="DH41" i="19"/>
  <c r="DG41" i="19"/>
  <c r="DE41" i="19"/>
  <c r="DD41" i="19"/>
  <c r="DC41" i="19"/>
  <c r="DA41" i="19"/>
  <c r="CX41" i="19"/>
  <c r="CW41" i="19"/>
  <c r="CU41" i="19"/>
  <c r="CT41" i="19"/>
  <c r="CQ41" i="19"/>
  <c r="CN41" i="19"/>
  <c r="CL41" i="19"/>
  <c r="CK41" i="19"/>
  <c r="CG41" i="19"/>
  <c r="CF41" i="19"/>
  <c r="W41" i="19"/>
  <c r="DK40" i="19"/>
  <c r="DI40" i="19"/>
  <c r="DH40" i="19"/>
  <c r="DG40" i="19"/>
  <c r="DF40" i="19"/>
  <c r="DE40" i="19"/>
  <c r="DD40" i="19"/>
  <c r="DC40" i="19"/>
  <c r="DA40" i="19"/>
  <c r="CX40" i="19"/>
  <c r="CW40" i="19"/>
  <c r="CU40" i="19"/>
  <c r="CT40" i="19"/>
  <c r="CQ40" i="19"/>
  <c r="CN40" i="19"/>
  <c r="CL40" i="19"/>
  <c r="CK40" i="19"/>
  <c r="CG40" i="19"/>
  <c r="CF40" i="19"/>
  <c r="W40" i="19"/>
  <c r="DK39" i="19"/>
  <c r="DI39" i="19"/>
  <c r="DH39" i="19"/>
  <c r="DG39" i="19"/>
  <c r="DF39" i="19"/>
  <c r="DE39" i="19"/>
  <c r="DD39" i="19"/>
  <c r="DC39" i="19"/>
  <c r="DA39" i="19"/>
  <c r="CX39" i="19"/>
  <c r="CW39" i="19"/>
  <c r="CU39" i="19"/>
  <c r="CT39" i="19"/>
  <c r="CQ39" i="19"/>
  <c r="CN39" i="19"/>
  <c r="CL39" i="19"/>
  <c r="CK39" i="19"/>
  <c r="CG39" i="19"/>
  <c r="CF39" i="19"/>
  <c r="W39" i="19"/>
  <c r="DK38" i="19"/>
  <c r="DI38" i="19"/>
  <c r="DH38" i="19"/>
  <c r="DG38" i="19"/>
  <c r="DF38" i="19"/>
  <c r="DE38" i="19"/>
  <c r="DD38" i="19"/>
  <c r="DC38" i="19"/>
  <c r="DA38" i="19"/>
  <c r="CX38" i="19"/>
  <c r="CW38" i="19"/>
  <c r="CU38" i="19"/>
  <c r="CT38" i="19"/>
  <c r="CF38" i="19"/>
  <c r="DK37" i="19"/>
  <c r="DI37" i="19"/>
  <c r="DH37" i="19"/>
  <c r="DG37" i="19"/>
  <c r="DF37" i="19"/>
  <c r="DE37" i="19"/>
  <c r="DD37" i="19"/>
  <c r="DC37" i="19"/>
  <c r="DB37" i="19"/>
  <c r="DA37" i="19"/>
  <c r="CX37" i="19"/>
  <c r="CW37" i="19"/>
  <c r="CU37" i="19"/>
  <c r="CT37" i="19"/>
  <c r="CM37" i="19"/>
  <c r="CV43" i="19" s="1"/>
  <c r="BJ37" i="19"/>
  <c r="BI37" i="19"/>
  <c r="BH37" i="19"/>
  <c r="BK37" i="19" s="1"/>
  <c r="BL37" i="19" s="1"/>
  <c r="BG37" i="19"/>
  <c r="AI37" i="19"/>
  <c r="AH37" i="19"/>
  <c r="AG37" i="19"/>
  <c r="AF37" i="19"/>
  <c r="G37" i="19"/>
  <c r="F37" i="19"/>
  <c r="E37" i="19"/>
  <c r="D37" i="19"/>
  <c r="DK36" i="19"/>
  <c r="DI36" i="19"/>
  <c r="DH36" i="19"/>
  <c r="DG36" i="19"/>
  <c r="DF36" i="19"/>
  <c r="DE36" i="19"/>
  <c r="DD36" i="19"/>
  <c r="DC36" i="19"/>
  <c r="DB36" i="19"/>
  <c r="DA36" i="19"/>
  <c r="CX36" i="19"/>
  <c r="CW36" i="19"/>
  <c r="CU36" i="19"/>
  <c r="CT36" i="19"/>
  <c r="CM36" i="19"/>
  <c r="CV42" i="19" s="1"/>
  <c r="BJ36" i="19"/>
  <c r="BI36" i="19"/>
  <c r="BH36" i="19"/>
  <c r="BG36" i="19"/>
  <c r="AI36" i="19"/>
  <c r="AH36" i="19"/>
  <c r="AG36" i="19"/>
  <c r="AF36" i="19"/>
  <c r="G36" i="19"/>
  <c r="F36" i="19"/>
  <c r="E36" i="19"/>
  <c r="D36" i="19"/>
  <c r="DK35" i="19"/>
  <c r="DI35" i="19"/>
  <c r="DH35" i="19"/>
  <c r="DG35" i="19"/>
  <c r="DF35" i="19"/>
  <c r="DE35" i="19"/>
  <c r="DD35" i="19"/>
  <c r="DC35" i="19"/>
  <c r="DB35" i="19"/>
  <c r="DA35" i="19"/>
  <c r="CX35" i="19"/>
  <c r="CW35" i="19"/>
  <c r="CU35" i="19"/>
  <c r="CT35" i="19"/>
  <c r="CM35" i="19"/>
  <c r="CV41" i="19" s="1"/>
  <c r="CH35" i="19"/>
  <c r="DJ41" i="19" s="1"/>
  <c r="BJ35" i="19"/>
  <c r="BI35" i="19"/>
  <c r="BH35" i="19"/>
  <c r="BK35" i="19" s="1"/>
  <c r="BL35" i="19" s="1"/>
  <c r="BG35" i="19"/>
  <c r="AI35" i="19"/>
  <c r="AH35" i="19"/>
  <c r="AG35" i="19"/>
  <c r="AF35" i="19"/>
  <c r="G35" i="19"/>
  <c r="F35" i="19"/>
  <c r="E35" i="19"/>
  <c r="H35" i="19" s="1"/>
  <c r="D35" i="19"/>
  <c r="DK34" i="19"/>
  <c r="DI34" i="19"/>
  <c r="DH34" i="19"/>
  <c r="DG34" i="19"/>
  <c r="DF34" i="19"/>
  <c r="DE34" i="19"/>
  <c r="DD34" i="19"/>
  <c r="DC34" i="19"/>
  <c r="DB34" i="19"/>
  <c r="DA34" i="19"/>
  <c r="CX34" i="19"/>
  <c r="CW34" i="19"/>
  <c r="CU34" i="19"/>
  <c r="CT34" i="19"/>
  <c r="CM34" i="19"/>
  <c r="CV40" i="19" s="1"/>
  <c r="CH34" i="19"/>
  <c r="DJ40" i="19" s="1"/>
  <c r="BJ34" i="19"/>
  <c r="BI34" i="19"/>
  <c r="BH34" i="19"/>
  <c r="BG34" i="19"/>
  <c r="AI34" i="19"/>
  <c r="AH34" i="19"/>
  <c r="AG34" i="19"/>
  <c r="AF34" i="19"/>
  <c r="G34" i="19"/>
  <c r="F34" i="19"/>
  <c r="E34" i="19"/>
  <c r="D34" i="19"/>
  <c r="DK33" i="19"/>
  <c r="DI33" i="19"/>
  <c r="DH33" i="19"/>
  <c r="DG33" i="19"/>
  <c r="DF33" i="19"/>
  <c r="DE33" i="19"/>
  <c r="DD33" i="19"/>
  <c r="DC33" i="19"/>
  <c r="DB33" i="19"/>
  <c r="DA33" i="19"/>
  <c r="CX33" i="19"/>
  <c r="CW33" i="19"/>
  <c r="CU33" i="19"/>
  <c r="CT33" i="19"/>
  <c r="CM33" i="19"/>
  <c r="CV39" i="19" s="1"/>
  <c r="CH33" i="19"/>
  <c r="BJ33" i="19"/>
  <c r="BI33" i="19"/>
  <c r="BH33" i="19"/>
  <c r="BG33" i="19"/>
  <c r="AI33" i="19"/>
  <c r="AH33" i="19"/>
  <c r="AG33" i="19"/>
  <c r="AF33" i="19"/>
  <c r="G33" i="19"/>
  <c r="F33" i="19"/>
  <c r="E33" i="19"/>
  <c r="H33" i="19" s="1"/>
  <c r="D33" i="19"/>
  <c r="DK32" i="19"/>
  <c r="DI32" i="19"/>
  <c r="DH32" i="19"/>
  <c r="DG32" i="19"/>
  <c r="DF32" i="19"/>
  <c r="DE32" i="19"/>
  <c r="DD32" i="19"/>
  <c r="DC32" i="19"/>
  <c r="DB32" i="19"/>
  <c r="DA32" i="19"/>
  <c r="CX32" i="19"/>
  <c r="CW32" i="19"/>
  <c r="CU32" i="19"/>
  <c r="CT32" i="19"/>
  <c r="CM32" i="19"/>
  <c r="CV38" i="19" s="1"/>
  <c r="CH32" i="19"/>
  <c r="BJ32" i="19"/>
  <c r="BI32" i="19"/>
  <c r="BH32" i="19"/>
  <c r="BG32" i="19"/>
  <c r="AI32" i="19"/>
  <c r="AH32" i="19"/>
  <c r="AG32" i="19"/>
  <c r="AJ32" i="19" s="1"/>
  <c r="AF32" i="19"/>
  <c r="G32" i="19"/>
  <c r="F32" i="19"/>
  <c r="E32" i="19"/>
  <c r="D32" i="19"/>
  <c r="DK31" i="19"/>
  <c r="DI31" i="19"/>
  <c r="DH31" i="19"/>
  <c r="DG31" i="19"/>
  <c r="DF31" i="19"/>
  <c r="DE31" i="19"/>
  <c r="DD31" i="19"/>
  <c r="DC31" i="19"/>
  <c r="DB31" i="19"/>
  <c r="DA31" i="19"/>
  <c r="CX31" i="19"/>
  <c r="CW31" i="19"/>
  <c r="CU31" i="19"/>
  <c r="CT31" i="19"/>
  <c r="CM31" i="19"/>
  <c r="CV37" i="19" s="1"/>
  <c r="CH31" i="19"/>
  <c r="DJ37" i="19" s="1"/>
  <c r="BJ31" i="19"/>
  <c r="BI31" i="19"/>
  <c r="BH31" i="19"/>
  <c r="BG31" i="19"/>
  <c r="AI31" i="19"/>
  <c r="AH31" i="19"/>
  <c r="AG31" i="19"/>
  <c r="AF31" i="19"/>
  <c r="G31" i="19"/>
  <c r="F31" i="19"/>
  <c r="E31" i="19"/>
  <c r="H31" i="19" s="1"/>
  <c r="D31" i="19"/>
  <c r="DK30" i="19"/>
  <c r="DI30" i="19"/>
  <c r="DH30" i="19"/>
  <c r="DG30" i="19"/>
  <c r="DF30" i="19"/>
  <c r="DE30" i="19"/>
  <c r="DD30" i="19"/>
  <c r="DC30" i="19"/>
  <c r="DB30" i="19"/>
  <c r="DA30" i="19"/>
  <c r="CX30" i="19"/>
  <c r="CW30" i="19"/>
  <c r="CU30" i="19"/>
  <c r="CT30" i="19"/>
  <c r="CM30" i="19"/>
  <c r="CV36" i="19" s="1"/>
  <c r="CH30" i="19"/>
  <c r="DJ36" i="19" s="1"/>
  <c r="BJ30" i="19"/>
  <c r="BI30" i="19"/>
  <c r="BH30" i="19"/>
  <c r="BG30" i="19"/>
  <c r="AI30" i="19"/>
  <c r="AH30" i="19"/>
  <c r="AG30" i="19"/>
  <c r="AF30" i="19"/>
  <c r="G30" i="19"/>
  <c r="F30" i="19"/>
  <c r="E30" i="19"/>
  <c r="D30" i="19"/>
  <c r="DK29" i="19"/>
  <c r="DI29" i="19"/>
  <c r="DH29" i="19"/>
  <c r="DG29" i="19"/>
  <c r="DF29" i="19"/>
  <c r="DE29" i="19"/>
  <c r="DD29" i="19"/>
  <c r="DC29" i="19"/>
  <c r="DB29" i="19"/>
  <c r="DA29" i="19"/>
  <c r="CX29" i="19"/>
  <c r="CW29" i="19"/>
  <c r="CU29" i="19"/>
  <c r="CT29" i="19"/>
  <c r="CM29" i="19"/>
  <c r="CV35" i="19" s="1"/>
  <c r="CH29" i="19"/>
  <c r="DJ35" i="19" s="1"/>
  <c r="BJ29" i="19"/>
  <c r="BI29" i="19"/>
  <c r="BH29" i="19"/>
  <c r="BG29" i="19"/>
  <c r="AI29" i="19"/>
  <c r="AH29" i="19"/>
  <c r="AG29" i="19"/>
  <c r="AF29" i="19"/>
  <c r="G29" i="19"/>
  <c r="F29" i="19"/>
  <c r="E29" i="19"/>
  <c r="D29" i="19"/>
  <c r="DK28" i="19"/>
  <c r="DI28" i="19"/>
  <c r="DH28" i="19"/>
  <c r="DG28" i="19"/>
  <c r="DF28" i="19"/>
  <c r="DE28" i="19"/>
  <c r="DD28" i="19"/>
  <c r="DC28" i="19"/>
  <c r="DB28" i="19"/>
  <c r="DA28" i="19"/>
  <c r="CX28" i="19"/>
  <c r="CW28" i="19"/>
  <c r="CU28" i="19"/>
  <c r="CT28" i="19"/>
  <c r="CM28" i="19"/>
  <c r="CV34" i="19" s="1"/>
  <c r="CH28" i="19"/>
  <c r="DJ34" i="19" s="1"/>
  <c r="BJ28" i="19"/>
  <c r="BI28" i="19"/>
  <c r="BH28" i="19"/>
  <c r="BG28" i="19"/>
  <c r="AI28" i="19"/>
  <c r="AH28" i="19"/>
  <c r="AG28" i="19"/>
  <c r="AF28" i="19"/>
  <c r="G28" i="19"/>
  <c r="F28" i="19"/>
  <c r="E28" i="19"/>
  <c r="D28" i="19"/>
  <c r="DK27" i="19"/>
  <c r="DI27" i="19"/>
  <c r="DH27" i="19"/>
  <c r="DG27" i="19"/>
  <c r="DF27" i="19"/>
  <c r="DE27" i="19"/>
  <c r="DD27" i="19"/>
  <c r="DC27" i="19"/>
  <c r="DB27" i="19"/>
  <c r="DA27" i="19"/>
  <c r="CX27" i="19"/>
  <c r="CW27" i="19"/>
  <c r="CU27" i="19"/>
  <c r="CT27" i="19"/>
  <c r="CM27" i="19"/>
  <c r="CV33" i="19" s="1"/>
  <c r="CH27" i="19"/>
  <c r="DJ33" i="19" s="1"/>
  <c r="BJ27" i="19"/>
  <c r="BI27" i="19"/>
  <c r="BH27" i="19"/>
  <c r="BG27" i="19"/>
  <c r="AI27" i="19"/>
  <c r="AH27" i="19"/>
  <c r="AG27" i="19"/>
  <c r="AF27" i="19"/>
  <c r="G27" i="19"/>
  <c r="F27" i="19"/>
  <c r="E27" i="19"/>
  <c r="D27" i="19"/>
  <c r="DK26" i="19"/>
  <c r="DI26" i="19"/>
  <c r="DH26" i="19"/>
  <c r="DG26" i="19"/>
  <c r="DF26" i="19"/>
  <c r="DE26" i="19"/>
  <c r="DD26" i="19"/>
  <c r="DC26" i="19"/>
  <c r="DB26" i="19"/>
  <c r="DA26" i="19"/>
  <c r="CX26" i="19"/>
  <c r="CW26" i="19"/>
  <c r="CU26" i="19"/>
  <c r="CT26" i="19"/>
  <c r="CM26" i="19"/>
  <c r="CV32" i="19" s="1"/>
  <c r="CH26" i="19"/>
  <c r="DJ32" i="19" s="1"/>
  <c r="BJ26" i="19"/>
  <c r="BI26" i="19"/>
  <c r="BH26" i="19"/>
  <c r="BG26" i="19"/>
  <c r="AI26" i="19"/>
  <c r="AH26" i="19"/>
  <c r="AG26" i="19"/>
  <c r="AJ26" i="19" s="1"/>
  <c r="AF26" i="19"/>
  <c r="G26" i="19"/>
  <c r="F26" i="19"/>
  <c r="E26" i="19"/>
  <c r="D26" i="19"/>
  <c r="DK25" i="19"/>
  <c r="DI25" i="19"/>
  <c r="DH25" i="19"/>
  <c r="DG25" i="19"/>
  <c r="DF25" i="19"/>
  <c r="DE25" i="19"/>
  <c r="DD25" i="19"/>
  <c r="DC25" i="19"/>
  <c r="DB25" i="19"/>
  <c r="DA25" i="19"/>
  <c r="CX25" i="19"/>
  <c r="CW25" i="19"/>
  <c r="CU25" i="19"/>
  <c r="CT25" i="19"/>
  <c r="CM25" i="19"/>
  <c r="CV31" i="19" s="1"/>
  <c r="CH25" i="19"/>
  <c r="DJ31" i="19" s="1"/>
  <c r="BJ25" i="19"/>
  <c r="BI25" i="19"/>
  <c r="BH25" i="19"/>
  <c r="BK25" i="19" s="1"/>
  <c r="BG25" i="19"/>
  <c r="AI25" i="19"/>
  <c r="AH25" i="19"/>
  <c r="AG25" i="19"/>
  <c r="AF25" i="19"/>
  <c r="G25" i="19"/>
  <c r="F25" i="19"/>
  <c r="E25" i="19"/>
  <c r="H25" i="19" s="1"/>
  <c r="J25" i="19" s="1"/>
  <c r="D25" i="19"/>
  <c r="DK24" i="19"/>
  <c r="DI24" i="19"/>
  <c r="DH24" i="19"/>
  <c r="DG24" i="19"/>
  <c r="DF24" i="19"/>
  <c r="DE24" i="19"/>
  <c r="DD24" i="19"/>
  <c r="DC24" i="19"/>
  <c r="DB24" i="19"/>
  <c r="DA24" i="19"/>
  <c r="CX24" i="19"/>
  <c r="CW24" i="19"/>
  <c r="CU24" i="19"/>
  <c r="CT24" i="19"/>
  <c r="CM24" i="19"/>
  <c r="CV30" i="19" s="1"/>
  <c r="CH24" i="19"/>
  <c r="DJ30" i="19" s="1"/>
  <c r="BJ24" i="19"/>
  <c r="BI24" i="19"/>
  <c r="BH24" i="19"/>
  <c r="BK24" i="19" s="1"/>
  <c r="BG24" i="19"/>
  <c r="AI24" i="19"/>
  <c r="AH24" i="19"/>
  <c r="AG24" i="19"/>
  <c r="AJ24" i="19" s="1"/>
  <c r="AF24" i="19"/>
  <c r="G24" i="19"/>
  <c r="F24" i="19"/>
  <c r="E24" i="19"/>
  <c r="D24" i="19"/>
  <c r="DK23" i="19"/>
  <c r="DI23" i="19"/>
  <c r="DH23" i="19"/>
  <c r="DG23" i="19"/>
  <c r="DF23" i="19"/>
  <c r="DE23" i="19"/>
  <c r="DD23" i="19"/>
  <c r="DC23" i="19"/>
  <c r="DA23" i="19"/>
  <c r="CX23" i="19"/>
  <c r="CW23" i="19"/>
  <c r="CU23" i="19"/>
  <c r="CT23" i="19"/>
  <c r="CM23" i="19"/>
  <c r="CV29" i="19" s="1"/>
  <c r="CH23" i="19"/>
  <c r="DJ29" i="19" s="1"/>
  <c r="BJ23" i="19"/>
  <c r="BI23" i="19"/>
  <c r="BH23" i="19"/>
  <c r="BG23" i="19"/>
  <c r="AI23" i="19"/>
  <c r="AH23" i="19"/>
  <c r="AG23" i="19"/>
  <c r="AF23" i="19"/>
  <c r="G23" i="19"/>
  <c r="F23" i="19"/>
  <c r="E23" i="19"/>
  <c r="D23" i="19"/>
  <c r="DK22" i="19"/>
  <c r="DI22" i="19"/>
  <c r="DH22" i="19"/>
  <c r="DG22" i="19"/>
  <c r="DF22" i="19"/>
  <c r="DE22" i="19"/>
  <c r="DD22" i="19"/>
  <c r="DC22" i="19"/>
  <c r="DB22" i="19"/>
  <c r="DA22" i="19"/>
  <c r="CX22" i="19"/>
  <c r="CW22" i="19"/>
  <c r="CU22" i="19"/>
  <c r="CT22" i="19"/>
  <c r="CM22" i="19"/>
  <c r="CV28" i="19" s="1"/>
  <c r="CH22" i="19"/>
  <c r="DJ28" i="19" s="1"/>
  <c r="BJ22" i="19"/>
  <c r="BI22" i="19"/>
  <c r="BH22" i="19"/>
  <c r="BK22" i="19" s="1"/>
  <c r="BG22" i="19"/>
  <c r="AI22" i="19"/>
  <c r="AH22" i="19"/>
  <c r="AG22" i="19"/>
  <c r="AF22" i="19"/>
  <c r="G22" i="19"/>
  <c r="F22" i="19"/>
  <c r="E22" i="19"/>
  <c r="D22" i="19"/>
  <c r="DK21" i="19"/>
  <c r="DI21" i="19"/>
  <c r="DH21" i="19"/>
  <c r="DG21" i="19"/>
  <c r="DF21" i="19"/>
  <c r="DE21" i="19"/>
  <c r="DD21" i="19"/>
  <c r="DC21" i="19"/>
  <c r="DB21" i="19"/>
  <c r="DA21" i="19"/>
  <c r="CX21" i="19"/>
  <c r="CW21" i="19"/>
  <c r="CU21" i="19"/>
  <c r="CT21" i="19"/>
  <c r="CM21" i="19"/>
  <c r="CV27" i="19" s="1"/>
  <c r="CH21" i="19"/>
  <c r="DJ27" i="19" s="1"/>
  <c r="BJ21" i="19"/>
  <c r="BI21" i="19"/>
  <c r="BH21" i="19"/>
  <c r="BG21" i="19"/>
  <c r="AI21" i="19"/>
  <c r="AH21" i="19"/>
  <c r="AG21" i="19"/>
  <c r="AF21" i="19"/>
  <c r="G21" i="19"/>
  <c r="F21" i="19"/>
  <c r="E21" i="19"/>
  <c r="D21" i="19"/>
  <c r="DK20" i="19"/>
  <c r="DI20" i="19"/>
  <c r="DH20" i="19"/>
  <c r="DG20" i="19"/>
  <c r="DF20" i="19"/>
  <c r="DE20" i="19"/>
  <c r="DD20" i="19"/>
  <c r="DC20" i="19"/>
  <c r="DB20" i="19"/>
  <c r="DA20" i="19"/>
  <c r="CX20" i="19"/>
  <c r="CW20" i="19"/>
  <c r="CU20" i="19"/>
  <c r="CT20" i="19"/>
  <c r="CM20" i="19"/>
  <c r="CV26" i="19" s="1"/>
  <c r="CH20" i="19"/>
  <c r="DJ26" i="19" s="1"/>
  <c r="BJ20" i="19"/>
  <c r="BI20" i="19"/>
  <c r="BH20" i="19"/>
  <c r="BG20" i="19"/>
  <c r="AI20" i="19"/>
  <c r="AH20" i="19"/>
  <c r="AG20" i="19"/>
  <c r="AF20" i="19"/>
  <c r="G20" i="19"/>
  <c r="F20" i="19"/>
  <c r="E20" i="19"/>
  <c r="D20" i="19"/>
  <c r="DK19" i="19"/>
  <c r="DI19" i="19"/>
  <c r="DH19" i="19"/>
  <c r="DG19" i="19"/>
  <c r="DF19" i="19"/>
  <c r="DE19" i="19"/>
  <c r="DD19" i="19"/>
  <c r="DC19" i="19"/>
  <c r="DB19" i="19"/>
  <c r="DA19" i="19"/>
  <c r="CX19" i="19"/>
  <c r="CW19" i="19"/>
  <c r="CU19" i="19"/>
  <c r="CT19" i="19"/>
  <c r="CM19" i="19"/>
  <c r="CV25" i="19" s="1"/>
  <c r="CH19" i="19"/>
  <c r="BJ19" i="19"/>
  <c r="BI19" i="19"/>
  <c r="BH19" i="19"/>
  <c r="BG19" i="19"/>
  <c r="AI19" i="19"/>
  <c r="AH19" i="19"/>
  <c r="AG19" i="19"/>
  <c r="AF19" i="19"/>
  <c r="G19" i="19"/>
  <c r="F19" i="19"/>
  <c r="E19" i="19"/>
  <c r="D19" i="19"/>
  <c r="DK18" i="19"/>
  <c r="DI18" i="19"/>
  <c r="DH18" i="19"/>
  <c r="DG18" i="19"/>
  <c r="DF18" i="19"/>
  <c r="DE18" i="19"/>
  <c r="DD18" i="19"/>
  <c r="DC18" i="19"/>
  <c r="DB18" i="19"/>
  <c r="DA18" i="19"/>
  <c r="CX18" i="19"/>
  <c r="CW18" i="19"/>
  <c r="CU18" i="19"/>
  <c r="CT18" i="19"/>
  <c r="CM18" i="19"/>
  <c r="CV24" i="19" s="1"/>
  <c r="CH18" i="19"/>
  <c r="DJ24" i="19" s="1"/>
  <c r="BJ18" i="19"/>
  <c r="BI18" i="19"/>
  <c r="BH18" i="19"/>
  <c r="BG18" i="19"/>
  <c r="AI18" i="19"/>
  <c r="AH18" i="19"/>
  <c r="AG18" i="19"/>
  <c r="AF18" i="19"/>
  <c r="G18" i="19"/>
  <c r="F18" i="19"/>
  <c r="E18" i="19"/>
  <c r="D18" i="19"/>
  <c r="DK17" i="19"/>
  <c r="DI17" i="19"/>
  <c r="DH17" i="19"/>
  <c r="DG17" i="19"/>
  <c r="DF17" i="19"/>
  <c r="DE17" i="19"/>
  <c r="DD17" i="19"/>
  <c r="DC17" i="19"/>
  <c r="DB17" i="19"/>
  <c r="DA17" i="19"/>
  <c r="CX17" i="19"/>
  <c r="CW17" i="19"/>
  <c r="CU17" i="19"/>
  <c r="CT17" i="19"/>
  <c r="CM17" i="19"/>
  <c r="CV23" i="19" s="1"/>
  <c r="CH17" i="19"/>
  <c r="DJ23" i="19" s="1"/>
  <c r="BJ17" i="19"/>
  <c r="BI17" i="19"/>
  <c r="BH17" i="19"/>
  <c r="BG17" i="19"/>
  <c r="AI17" i="19"/>
  <c r="AH17" i="19"/>
  <c r="AG17" i="19"/>
  <c r="AF17" i="19"/>
  <c r="G17" i="19"/>
  <c r="F17" i="19"/>
  <c r="E17" i="19"/>
  <c r="D17" i="19"/>
  <c r="DK16" i="19"/>
  <c r="DI16" i="19"/>
  <c r="DH16" i="19"/>
  <c r="DG16" i="19"/>
  <c r="DF16" i="19"/>
  <c r="DE16" i="19"/>
  <c r="DD16" i="19"/>
  <c r="DC16" i="19"/>
  <c r="DB16" i="19"/>
  <c r="DA16" i="19"/>
  <c r="CX16" i="19"/>
  <c r="CW16" i="19"/>
  <c r="CU16" i="19"/>
  <c r="CT16" i="19"/>
  <c r="CM16" i="19"/>
  <c r="CV22" i="19" s="1"/>
  <c r="CH16" i="19"/>
  <c r="DJ22" i="19" s="1"/>
  <c r="BJ16" i="19"/>
  <c r="BI16" i="19"/>
  <c r="BH16" i="19"/>
  <c r="BK16" i="19" s="1"/>
  <c r="BG16" i="19"/>
  <c r="AI16" i="19"/>
  <c r="AH16" i="19"/>
  <c r="AG16" i="19"/>
  <c r="AF16" i="19"/>
  <c r="G16" i="19"/>
  <c r="F16" i="19"/>
  <c r="E16" i="19"/>
  <c r="H16" i="19" s="1"/>
  <c r="I16" i="19" s="1"/>
  <c r="D16" i="19"/>
  <c r="DK15" i="19"/>
  <c r="DI15" i="19"/>
  <c r="DH15" i="19"/>
  <c r="DG15" i="19"/>
  <c r="DF15" i="19"/>
  <c r="DE15" i="19"/>
  <c r="DD15" i="19"/>
  <c r="DC15" i="19"/>
  <c r="DB15" i="19"/>
  <c r="DA15" i="19"/>
  <c r="CX15" i="19"/>
  <c r="CW15" i="19"/>
  <c r="CU15" i="19"/>
  <c r="CT15" i="19"/>
  <c r="CM15" i="19"/>
  <c r="CV21" i="19" s="1"/>
  <c r="CH15" i="19"/>
  <c r="DJ21" i="19" s="1"/>
  <c r="BJ15" i="19"/>
  <c r="BI15" i="19"/>
  <c r="BH15" i="19"/>
  <c r="BG15" i="19"/>
  <c r="AI15" i="19"/>
  <c r="AH15" i="19"/>
  <c r="AG15" i="19"/>
  <c r="AJ15" i="19" s="1"/>
  <c r="AK15" i="19" s="1"/>
  <c r="AF15" i="19"/>
  <c r="G15" i="19"/>
  <c r="F15" i="19"/>
  <c r="E15" i="19"/>
  <c r="D15" i="19"/>
  <c r="DK14" i="19"/>
  <c r="DI14" i="19"/>
  <c r="DH14" i="19"/>
  <c r="DG14" i="19"/>
  <c r="DF14" i="19"/>
  <c r="DE14" i="19"/>
  <c r="DD14" i="19"/>
  <c r="DC14" i="19"/>
  <c r="DB14" i="19"/>
  <c r="DA14" i="19"/>
  <c r="CX14" i="19"/>
  <c r="CW14" i="19"/>
  <c r="CU14" i="19"/>
  <c r="CT14" i="19"/>
  <c r="CM14" i="19"/>
  <c r="CV20" i="19" s="1"/>
  <c r="CH14" i="19"/>
  <c r="DJ20" i="19" s="1"/>
  <c r="BJ14" i="19"/>
  <c r="BI14" i="19"/>
  <c r="BH14" i="19"/>
  <c r="BG14" i="19"/>
  <c r="AI14" i="19"/>
  <c r="AH14" i="19"/>
  <c r="AG14" i="19"/>
  <c r="AF14" i="19"/>
  <c r="G14" i="19"/>
  <c r="F14" i="19"/>
  <c r="E14" i="19"/>
  <c r="H14" i="19" s="1"/>
  <c r="I14" i="19" s="1"/>
  <c r="D14" i="19"/>
  <c r="DK13" i="19"/>
  <c r="DI13" i="19"/>
  <c r="DH13" i="19"/>
  <c r="DG13" i="19"/>
  <c r="DF13" i="19"/>
  <c r="DE13" i="19"/>
  <c r="DD13" i="19"/>
  <c r="DC13" i="19"/>
  <c r="DB13" i="19"/>
  <c r="DA13" i="19"/>
  <c r="CX13" i="19"/>
  <c r="CW13" i="19"/>
  <c r="CU13" i="19"/>
  <c r="CT13" i="19"/>
  <c r="CM13" i="19"/>
  <c r="CV19" i="19" s="1"/>
  <c r="CH13" i="19"/>
  <c r="DJ19" i="19" s="1"/>
  <c r="BJ13" i="19"/>
  <c r="BI13" i="19"/>
  <c r="BH13" i="19"/>
  <c r="BG13" i="19"/>
  <c r="AI13" i="19"/>
  <c r="AH13" i="19"/>
  <c r="AG13" i="19"/>
  <c r="AJ13" i="19" s="1"/>
  <c r="AF13" i="19"/>
  <c r="G13" i="19"/>
  <c r="F13" i="19"/>
  <c r="E13" i="19"/>
  <c r="D13" i="19"/>
  <c r="CM12" i="19"/>
  <c r="CV18" i="19" s="1"/>
  <c r="CH12" i="19"/>
  <c r="DJ18" i="19" s="1"/>
  <c r="BJ12" i="19"/>
  <c r="BI12" i="19"/>
  <c r="BH12" i="19"/>
  <c r="BG12" i="19"/>
  <c r="AI12" i="19"/>
  <c r="AH12" i="19"/>
  <c r="AG12" i="19"/>
  <c r="AF12" i="19"/>
  <c r="G12" i="19"/>
  <c r="F12" i="19"/>
  <c r="E12" i="19"/>
  <c r="D12" i="19"/>
  <c r="CM11" i="19"/>
  <c r="CV17" i="19" s="1"/>
  <c r="CH11" i="19"/>
  <c r="DJ17" i="19" s="1"/>
  <c r="BJ11" i="19"/>
  <c r="BI11" i="19"/>
  <c r="BH11" i="19"/>
  <c r="BG11" i="19"/>
  <c r="AI11" i="19"/>
  <c r="AH11" i="19"/>
  <c r="AG11" i="19"/>
  <c r="AF11" i="19"/>
  <c r="G11" i="19"/>
  <c r="F11" i="19"/>
  <c r="E11" i="19"/>
  <c r="D11" i="19"/>
  <c r="CM10" i="19"/>
  <c r="CV16" i="19" s="1"/>
  <c r="CH10" i="19"/>
  <c r="BJ10" i="19"/>
  <c r="BI10" i="19"/>
  <c r="BH10" i="19"/>
  <c r="BG10" i="19"/>
  <c r="AI10" i="19"/>
  <c r="AH10" i="19"/>
  <c r="AG10" i="19"/>
  <c r="AF10" i="19"/>
  <c r="G10" i="19"/>
  <c r="F10" i="19"/>
  <c r="E10" i="19"/>
  <c r="D10" i="19"/>
  <c r="CM9" i="19"/>
  <c r="CV15" i="19" s="1"/>
  <c r="CH9" i="19"/>
  <c r="DJ15" i="19" s="1"/>
  <c r="BJ9" i="19"/>
  <c r="BI9" i="19"/>
  <c r="BH9" i="19"/>
  <c r="BG9" i="19"/>
  <c r="AI9" i="19"/>
  <c r="AH9" i="19"/>
  <c r="AG9" i="19"/>
  <c r="AJ9" i="19" s="1"/>
  <c r="AF9" i="19"/>
  <c r="G9" i="19"/>
  <c r="F9" i="19"/>
  <c r="E9" i="19"/>
  <c r="D9" i="19"/>
  <c r="CM8" i="19"/>
  <c r="CV14" i="19" s="1"/>
  <c r="CH8" i="19"/>
  <c r="BJ8" i="19"/>
  <c r="BI8" i="19"/>
  <c r="BH8" i="19"/>
  <c r="BG8" i="19"/>
  <c r="AI8" i="19"/>
  <c r="AH8" i="19"/>
  <c r="AG8" i="19"/>
  <c r="AF8" i="19"/>
  <c r="G8" i="19"/>
  <c r="F8" i="19"/>
  <c r="E8" i="19"/>
  <c r="D8" i="19"/>
  <c r="CM7" i="19"/>
  <c r="CH7" i="19"/>
  <c r="BJ7" i="19"/>
  <c r="BI7" i="19"/>
  <c r="BH7" i="19"/>
  <c r="BG7" i="19"/>
  <c r="AI7" i="19"/>
  <c r="AH7" i="19"/>
  <c r="AG7" i="19"/>
  <c r="AF7" i="19"/>
  <c r="G7" i="19"/>
  <c r="F7" i="19"/>
  <c r="E7" i="19"/>
  <c r="D7" i="19"/>
  <c r="H24" i="19" l="1"/>
  <c r="I24" i="19" s="1"/>
  <c r="AJ25" i="19"/>
  <c r="AL25" i="19" s="1"/>
  <c r="BK26" i="19"/>
  <c r="BM26" i="19" s="1"/>
  <c r="AJ27" i="19"/>
  <c r="AL27" i="19" s="1"/>
  <c r="BK28" i="19"/>
  <c r="BK30" i="19"/>
  <c r="AJ31" i="19"/>
  <c r="AL31" i="19" s="1"/>
  <c r="BK32" i="19"/>
  <c r="BM32" i="19" s="1"/>
  <c r="AJ33" i="19"/>
  <c r="AL33" i="19" s="1"/>
  <c r="H34" i="19"/>
  <c r="I34" i="19" s="1"/>
  <c r="BK36" i="19"/>
  <c r="BM36" i="19" s="1"/>
  <c r="BM16" i="19"/>
  <c r="J33" i="19"/>
  <c r="J35" i="19"/>
  <c r="AJ7" i="19"/>
  <c r="AL7" i="19" s="1"/>
  <c r="H9" i="19"/>
  <c r="J9" i="19" s="1"/>
  <c r="AJ11" i="19"/>
  <c r="H17" i="19"/>
  <c r="BK23" i="19"/>
  <c r="BL23" i="19" s="1"/>
  <c r="H15" i="19"/>
  <c r="BK20" i="19"/>
  <c r="BM20" i="19" s="1"/>
  <c r="AL9" i="19"/>
  <c r="AL11" i="19"/>
  <c r="AL13" i="19"/>
  <c r="AJ19" i="21"/>
  <c r="AJ27" i="21"/>
  <c r="H37" i="19"/>
  <c r="J37" i="19" s="1"/>
  <c r="BK11" i="19"/>
  <c r="BL11" i="19" s="1"/>
  <c r="BK13" i="19"/>
  <c r="BL13" i="19" s="1"/>
  <c r="BK14" i="19"/>
  <c r="BM14" i="19" s="1"/>
  <c r="BK15" i="19"/>
  <c r="BL15" i="19" s="1"/>
  <c r="BK17" i="19"/>
  <c r="BL17" i="19" s="1"/>
  <c r="BK18" i="19"/>
  <c r="BM18" i="19" s="1"/>
  <c r="AJ18" i="19"/>
  <c r="AL18" i="19" s="1"/>
  <c r="AJ19" i="19"/>
  <c r="AL19" i="19" s="1"/>
  <c r="AJ8" i="19"/>
  <c r="AK8" i="19" s="1"/>
  <c r="AJ21" i="19"/>
  <c r="AK21" i="19" s="1"/>
  <c r="AJ23" i="19"/>
  <c r="AL23" i="19" s="1"/>
  <c r="AK27" i="19"/>
  <c r="H19" i="19"/>
  <c r="J19" i="19" s="1"/>
  <c r="H7" i="19"/>
  <c r="J7" i="19" s="1"/>
  <c r="H10" i="19"/>
  <c r="I10" i="19" s="1"/>
  <c r="H12" i="19"/>
  <c r="I12" i="19" s="1"/>
  <c r="H21" i="19"/>
  <c r="J21" i="19" s="1"/>
  <c r="H23" i="19"/>
  <c r="J23" i="19" s="1"/>
  <c r="H29" i="19"/>
  <c r="J29" i="19" s="1"/>
  <c r="H30" i="19"/>
  <c r="I30" i="19" s="1"/>
  <c r="H32" i="19"/>
  <c r="I32" i="19" s="1"/>
  <c r="BM35" i="19"/>
  <c r="BK34" i="19"/>
  <c r="BM34" i="19" s="1"/>
  <c r="AJ14" i="19"/>
  <c r="AK14" i="19" s="1"/>
  <c r="AJ30" i="19"/>
  <c r="AL30" i="19" s="1"/>
  <c r="AJ36" i="19"/>
  <c r="AK36" i="19" s="1"/>
  <c r="AJ20" i="19"/>
  <c r="AL20" i="19" s="1"/>
  <c r="AJ34" i="19"/>
  <c r="AK34" i="19" s="1"/>
  <c r="BK8" i="21"/>
  <c r="BL8" i="21" s="1"/>
  <c r="BK27" i="21"/>
  <c r="BM27" i="21" s="1"/>
  <c r="BK29" i="21"/>
  <c r="BM29" i="21" s="1"/>
  <c r="BK33" i="21"/>
  <c r="BM33" i="21" s="1"/>
  <c r="BK34" i="21"/>
  <c r="BL34" i="21" s="1"/>
  <c r="BK36" i="21"/>
  <c r="BM36" i="21" s="1"/>
  <c r="BK12" i="21"/>
  <c r="BL12" i="21" s="1"/>
  <c r="AJ13" i="21"/>
  <c r="AL13" i="21" s="1"/>
  <c r="AJ17" i="21"/>
  <c r="AL17" i="21" s="1"/>
  <c r="AJ21" i="21"/>
  <c r="AL21" i="21" s="1"/>
  <c r="AJ8" i="21"/>
  <c r="AK8" i="21" s="1"/>
  <c r="AJ26" i="21"/>
  <c r="AL26" i="21" s="1"/>
  <c r="AK28" i="21"/>
  <c r="H20" i="21"/>
  <c r="J20" i="21" s="1"/>
  <c r="J32" i="21"/>
  <c r="H29" i="21"/>
  <c r="I29" i="21" s="1"/>
  <c r="BK16" i="21"/>
  <c r="BL16" i="21" s="1"/>
  <c r="BK17" i="21"/>
  <c r="BM17" i="21" s="1"/>
  <c r="BK21" i="21"/>
  <c r="BM21" i="21" s="1"/>
  <c r="BK31" i="21"/>
  <c r="BM31" i="21" s="1"/>
  <c r="BK32" i="21"/>
  <c r="BL32" i="21" s="1"/>
  <c r="BK37" i="21"/>
  <c r="BM37" i="21" s="1"/>
  <c r="AJ10" i="21"/>
  <c r="AK10" i="21" s="1"/>
  <c r="AJ23" i="21"/>
  <c r="AL23" i="21" s="1"/>
  <c r="AJ25" i="21"/>
  <c r="AL25" i="21" s="1"/>
  <c r="H13" i="21"/>
  <c r="I13" i="21" s="1"/>
  <c r="BM37" i="19"/>
  <c r="AJ37" i="19"/>
  <c r="AL37" i="19" s="1"/>
  <c r="H36" i="19"/>
  <c r="J36" i="19" s="1"/>
  <c r="AJ35" i="19"/>
  <c r="AL35" i="19" s="1"/>
  <c r="CP35" i="19" s="1"/>
  <c r="CY41" i="19" s="1"/>
  <c r="BK33" i="19"/>
  <c r="BL33" i="19" s="1"/>
  <c r="AK31" i="19"/>
  <c r="J34" i="19"/>
  <c r="BK29" i="19"/>
  <c r="BL29" i="19" s="1"/>
  <c r="AJ29" i="19"/>
  <c r="AK29" i="19" s="1"/>
  <c r="AJ28" i="19"/>
  <c r="AL28" i="19" s="1"/>
  <c r="H27" i="19"/>
  <c r="I27" i="19" s="1"/>
  <c r="I25" i="19"/>
  <c r="AJ17" i="19"/>
  <c r="AK17" i="19" s="1"/>
  <c r="AJ16" i="19"/>
  <c r="AL16" i="19" s="1"/>
  <c r="BK10" i="19"/>
  <c r="BL10" i="19" s="1"/>
  <c r="AK9" i="19"/>
  <c r="AJ10" i="19"/>
  <c r="AL10" i="19" s="1"/>
  <c r="AJ12" i="19"/>
  <c r="AK12" i="19" s="1"/>
  <c r="H11" i="19"/>
  <c r="J11" i="19" s="1"/>
  <c r="H13" i="19"/>
  <c r="J13" i="19" s="1"/>
  <c r="BK7" i="19"/>
  <c r="BL7" i="19" s="1"/>
  <c r="H8" i="19"/>
  <c r="J8" i="19" s="1"/>
  <c r="AJ36" i="21"/>
  <c r="H37" i="21"/>
  <c r="I37" i="21" s="1"/>
  <c r="H36" i="21"/>
  <c r="J36" i="21" s="1"/>
  <c r="BK35" i="21"/>
  <c r="BM35" i="21" s="1"/>
  <c r="J35" i="21"/>
  <c r="AJ34" i="21"/>
  <c r="AJ33" i="21"/>
  <c r="AL33" i="21" s="1"/>
  <c r="AJ32" i="21"/>
  <c r="AK32" i="21" s="1"/>
  <c r="AJ30" i="21"/>
  <c r="AL30" i="21" s="1"/>
  <c r="H31" i="21"/>
  <c r="I31" i="21" s="1"/>
  <c r="AJ29" i="21"/>
  <c r="AL29" i="21" s="1"/>
  <c r="BK28" i="21"/>
  <c r="BL28" i="21" s="1"/>
  <c r="H28" i="21"/>
  <c r="J28" i="21" s="1"/>
  <c r="BK26" i="21"/>
  <c r="BL26" i="21" s="1"/>
  <c r="BK25" i="21"/>
  <c r="BM25" i="21" s="1"/>
  <c r="AJ24" i="21"/>
  <c r="AL24" i="21" s="1"/>
  <c r="BK23" i="21"/>
  <c r="BM23" i="21" s="1"/>
  <c r="BK20" i="21"/>
  <c r="BL20" i="21" s="1"/>
  <c r="H21" i="21"/>
  <c r="J21" i="21" s="1"/>
  <c r="BK19" i="21"/>
  <c r="BL19" i="21" s="1"/>
  <c r="H19" i="21"/>
  <c r="I19" i="21" s="1"/>
  <c r="AJ18" i="21"/>
  <c r="AK18" i="21" s="1"/>
  <c r="AJ16" i="21"/>
  <c r="AL16" i="21" s="1"/>
  <c r="BK14" i="21"/>
  <c r="BL14" i="21" s="1"/>
  <c r="AJ14" i="21"/>
  <c r="AK14" i="21" s="1"/>
  <c r="BK13" i="21"/>
  <c r="BM13" i="21" s="1"/>
  <c r="BK10" i="21"/>
  <c r="BL10" i="21" s="1"/>
  <c r="AJ9" i="21"/>
  <c r="AK9" i="21" s="1"/>
  <c r="H9" i="21"/>
  <c r="J9" i="21" s="1"/>
  <c r="H8" i="21"/>
  <c r="J8" i="21" s="1"/>
  <c r="BL25" i="19"/>
  <c r="BM25" i="19"/>
  <c r="CP25" i="19" s="1"/>
  <c r="CY31" i="19" s="1"/>
  <c r="BM23" i="19"/>
  <c r="BK8" i="19"/>
  <c r="BL8" i="19" s="1"/>
  <c r="BK9" i="19"/>
  <c r="BK19" i="19"/>
  <c r="BL19" i="19" s="1"/>
  <c r="BK21" i="19"/>
  <c r="BL21" i="19" s="1"/>
  <c r="BK27" i="19"/>
  <c r="BL27" i="19" s="1"/>
  <c r="BK31" i="19"/>
  <c r="BL31" i="19" s="1"/>
  <c r="AK7" i="19"/>
  <c r="AK19" i="19"/>
  <c r="AJ22" i="19"/>
  <c r="AL22" i="19" s="1"/>
  <c r="AK11" i="19"/>
  <c r="AK25" i="19"/>
  <c r="J16" i="19"/>
  <c r="H18" i="19"/>
  <c r="H22" i="19"/>
  <c r="J24" i="19"/>
  <c r="H20" i="19"/>
  <c r="I20" i="19" s="1"/>
  <c r="H26" i="19"/>
  <c r="I26" i="19" s="1"/>
  <c r="H28" i="19"/>
  <c r="I28" i="19" s="1"/>
  <c r="CH40" i="21"/>
  <c r="CH39" i="21"/>
  <c r="CH41" i="21"/>
  <c r="BM24" i="21"/>
  <c r="BK30" i="21"/>
  <c r="BL30" i="21" s="1"/>
  <c r="BK18" i="21"/>
  <c r="BL18" i="21" s="1"/>
  <c r="CZ28" i="21"/>
  <c r="AJ12" i="21"/>
  <c r="AL12" i="21" s="1"/>
  <c r="I15" i="21"/>
  <c r="J15" i="21"/>
  <c r="J23" i="21"/>
  <c r="H7" i="21"/>
  <c r="J7" i="21" s="1"/>
  <c r="H11" i="21"/>
  <c r="I11" i="21" s="1"/>
  <c r="H25" i="21"/>
  <c r="H10" i="21"/>
  <c r="I10" i="21" s="1"/>
  <c r="J12" i="21"/>
  <c r="H27" i="21"/>
  <c r="I27" i="21" s="1"/>
  <c r="H33" i="21"/>
  <c r="BM7" i="21"/>
  <c r="BL7" i="21"/>
  <c r="J30" i="21"/>
  <c r="I30" i="21"/>
  <c r="BM9" i="21"/>
  <c r="BL9" i="21"/>
  <c r="BM15" i="21"/>
  <c r="BL15" i="21"/>
  <c r="AK25" i="21"/>
  <c r="J34" i="21"/>
  <c r="I34" i="21"/>
  <c r="AK17" i="21"/>
  <c r="AL19" i="21"/>
  <c r="AK19" i="21"/>
  <c r="BM8" i="21"/>
  <c r="AL11" i="21"/>
  <c r="AK11" i="21"/>
  <c r="I16" i="21"/>
  <c r="J16" i="21"/>
  <c r="AL18" i="21"/>
  <c r="AL37" i="21"/>
  <c r="AK37" i="21"/>
  <c r="AL7" i="21"/>
  <c r="AL10" i="21"/>
  <c r="BL11" i="21"/>
  <c r="DJ13" i="21"/>
  <c r="J14" i="21"/>
  <c r="BM14" i="21"/>
  <c r="AK15" i="21"/>
  <c r="J17" i="21"/>
  <c r="BL17" i="21"/>
  <c r="J18" i="21"/>
  <c r="AJ20" i="21"/>
  <c r="J22" i="21"/>
  <c r="BM22" i="21"/>
  <c r="AK26" i="21"/>
  <c r="BL27" i="21"/>
  <c r="I32" i="21"/>
  <c r="AL22" i="21"/>
  <c r="AL27" i="21"/>
  <c r="AK27" i="21"/>
  <c r="CM40" i="21"/>
  <c r="I24" i="21"/>
  <c r="I26" i="21"/>
  <c r="AL35" i="21"/>
  <c r="AK35" i="21"/>
  <c r="CM41" i="21"/>
  <c r="AL31" i="21"/>
  <c r="AK31" i="21"/>
  <c r="CM39" i="21"/>
  <c r="J12" i="19"/>
  <c r="AL14" i="19"/>
  <c r="BM24" i="19"/>
  <c r="BL24" i="19"/>
  <c r="AL26" i="19"/>
  <c r="AK26" i="19"/>
  <c r="AL15" i="19"/>
  <c r="BM28" i="19"/>
  <c r="BL28" i="19"/>
  <c r="BM30" i="19"/>
  <c r="BL30" i="19"/>
  <c r="J31" i="19"/>
  <c r="I31" i="19"/>
  <c r="J15" i="19"/>
  <c r="I15" i="19"/>
  <c r="BK12" i="19"/>
  <c r="AK13" i="19"/>
  <c r="BL16" i="19"/>
  <c r="BL18" i="19"/>
  <c r="BM22" i="19"/>
  <c r="BL22" i="19"/>
  <c r="CH40" i="19"/>
  <c r="CH41" i="19"/>
  <c r="CH39" i="19"/>
  <c r="J14" i="19"/>
  <c r="J17" i="19"/>
  <c r="I17" i="19"/>
  <c r="BL20" i="19"/>
  <c r="AK28" i="19"/>
  <c r="AK30" i="19"/>
  <c r="AL24" i="19"/>
  <c r="AK24" i="19"/>
  <c r="I29" i="19"/>
  <c r="BL32" i="19"/>
  <c r="AL29" i="19"/>
  <c r="AL32" i="19"/>
  <c r="AK32" i="19"/>
  <c r="AK33" i="19"/>
  <c r="AL36" i="19"/>
  <c r="BL34" i="19"/>
  <c r="BL36" i="19"/>
  <c r="CM39" i="19"/>
  <c r="CM40" i="19"/>
  <c r="CV13" i="19"/>
  <c r="BL26" i="19"/>
  <c r="I33" i="19"/>
  <c r="I35" i="19"/>
  <c r="I37" i="19"/>
  <c r="CM41" i="19"/>
  <c r="CY58" i="17"/>
  <c r="CZ55" i="17"/>
  <c r="DK43" i="17"/>
  <c r="DI43" i="17"/>
  <c r="DH43" i="17"/>
  <c r="DG43" i="17"/>
  <c r="DF43" i="17"/>
  <c r="DE43" i="17"/>
  <c r="DD43" i="17"/>
  <c r="DC43" i="17"/>
  <c r="DB43" i="17"/>
  <c r="DA43" i="17"/>
  <c r="CX43" i="17"/>
  <c r="CW43" i="17"/>
  <c r="CU43" i="17"/>
  <c r="CT43" i="17"/>
  <c r="DK42" i="17"/>
  <c r="DI42" i="17"/>
  <c r="DH42" i="17"/>
  <c r="DG42" i="17"/>
  <c r="DF42" i="17"/>
  <c r="DE42" i="17"/>
  <c r="DD42" i="17"/>
  <c r="DC42" i="17"/>
  <c r="DB42" i="17"/>
  <c r="DA42" i="17"/>
  <c r="CX42" i="17"/>
  <c r="CW42" i="17"/>
  <c r="CU42" i="17"/>
  <c r="CT42" i="17"/>
  <c r="DK41" i="17"/>
  <c r="DI41" i="17"/>
  <c r="DH41" i="17"/>
  <c r="DG41" i="17"/>
  <c r="DF41" i="17"/>
  <c r="DE41" i="17"/>
  <c r="DD41" i="17"/>
  <c r="DC41" i="17"/>
  <c r="DB41" i="17"/>
  <c r="DA41" i="17"/>
  <c r="CX41" i="17"/>
  <c r="CW41" i="17"/>
  <c r="CU41" i="17"/>
  <c r="CT41" i="17"/>
  <c r="CQ41" i="17"/>
  <c r="CN41" i="17"/>
  <c r="CL41" i="17"/>
  <c r="CK41" i="17"/>
  <c r="CG41" i="17"/>
  <c r="CF41" i="17"/>
  <c r="W41" i="17"/>
  <c r="DK40" i="17"/>
  <c r="DI40" i="17"/>
  <c r="DH40" i="17"/>
  <c r="DG40" i="17"/>
  <c r="DF40" i="17"/>
  <c r="DE40" i="17"/>
  <c r="DD40" i="17"/>
  <c r="DC40" i="17"/>
  <c r="DB40" i="17"/>
  <c r="DA40" i="17"/>
  <c r="CX40" i="17"/>
  <c r="CW40" i="17"/>
  <c r="CU40" i="17"/>
  <c r="CT40" i="17"/>
  <c r="CQ40" i="17"/>
  <c r="CN40" i="17"/>
  <c r="CL40" i="17"/>
  <c r="CK40" i="17"/>
  <c r="CG40" i="17"/>
  <c r="CF40" i="17"/>
  <c r="W40" i="17"/>
  <c r="DK39" i="17"/>
  <c r="DI39" i="17"/>
  <c r="DH39" i="17"/>
  <c r="DG39" i="17"/>
  <c r="DF39" i="17"/>
  <c r="DE39" i="17"/>
  <c r="DD39" i="17"/>
  <c r="DC39" i="17"/>
  <c r="DB39" i="17"/>
  <c r="DA39" i="17"/>
  <c r="CX39" i="17"/>
  <c r="CW39" i="17"/>
  <c r="CU39" i="17"/>
  <c r="CT39" i="17"/>
  <c r="CQ39" i="17"/>
  <c r="CN39" i="17"/>
  <c r="CL39" i="17"/>
  <c r="CK39" i="17"/>
  <c r="CG39" i="17"/>
  <c r="CF39" i="17"/>
  <c r="W39" i="17"/>
  <c r="DK38" i="17"/>
  <c r="DI38" i="17"/>
  <c r="DH38" i="17"/>
  <c r="DG38" i="17"/>
  <c r="DF38" i="17"/>
  <c r="DE38" i="17"/>
  <c r="DD38" i="17"/>
  <c r="DC38" i="17"/>
  <c r="DB38" i="17"/>
  <c r="DA38" i="17"/>
  <c r="CX38" i="17"/>
  <c r="CW38" i="17"/>
  <c r="CU38" i="17"/>
  <c r="CT38" i="17"/>
  <c r="CF38" i="17"/>
  <c r="DK37" i="17"/>
  <c r="DI37" i="17"/>
  <c r="DH37" i="17"/>
  <c r="DG37" i="17"/>
  <c r="DF37" i="17"/>
  <c r="DE37" i="17"/>
  <c r="DD37" i="17"/>
  <c r="DC37" i="17"/>
  <c r="DB37" i="17"/>
  <c r="DA37" i="17"/>
  <c r="CX37" i="17"/>
  <c r="CW37" i="17"/>
  <c r="CU37" i="17"/>
  <c r="CT37" i="17"/>
  <c r="CM37" i="17"/>
  <c r="CV43" i="17" s="1"/>
  <c r="CH37" i="17"/>
  <c r="DJ43" i="17" s="1"/>
  <c r="BJ37" i="17"/>
  <c r="BI37" i="17"/>
  <c r="BH37" i="17"/>
  <c r="BK37" i="17" s="1"/>
  <c r="BL37" i="17" s="1"/>
  <c r="BG37" i="17"/>
  <c r="AI37" i="17"/>
  <c r="AH37" i="17"/>
  <c r="AG37" i="17"/>
  <c r="AJ37" i="17" s="1"/>
  <c r="AL37" i="17" s="1"/>
  <c r="AF37" i="17"/>
  <c r="G37" i="17"/>
  <c r="F37" i="17"/>
  <c r="E37" i="17"/>
  <c r="H37" i="17" s="1"/>
  <c r="J37" i="17" s="1"/>
  <c r="D37" i="17"/>
  <c r="DK36" i="17"/>
  <c r="DI36" i="17"/>
  <c r="DH36" i="17"/>
  <c r="DG36" i="17"/>
  <c r="DF36" i="17"/>
  <c r="DE36" i="17"/>
  <c r="DD36" i="17"/>
  <c r="DC36" i="17"/>
  <c r="DB36" i="17"/>
  <c r="DA36" i="17"/>
  <c r="CX36" i="17"/>
  <c r="CW36" i="17"/>
  <c r="CU36" i="17"/>
  <c r="CT36" i="17"/>
  <c r="CM36" i="17"/>
  <c r="CV42" i="17" s="1"/>
  <c r="CH36" i="17"/>
  <c r="DJ42" i="17" s="1"/>
  <c r="BK36" i="17"/>
  <c r="BM36" i="17" s="1"/>
  <c r="BJ36" i="17"/>
  <c r="BI36" i="17"/>
  <c r="BH36" i="17"/>
  <c r="BG36" i="17"/>
  <c r="AI36" i="17"/>
  <c r="AH36" i="17"/>
  <c r="AG36" i="17"/>
  <c r="AJ36" i="17" s="1"/>
  <c r="AK36" i="17" s="1"/>
  <c r="AF36" i="17"/>
  <c r="G36" i="17"/>
  <c r="F36" i="17"/>
  <c r="E36" i="17"/>
  <c r="H36" i="17" s="1"/>
  <c r="J36" i="17" s="1"/>
  <c r="D36" i="17"/>
  <c r="DK35" i="17"/>
  <c r="DI35" i="17"/>
  <c r="DH35" i="17"/>
  <c r="DG35" i="17"/>
  <c r="DF35" i="17"/>
  <c r="DE35" i="17"/>
  <c r="DD35" i="17"/>
  <c r="DC35" i="17"/>
  <c r="DB35" i="17"/>
  <c r="DA35" i="17"/>
  <c r="CX35" i="17"/>
  <c r="CW35" i="17"/>
  <c r="CU35" i="17"/>
  <c r="CT35" i="17"/>
  <c r="CM35" i="17"/>
  <c r="CV41" i="17" s="1"/>
  <c r="CH35" i="17"/>
  <c r="DJ41" i="17" s="1"/>
  <c r="BM35" i="17"/>
  <c r="BJ35" i="17"/>
  <c r="BI35" i="17"/>
  <c r="BH35" i="17"/>
  <c r="BK35" i="17" s="1"/>
  <c r="BL35" i="17" s="1"/>
  <c r="BG35" i="17"/>
  <c r="AI35" i="17"/>
  <c r="AH35" i="17"/>
  <c r="AG35" i="17"/>
  <c r="AJ35" i="17" s="1"/>
  <c r="AF35" i="17"/>
  <c r="H35" i="17"/>
  <c r="J35" i="17" s="1"/>
  <c r="G35" i="17"/>
  <c r="F35" i="17"/>
  <c r="E35" i="17"/>
  <c r="D35" i="17"/>
  <c r="DK34" i="17"/>
  <c r="DI34" i="17"/>
  <c r="DH34" i="17"/>
  <c r="DG34" i="17"/>
  <c r="DF34" i="17"/>
  <c r="DE34" i="17"/>
  <c r="DD34" i="17"/>
  <c r="DC34" i="17"/>
  <c r="DB34" i="17"/>
  <c r="DA34" i="17"/>
  <c r="CX34" i="17"/>
  <c r="CW34" i="17"/>
  <c r="CU34" i="17"/>
  <c r="CT34" i="17"/>
  <c r="CM34" i="17"/>
  <c r="CV40" i="17" s="1"/>
  <c r="DJ40" i="17"/>
  <c r="BJ34" i="17"/>
  <c r="BI34" i="17"/>
  <c r="BH34" i="17"/>
  <c r="BK34" i="17" s="1"/>
  <c r="BG34" i="17"/>
  <c r="AI34" i="17"/>
  <c r="AH34" i="17"/>
  <c r="AG34" i="17"/>
  <c r="AF34" i="17"/>
  <c r="G34" i="17"/>
  <c r="F34" i="17"/>
  <c r="E34" i="17"/>
  <c r="D34" i="17"/>
  <c r="DK33" i="17"/>
  <c r="DI33" i="17"/>
  <c r="DH33" i="17"/>
  <c r="DG33" i="17"/>
  <c r="DF33" i="17"/>
  <c r="DE33" i="17"/>
  <c r="DD33" i="17"/>
  <c r="DC33" i="17"/>
  <c r="DB33" i="17"/>
  <c r="DA33" i="17"/>
  <c r="CX33" i="17"/>
  <c r="CW33" i="17"/>
  <c r="CU33" i="17"/>
  <c r="CT33" i="17"/>
  <c r="CM33" i="17"/>
  <c r="CV39" i="17" s="1"/>
  <c r="CH33" i="17"/>
  <c r="DJ39" i="17" s="1"/>
  <c r="BJ33" i="17"/>
  <c r="BI33" i="17"/>
  <c r="BH33" i="17"/>
  <c r="BG33" i="17"/>
  <c r="AI33" i="17"/>
  <c r="AH33" i="17"/>
  <c r="AG33" i="17"/>
  <c r="AF33" i="17"/>
  <c r="G33" i="17"/>
  <c r="F33" i="17"/>
  <c r="E33" i="17"/>
  <c r="D33" i="17"/>
  <c r="DK32" i="17"/>
  <c r="DI32" i="17"/>
  <c r="DH32" i="17"/>
  <c r="DG32" i="17"/>
  <c r="DF32" i="17"/>
  <c r="DE32" i="17"/>
  <c r="DD32" i="17"/>
  <c r="DC32" i="17"/>
  <c r="DB32" i="17"/>
  <c r="DA32" i="17"/>
  <c r="CX32" i="17"/>
  <c r="CW32" i="17"/>
  <c r="CU32" i="17"/>
  <c r="CT32" i="17"/>
  <c r="CM32" i="17"/>
  <c r="CV38" i="17" s="1"/>
  <c r="CH32" i="17"/>
  <c r="DJ38" i="17" s="1"/>
  <c r="BJ32" i="17"/>
  <c r="BI32" i="17"/>
  <c r="BH32" i="17"/>
  <c r="BK32" i="17" s="1"/>
  <c r="BM32" i="17" s="1"/>
  <c r="BG32" i="17"/>
  <c r="AI32" i="17"/>
  <c r="AH32" i="17"/>
  <c r="AG32" i="17"/>
  <c r="AF32" i="17"/>
  <c r="G32" i="17"/>
  <c r="F32" i="17"/>
  <c r="E32" i="17"/>
  <c r="H32" i="17" s="1"/>
  <c r="J32" i="17" s="1"/>
  <c r="D32" i="17"/>
  <c r="DK31" i="17"/>
  <c r="DI31" i="17"/>
  <c r="DH31" i="17"/>
  <c r="DG31" i="17"/>
  <c r="DF31" i="17"/>
  <c r="DE31" i="17"/>
  <c r="DD31" i="17"/>
  <c r="DC31" i="17"/>
  <c r="DB31" i="17"/>
  <c r="DA31" i="17"/>
  <c r="CX31" i="17"/>
  <c r="CW31" i="17"/>
  <c r="CU31" i="17"/>
  <c r="CT31" i="17"/>
  <c r="CM31" i="17"/>
  <c r="CV37" i="17" s="1"/>
  <c r="CH31" i="17"/>
  <c r="DJ37" i="17" s="1"/>
  <c r="BJ31" i="17"/>
  <c r="BI31" i="17"/>
  <c r="BH31" i="17"/>
  <c r="BK31" i="17" s="1"/>
  <c r="BL31" i="17" s="1"/>
  <c r="BG31" i="17"/>
  <c r="AI31" i="17"/>
  <c r="AH31" i="17"/>
  <c r="AG31" i="17"/>
  <c r="AJ31" i="17" s="1"/>
  <c r="AF31" i="17"/>
  <c r="G31" i="17"/>
  <c r="F31" i="17"/>
  <c r="E31" i="17"/>
  <c r="H31" i="17" s="1"/>
  <c r="J31" i="17" s="1"/>
  <c r="D31" i="17"/>
  <c r="DK30" i="17"/>
  <c r="DI30" i="17"/>
  <c r="DH30" i="17"/>
  <c r="DG30" i="17"/>
  <c r="DF30" i="17"/>
  <c r="DE30" i="17"/>
  <c r="DD30" i="17"/>
  <c r="DC30" i="17"/>
  <c r="DB30" i="17"/>
  <c r="DA30" i="17"/>
  <c r="CX30" i="17"/>
  <c r="CW30" i="17"/>
  <c r="CU30" i="17"/>
  <c r="CT30" i="17"/>
  <c r="CM30" i="17"/>
  <c r="CV36" i="17" s="1"/>
  <c r="CH30" i="17"/>
  <c r="DJ36" i="17" s="1"/>
  <c r="BJ30" i="17"/>
  <c r="BI30" i="17"/>
  <c r="BH30" i="17"/>
  <c r="BK30" i="17" s="1"/>
  <c r="BG30" i="17"/>
  <c r="AI30" i="17"/>
  <c r="AH30" i="17"/>
  <c r="AG30" i="17"/>
  <c r="AF30" i="17"/>
  <c r="G30" i="17"/>
  <c r="F30" i="17"/>
  <c r="E30" i="17"/>
  <c r="H30" i="17" s="1"/>
  <c r="J30" i="17" s="1"/>
  <c r="D30" i="17"/>
  <c r="DK29" i="17"/>
  <c r="DI29" i="17"/>
  <c r="DH29" i="17"/>
  <c r="DG29" i="17"/>
  <c r="DF29" i="17"/>
  <c r="DE29" i="17"/>
  <c r="DD29" i="17"/>
  <c r="DC29" i="17"/>
  <c r="DB29" i="17"/>
  <c r="DA29" i="17"/>
  <c r="CX29" i="17"/>
  <c r="CW29" i="17"/>
  <c r="CU29" i="17"/>
  <c r="CT29" i="17"/>
  <c r="CM29" i="17"/>
  <c r="CV35" i="17" s="1"/>
  <c r="CH29" i="17"/>
  <c r="DJ35" i="17" s="1"/>
  <c r="BJ29" i="17"/>
  <c r="BI29" i="17"/>
  <c r="BH29" i="17"/>
  <c r="BK29" i="17" s="1"/>
  <c r="BL29" i="17" s="1"/>
  <c r="BG29" i="17"/>
  <c r="AI29" i="17"/>
  <c r="AH29" i="17"/>
  <c r="AG29" i="17"/>
  <c r="AJ29" i="17" s="1"/>
  <c r="AL29" i="17" s="1"/>
  <c r="AF29" i="17"/>
  <c r="G29" i="17"/>
  <c r="F29" i="17"/>
  <c r="E29" i="17"/>
  <c r="D29" i="17"/>
  <c r="DK28" i="17"/>
  <c r="DI28" i="17"/>
  <c r="DH28" i="17"/>
  <c r="DG28" i="17"/>
  <c r="DF28" i="17"/>
  <c r="DE28" i="17"/>
  <c r="DD28" i="17"/>
  <c r="DC28" i="17"/>
  <c r="DB28" i="17"/>
  <c r="DA28" i="17"/>
  <c r="CX28" i="17"/>
  <c r="CW28" i="17"/>
  <c r="CU28" i="17"/>
  <c r="CT28" i="17"/>
  <c r="CM28" i="17"/>
  <c r="CV34" i="17" s="1"/>
  <c r="CH28" i="17"/>
  <c r="DJ34" i="17" s="1"/>
  <c r="BJ28" i="17"/>
  <c r="BI28" i="17"/>
  <c r="BH28" i="17"/>
  <c r="BK28" i="17" s="1"/>
  <c r="BM28" i="17" s="1"/>
  <c r="BG28" i="17"/>
  <c r="AI28" i="17"/>
  <c r="AH28" i="17"/>
  <c r="AG28" i="17"/>
  <c r="AF28" i="17"/>
  <c r="G28" i="17"/>
  <c r="F28" i="17"/>
  <c r="E28" i="17"/>
  <c r="D28" i="17"/>
  <c r="DK27" i="17"/>
  <c r="DI27" i="17"/>
  <c r="DH27" i="17"/>
  <c r="DG27" i="17"/>
  <c r="DF27" i="17"/>
  <c r="DE27" i="17"/>
  <c r="DD27" i="17"/>
  <c r="DC27" i="17"/>
  <c r="DB27" i="17"/>
  <c r="DA27" i="17"/>
  <c r="CX27" i="17"/>
  <c r="CW27" i="17"/>
  <c r="CU27" i="17"/>
  <c r="CT27" i="17"/>
  <c r="CM27" i="17"/>
  <c r="CV33" i="17" s="1"/>
  <c r="CH27" i="17"/>
  <c r="DJ33" i="17" s="1"/>
  <c r="BJ27" i="17"/>
  <c r="BI27" i="17"/>
  <c r="BH27" i="17"/>
  <c r="BK27" i="17" s="1"/>
  <c r="BL27" i="17" s="1"/>
  <c r="BG27" i="17"/>
  <c r="AI27" i="17"/>
  <c r="AH27" i="17"/>
  <c r="AG27" i="17"/>
  <c r="AJ27" i="17" s="1"/>
  <c r="AF27" i="17"/>
  <c r="G27" i="17"/>
  <c r="F27" i="17"/>
  <c r="E27" i="17"/>
  <c r="D27" i="17"/>
  <c r="DK26" i="17"/>
  <c r="DI26" i="17"/>
  <c r="DH26" i="17"/>
  <c r="DG26" i="17"/>
  <c r="DF26" i="17"/>
  <c r="DE26" i="17"/>
  <c r="DD26" i="17"/>
  <c r="DC26" i="17"/>
  <c r="DB26" i="17"/>
  <c r="DA26" i="17"/>
  <c r="CX26" i="17"/>
  <c r="CW26" i="17"/>
  <c r="CU26" i="17"/>
  <c r="CT26" i="17"/>
  <c r="CM26" i="17"/>
  <c r="CV32" i="17" s="1"/>
  <c r="CH26" i="17"/>
  <c r="DJ32" i="17" s="1"/>
  <c r="BJ26" i="17"/>
  <c r="BI26" i="17"/>
  <c r="BH26" i="17"/>
  <c r="BG26" i="17"/>
  <c r="AI26" i="17"/>
  <c r="AH26" i="17"/>
  <c r="AG26" i="17"/>
  <c r="AF26" i="17"/>
  <c r="G26" i="17"/>
  <c r="F26" i="17"/>
  <c r="E26" i="17"/>
  <c r="D26" i="17"/>
  <c r="DK25" i="17"/>
  <c r="DI25" i="17"/>
  <c r="DH25" i="17"/>
  <c r="DG25" i="17"/>
  <c r="DF25" i="17"/>
  <c r="DE25" i="17"/>
  <c r="DD25" i="17"/>
  <c r="DC25" i="17"/>
  <c r="DB25" i="17"/>
  <c r="DA25" i="17"/>
  <c r="CX25" i="17"/>
  <c r="CW25" i="17"/>
  <c r="CU25" i="17"/>
  <c r="CT25" i="17"/>
  <c r="CM25" i="17"/>
  <c r="CV31" i="17" s="1"/>
  <c r="CH25" i="17"/>
  <c r="DJ31" i="17" s="1"/>
  <c r="BJ25" i="17"/>
  <c r="BI25" i="17"/>
  <c r="BH25" i="17"/>
  <c r="BG25" i="17"/>
  <c r="AI25" i="17"/>
  <c r="AH25" i="17"/>
  <c r="AG25" i="17"/>
  <c r="AJ25" i="17" s="1"/>
  <c r="AF25" i="17"/>
  <c r="G25" i="17"/>
  <c r="F25" i="17"/>
  <c r="E25" i="17"/>
  <c r="D25" i="17"/>
  <c r="DK24" i="17"/>
  <c r="DI24" i="17"/>
  <c r="DH24" i="17"/>
  <c r="DG24" i="17"/>
  <c r="DF24" i="17"/>
  <c r="DE24" i="17"/>
  <c r="DD24" i="17"/>
  <c r="DC24" i="17"/>
  <c r="DB24" i="17"/>
  <c r="DA24" i="17"/>
  <c r="CX24" i="17"/>
  <c r="CW24" i="17"/>
  <c r="CU24" i="17"/>
  <c r="CT24" i="17"/>
  <c r="CM24" i="17"/>
  <c r="CV30" i="17" s="1"/>
  <c r="CH24" i="17"/>
  <c r="DJ30" i="17" s="1"/>
  <c r="BJ24" i="17"/>
  <c r="BI24" i="17"/>
  <c r="BH24" i="17"/>
  <c r="BG24" i="17"/>
  <c r="AI24" i="17"/>
  <c r="AH24" i="17"/>
  <c r="AG24" i="17"/>
  <c r="AF24" i="17"/>
  <c r="G24" i="17"/>
  <c r="F24" i="17"/>
  <c r="E24" i="17"/>
  <c r="D24" i="17"/>
  <c r="DK23" i="17"/>
  <c r="DI23" i="17"/>
  <c r="DH23" i="17"/>
  <c r="DG23" i="17"/>
  <c r="DF23" i="17"/>
  <c r="DE23" i="17"/>
  <c r="DD23" i="17"/>
  <c r="DC23" i="17"/>
  <c r="DB23" i="17"/>
  <c r="DA23" i="17"/>
  <c r="CX23" i="17"/>
  <c r="CW23" i="17"/>
  <c r="CU23" i="17"/>
  <c r="CT23" i="17"/>
  <c r="CM23" i="17"/>
  <c r="CV29" i="17" s="1"/>
  <c r="CH23" i="17"/>
  <c r="DJ29" i="17" s="1"/>
  <c r="BJ23" i="17"/>
  <c r="BI23" i="17"/>
  <c r="BH23" i="17"/>
  <c r="BG23" i="17"/>
  <c r="AI23" i="17"/>
  <c r="AH23" i="17"/>
  <c r="AG23" i="17"/>
  <c r="AF23" i="17"/>
  <c r="G23" i="17"/>
  <c r="F23" i="17"/>
  <c r="E23" i="17"/>
  <c r="D23" i="17"/>
  <c r="DK22" i="17"/>
  <c r="DI22" i="17"/>
  <c r="DH22" i="17"/>
  <c r="DG22" i="17"/>
  <c r="DF22" i="17"/>
  <c r="DE22" i="17"/>
  <c r="DD22" i="17"/>
  <c r="DC22" i="17"/>
  <c r="DB22" i="17"/>
  <c r="DA22" i="17"/>
  <c r="CX22" i="17"/>
  <c r="CW22" i="17"/>
  <c r="CU22" i="17"/>
  <c r="CT22" i="17"/>
  <c r="CM22" i="17"/>
  <c r="CV28" i="17" s="1"/>
  <c r="CH22" i="17"/>
  <c r="DJ28" i="17" s="1"/>
  <c r="BJ22" i="17"/>
  <c r="BK22" i="17" s="1"/>
  <c r="BI22" i="17"/>
  <c r="AI22" i="17"/>
  <c r="AH22" i="17"/>
  <c r="AG22" i="17"/>
  <c r="AF22" i="17"/>
  <c r="G22" i="17"/>
  <c r="F22" i="17"/>
  <c r="E22" i="17"/>
  <c r="D22" i="17"/>
  <c r="DK21" i="17"/>
  <c r="DI21" i="17"/>
  <c r="DH21" i="17"/>
  <c r="DG21" i="17"/>
  <c r="DF21" i="17"/>
  <c r="DE21" i="17"/>
  <c r="DD21" i="17"/>
  <c r="DC21" i="17"/>
  <c r="DB21" i="17"/>
  <c r="DA21" i="17"/>
  <c r="CX21" i="17"/>
  <c r="CW21" i="17"/>
  <c r="CU21" i="17"/>
  <c r="CT21" i="17"/>
  <c r="CM21" i="17"/>
  <c r="CV27" i="17" s="1"/>
  <c r="CH21" i="17"/>
  <c r="DJ27" i="17" s="1"/>
  <c r="BJ21" i="17"/>
  <c r="BI21" i="17"/>
  <c r="BH21" i="17"/>
  <c r="BK21" i="17" s="1"/>
  <c r="BL21" i="17" s="1"/>
  <c r="BG21" i="17"/>
  <c r="AI21" i="17"/>
  <c r="AH21" i="17"/>
  <c r="AG21" i="17"/>
  <c r="AJ21" i="17" s="1"/>
  <c r="AF21" i="17"/>
  <c r="G21" i="17"/>
  <c r="F21" i="17"/>
  <c r="E21" i="17"/>
  <c r="D21" i="17"/>
  <c r="DK20" i="17"/>
  <c r="DI20" i="17"/>
  <c r="DH20" i="17"/>
  <c r="DG20" i="17"/>
  <c r="DF20" i="17"/>
  <c r="DE20" i="17"/>
  <c r="DD20" i="17"/>
  <c r="DC20" i="17"/>
  <c r="DB20" i="17"/>
  <c r="DA20" i="17"/>
  <c r="CX20" i="17"/>
  <c r="CW20" i="17"/>
  <c r="CU20" i="17"/>
  <c r="CT20" i="17"/>
  <c r="CM20" i="17"/>
  <c r="CV26" i="17" s="1"/>
  <c r="CH20" i="17"/>
  <c r="DJ26" i="17" s="1"/>
  <c r="BJ20" i="17"/>
  <c r="BI20" i="17"/>
  <c r="BH20" i="17"/>
  <c r="BK20" i="17" s="1"/>
  <c r="BM20" i="17" s="1"/>
  <c r="BG20" i="17"/>
  <c r="AI20" i="17"/>
  <c r="AH20" i="17"/>
  <c r="AG20" i="17"/>
  <c r="AF20" i="17"/>
  <c r="G20" i="17"/>
  <c r="F20" i="17"/>
  <c r="E20" i="17"/>
  <c r="D20" i="17"/>
  <c r="DK19" i="17"/>
  <c r="DI19" i="17"/>
  <c r="DH19" i="17"/>
  <c r="DG19" i="17"/>
  <c r="DF19" i="17"/>
  <c r="DE19" i="17"/>
  <c r="DD19" i="17"/>
  <c r="DC19" i="17"/>
  <c r="DB19" i="17"/>
  <c r="DA19" i="17"/>
  <c r="CX19" i="17"/>
  <c r="CW19" i="17"/>
  <c r="CU19" i="17"/>
  <c r="CT19" i="17"/>
  <c r="CM19" i="17"/>
  <c r="CV25" i="17" s="1"/>
  <c r="CH19" i="17"/>
  <c r="DJ25" i="17" s="1"/>
  <c r="BJ19" i="17"/>
  <c r="BI19" i="17"/>
  <c r="BH19" i="17"/>
  <c r="BG19" i="17"/>
  <c r="AI19" i="17"/>
  <c r="AH19" i="17"/>
  <c r="AG19" i="17"/>
  <c r="AF19" i="17"/>
  <c r="G19" i="17"/>
  <c r="F19" i="17"/>
  <c r="E19" i="17"/>
  <c r="D19" i="17"/>
  <c r="DK18" i="17"/>
  <c r="DI18" i="17"/>
  <c r="DH18" i="17"/>
  <c r="DG18" i="17"/>
  <c r="DF18" i="17"/>
  <c r="DE18" i="17"/>
  <c r="DD18" i="17"/>
  <c r="DC18" i="17"/>
  <c r="DB18" i="17"/>
  <c r="DA18" i="17"/>
  <c r="CX18" i="17"/>
  <c r="CW18" i="17"/>
  <c r="CU18" i="17"/>
  <c r="CT18" i="17"/>
  <c r="CM18" i="17"/>
  <c r="CV24" i="17" s="1"/>
  <c r="CH18" i="17"/>
  <c r="DJ24" i="17" s="1"/>
  <c r="BJ18" i="17"/>
  <c r="BI18" i="17"/>
  <c r="BH18" i="17"/>
  <c r="BG18" i="17"/>
  <c r="AI18" i="17"/>
  <c r="AH18" i="17"/>
  <c r="AG18" i="17"/>
  <c r="AJ18" i="17" s="1"/>
  <c r="AF18" i="17"/>
  <c r="G18" i="17"/>
  <c r="F18" i="17"/>
  <c r="E18" i="17"/>
  <c r="DK17" i="17"/>
  <c r="DI17" i="17"/>
  <c r="DH17" i="17"/>
  <c r="DG17" i="17"/>
  <c r="DF17" i="17"/>
  <c r="DE17" i="17"/>
  <c r="DD17" i="17"/>
  <c r="DC17" i="17"/>
  <c r="DB17" i="17"/>
  <c r="DA17" i="17"/>
  <c r="CX17" i="17"/>
  <c r="CW17" i="17"/>
  <c r="CU17" i="17"/>
  <c r="CT17" i="17"/>
  <c r="CM17" i="17"/>
  <c r="CV23" i="17" s="1"/>
  <c r="CH17" i="17"/>
  <c r="DJ23" i="17" s="1"/>
  <c r="BJ17" i="17"/>
  <c r="BI17" i="17"/>
  <c r="BH17" i="17"/>
  <c r="BK17" i="17" s="1"/>
  <c r="BM17" i="17" s="1"/>
  <c r="BG17" i="17"/>
  <c r="AI17" i="17"/>
  <c r="AH17" i="17"/>
  <c r="AG17" i="17"/>
  <c r="AJ17" i="17" s="1"/>
  <c r="AF17" i="17"/>
  <c r="G17" i="17"/>
  <c r="F17" i="17"/>
  <c r="E17" i="17"/>
  <c r="H17" i="17" s="1"/>
  <c r="I17" i="17" s="1"/>
  <c r="D17" i="17"/>
  <c r="DK16" i="17"/>
  <c r="DI16" i="17"/>
  <c r="DH16" i="17"/>
  <c r="DG16" i="17"/>
  <c r="DF16" i="17"/>
  <c r="DE16" i="17"/>
  <c r="DD16" i="17"/>
  <c r="DC16" i="17"/>
  <c r="DB16" i="17"/>
  <c r="DA16" i="17"/>
  <c r="CX16" i="17"/>
  <c r="CW16" i="17"/>
  <c r="CU16" i="17"/>
  <c r="CT16" i="17"/>
  <c r="CM16" i="17"/>
  <c r="CV22" i="17" s="1"/>
  <c r="CH16" i="17"/>
  <c r="DJ22" i="17" s="1"/>
  <c r="BJ16" i="17"/>
  <c r="BK16" i="17" s="1"/>
  <c r="BL16" i="17" s="1"/>
  <c r="BI16" i="17"/>
  <c r="AI16" i="17"/>
  <c r="AH16" i="17"/>
  <c r="AG16" i="17"/>
  <c r="AF16" i="17"/>
  <c r="G16" i="17"/>
  <c r="F16" i="17"/>
  <c r="E16" i="17"/>
  <c r="D16" i="17"/>
  <c r="DK15" i="17"/>
  <c r="DI15" i="17"/>
  <c r="DH15" i="17"/>
  <c r="DG15" i="17"/>
  <c r="DF15" i="17"/>
  <c r="DE15" i="17"/>
  <c r="DD15" i="17"/>
  <c r="DC15" i="17"/>
  <c r="DB15" i="17"/>
  <c r="DA15" i="17"/>
  <c r="CX15" i="17"/>
  <c r="CW15" i="17"/>
  <c r="CU15" i="17"/>
  <c r="CT15" i="17"/>
  <c r="CM15" i="17"/>
  <c r="CV21" i="17" s="1"/>
  <c r="CH15" i="17"/>
  <c r="DJ21" i="17" s="1"/>
  <c r="BJ15" i="17"/>
  <c r="BI15" i="17"/>
  <c r="BH15" i="17"/>
  <c r="AI15" i="17"/>
  <c r="AH15" i="17"/>
  <c r="AG15" i="17"/>
  <c r="AF15" i="17"/>
  <c r="G15" i="17"/>
  <c r="F15" i="17"/>
  <c r="E15" i="17"/>
  <c r="D15" i="17"/>
  <c r="DK14" i="17"/>
  <c r="DI14" i="17"/>
  <c r="DH14" i="17"/>
  <c r="DG14" i="17"/>
  <c r="DF14" i="17"/>
  <c r="DE14" i="17"/>
  <c r="DD14" i="17"/>
  <c r="DC14" i="17"/>
  <c r="DB14" i="17"/>
  <c r="DA14" i="17"/>
  <c r="CX14" i="17"/>
  <c r="CW14" i="17"/>
  <c r="CU14" i="17"/>
  <c r="CT14" i="17"/>
  <c r="CM14" i="17"/>
  <c r="CV20" i="17" s="1"/>
  <c r="CH14" i="17"/>
  <c r="DJ20" i="17" s="1"/>
  <c r="BJ14" i="17"/>
  <c r="BI14" i="17"/>
  <c r="BH14" i="17"/>
  <c r="BG14" i="17"/>
  <c r="AI14" i="17"/>
  <c r="AH14" i="17"/>
  <c r="AG14" i="17"/>
  <c r="AF14" i="17"/>
  <c r="G14" i="17"/>
  <c r="F14" i="17"/>
  <c r="E14" i="17"/>
  <c r="D14" i="17"/>
  <c r="DK13" i="17"/>
  <c r="DI13" i="17"/>
  <c r="DH13" i="17"/>
  <c r="DG13" i="17"/>
  <c r="DF13" i="17"/>
  <c r="DE13" i="17"/>
  <c r="DD13" i="17"/>
  <c r="DC13" i="17"/>
  <c r="DB13" i="17"/>
  <c r="DA13" i="17"/>
  <c r="CX13" i="17"/>
  <c r="CW13" i="17"/>
  <c r="CU13" i="17"/>
  <c r="CT13" i="17"/>
  <c r="CM13" i="17"/>
  <c r="CV19" i="17" s="1"/>
  <c r="CH13" i="17"/>
  <c r="DJ19" i="17" s="1"/>
  <c r="BJ13" i="17"/>
  <c r="BI13" i="17"/>
  <c r="BH13" i="17"/>
  <c r="BG13" i="17"/>
  <c r="AI13" i="17"/>
  <c r="AH13" i="17"/>
  <c r="AG13" i="17"/>
  <c r="AF13" i="17"/>
  <c r="G13" i="17"/>
  <c r="F13" i="17"/>
  <c r="E13" i="17"/>
  <c r="D13" i="17"/>
  <c r="CM12" i="17"/>
  <c r="CV18" i="17" s="1"/>
  <c r="CH12" i="17"/>
  <c r="DJ18" i="17" s="1"/>
  <c r="BJ12" i="17"/>
  <c r="BI12" i="17"/>
  <c r="BH12" i="17"/>
  <c r="BK12" i="17" s="1"/>
  <c r="BM12" i="17" s="1"/>
  <c r="BG12" i="17"/>
  <c r="AI12" i="17"/>
  <c r="AH12" i="17"/>
  <c r="AG12" i="17"/>
  <c r="AF12" i="17"/>
  <c r="G12" i="17"/>
  <c r="F12" i="17"/>
  <c r="E12" i="17"/>
  <c r="D12" i="17"/>
  <c r="CM11" i="17"/>
  <c r="CV17" i="17" s="1"/>
  <c r="CH11" i="17"/>
  <c r="DJ17" i="17" s="1"/>
  <c r="BJ11" i="17"/>
  <c r="BI11" i="17"/>
  <c r="BH11" i="17"/>
  <c r="BG11" i="17"/>
  <c r="AI11" i="17"/>
  <c r="AH11" i="17"/>
  <c r="AG11" i="17"/>
  <c r="AF11" i="17"/>
  <c r="G11" i="17"/>
  <c r="H11" i="17" s="1"/>
  <c r="I11" i="17" s="1"/>
  <c r="F11" i="17"/>
  <c r="E11" i="17"/>
  <c r="D11" i="17"/>
  <c r="CM10" i="17"/>
  <c r="CV16" i="17" s="1"/>
  <c r="CH10" i="17"/>
  <c r="DJ16" i="17" s="1"/>
  <c r="BJ10" i="17"/>
  <c r="BI10" i="17"/>
  <c r="BH10" i="17"/>
  <c r="BK10" i="17" s="1"/>
  <c r="BG10" i="17"/>
  <c r="AI10" i="17"/>
  <c r="AH10" i="17"/>
  <c r="AG10" i="17"/>
  <c r="AF10" i="17"/>
  <c r="G10" i="17"/>
  <c r="F10" i="17"/>
  <c r="E10" i="17"/>
  <c r="D10" i="17"/>
  <c r="CM9" i="17"/>
  <c r="CV15" i="17" s="1"/>
  <c r="CH9" i="17"/>
  <c r="DJ15" i="17" s="1"/>
  <c r="BJ9" i="17"/>
  <c r="BI9" i="17"/>
  <c r="BH9" i="17"/>
  <c r="BG9" i="17"/>
  <c r="AI9" i="17"/>
  <c r="AH9" i="17"/>
  <c r="AG9" i="17"/>
  <c r="AF9" i="17"/>
  <c r="G9" i="17"/>
  <c r="F9" i="17"/>
  <c r="E9" i="17"/>
  <c r="D9" i="17"/>
  <c r="CM8" i="17"/>
  <c r="CV14" i="17" s="1"/>
  <c r="CH8" i="17"/>
  <c r="DJ14" i="17" s="1"/>
  <c r="BJ8" i="17"/>
  <c r="BI8" i="17"/>
  <c r="BH8" i="17"/>
  <c r="BK8" i="17" s="1"/>
  <c r="BM8" i="17" s="1"/>
  <c r="BG8" i="17"/>
  <c r="AI8" i="17"/>
  <c r="AH8" i="17"/>
  <c r="AG8" i="17"/>
  <c r="AJ8" i="17" s="1"/>
  <c r="AF8" i="17"/>
  <c r="G8" i="17"/>
  <c r="F8" i="17"/>
  <c r="E8" i="17"/>
  <c r="D8" i="17"/>
  <c r="CM7" i="17"/>
  <c r="CH7" i="17"/>
  <c r="DJ13" i="17" s="1"/>
  <c r="BJ7" i="17"/>
  <c r="BI7" i="17"/>
  <c r="BH7" i="17"/>
  <c r="BG7" i="17"/>
  <c r="AI7" i="17"/>
  <c r="AH7" i="17"/>
  <c r="AG7" i="17"/>
  <c r="AF7" i="17"/>
  <c r="G7" i="17"/>
  <c r="H7" i="17" s="1"/>
  <c r="I7" i="17" s="1"/>
  <c r="F7" i="17"/>
  <c r="E7" i="17"/>
  <c r="D7" i="17"/>
  <c r="CY58" i="16"/>
  <c r="CZ55" i="16"/>
  <c r="DK43" i="16"/>
  <c r="DI43" i="16"/>
  <c r="DH43" i="16"/>
  <c r="DG43" i="16"/>
  <c r="DF43" i="16"/>
  <c r="DE43" i="16"/>
  <c r="DD43" i="16"/>
  <c r="DC43" i="16"/>
  <c r="DB43" i="16"/>
  <c r="DA43" i="16"/>
  <c r="CX43" i="16"/>
  <c r="CW43" i="16"/>
  <c r="CU43" i="16"/>
  <c r="CT43" i="16"/>
  <c r="DK42" i="16"/>
  <c r="DI42" i="16"/>
  <c r="DH42" i="16"/>
  <c r="DG42" i="16"/>
  <c r="DF42" i="16"/>
  <c r="DE42" i="16"/>
  <c r="DD42" i="16"/>
  <c r="DC42" i="16"/>
  <c r="DB42" i="16"/>
  <c r="DA42" i="16"/>
  <c r="CX42" i="16"/>
  <c r="CW42" i="16"/>
  <c r="CU42" i="16"/>
  <c r="CT42" i="16"/>
  <c r="DK41" i="16"/>
  <c r="DI41" i="16"/>
  <c r="DH41" i="16"/>
  <c r="DG41" i="16"/>
  <c r="DF41" i="16"/>
  <c r="DE41" i="16"/>
  <c r="DD41" i="16"/>
  <c r="DC41" i="16"/>
  <c r="DB41" i="16"/>
  <c r="DA41" i="16"/>
  <c r="CX41" i="16"/>
  <c r="CW41" i="16"/>
  <c r="CU41" i="16"/>
  <c r="CT41" i="16"/>
  <c r="DK40" i="16"/>
  <c r="DI40" i="16"/>
  <c r="DH40" i="16"/>
  <c r="DG40" i="16"/>
  <c r="DF40" i="16"/>
  <c r="DE40" i="16"/>
  <c r="DD40" i="16"/>
  <c r="DC40" i="16"/>
  <c r="DB40" i="16"/>
  <c r="DA40" i="16"/>
  <c r="CX40" i="16"/>
  <c r="CW40" i="16"/>
  <c r="CU40" i="16"/>
  <c r="CT40" i="16"/>
  <c r="DK39" i="16"/>
  <c r="DI39" i="16"/>
  <c r="DH39" i="16"/>
  <c r="DF39" i="16"/>
  <c r="DC39" i="16"/>
  <c r="DB39" i="16"/>
  <c r="DA39" i="16"/>
  <c r="CX39" i="16"/>
  <c r="CW39" i="16"/>
  <c r="CU39" i="16"/>
  <c r="CT39" i="16"/>
  <c r="DK38" i="16"/>
  <c r="DI38" i="16"/>
  <c r="DH38" i="16"/>
  <c r="DG38" i="16"/>
  <c r="DF38" i="16"/>
  <c r="DE38" i="16"/>
  <c r="DD38" i="16"/>
  <c r="DC38" i="16"/>
  <c r="DB38" i="16"/>
  <c r="DA38" i="16"/>
  <c r="CX38" i="16"/>
  <c r="CW38" i="16"/>
  <c r="CU38" i="16"/>
  <c r="CT38" i="16"/>
  <c r="DK37" i="16"/>
  <c r="DI37" i="16"/>
  <c r="DH37" i="16"/>
  <c r="DG37" i="16"/>
  <c r="DF37" i="16"/>
  <c r="DE37" i="16"/>
  <c r="DD37" i="16"/>
  <c r="DC37" i="16"/>
  <c r="DB37" i="16"/>
  <c r="DA37" i="16"/>
  <c r="CX37" i="16"/>
  <c r="CW37" i="16"/>
  <c r="CU37" i="16"/>
  <c r="CT37" i="16"/>
  <c r="CV43" i="16"/>
  <c r="DJ43" i="16"/>
  <c r="DK36" i="16"/>
  <c r="DI36" i="16"/>
  <c r="DH36" i="16"/>
  <c r="DG36" i="16"/>
  <c r="DF36" i="16"/>
  <c r="DE36" i="16"/>
  <c r="DD36" i="16"/>
  <c r="DC36" i="16"/>
  <c r="DB36" i="16"/>
  <c r="DA36" i="16"/>
  <c r="CX36" i="16"/>
  <c r="CW36" i="16"/>
  <c r="CU36" i="16"/>
  <c r="CT36" i="16"/>
  <c r="CV42" i="16"/>
  <c r="DJ42" i="16"/>
  <c r="DK35" i="16"/>
  <c r="DI35" i="16"/>
  <c r="DH35" i="16"/>
  <c r="DG35" i="16"/>
  <c r="DF35" i="16"/>
  <c r="DE35" i="16"/>
  <c r="DD35" i="16"/>
  <c r="DC35" i="16"/>
  <c r="DB35" i="16"/>
  <c r="DA35" i="16"/>
  <c r="CX35" i="16"/>
  <c r="CW35" i="16"/>
  <c r="CU35" i="16"/>
  <c r="CT35" i="16"/>
  <c r="CV41" i="16"/>
  <c r="DJ41" i="16"/>
  <c r="DK34" i="16"/>
  <c r="DI34" i="16"/>
  <c r="DH34" i="16"/>
  <c r="DG34" i="16"/>
  <c r="DF34" i="16"/>
  <c r="DE34" i="16"/>
  <c r="DD34" i="16"/>
  <c r="DC34" i="16"/>
  <c r="DB34" i="16"/>
  <c r="DA34" i="16"/>
  <c r="CX34" i="16"/>
  <c r="CW34" i="16"/>
  <c r="CU34" i="16"/>
  <c r="CT34" i="16"/>
  <c r="CV40" i="16"/>
  <c r="DJ40" i="16"/>
  <c r="DK33" i="16"/>
  <c r="DI33" i="16"/>
  <c r="DH33" i="16"/>
  <c r="DG33" i="16"/>
  <c r="DF33" i="16"/>
  <c r="DE33" i="16"/>
  <c r="DD33" i="16"/>
  <c r="DC33" i="16"/>
  <c r="DB33" i="16"/>
  <c r="DA33" i="16"/>
  <c r="CX33" i="16"/>
  <c r="CW33" i="16"/>
  <c r="CU33" i="16"/>
  <c r="CT33" i="16"/>
  <c r="CV39" i="16"/>
  <c r="DJ39" i="16"/>
  <c r="DK32" i="16"/>
  <c r="DI32" i="16"/>
  <c r="DH32" i="16"/>
  <c r="DF32" i="16"/>
  <c r="DC32" i="16"/>
  <c r="DB32" i="16"/>
  <c r="DA32" i="16"/>
  <c r="CX32" i="16"/>
  <c r="CW32" i="16"/>
  <c r="CU32" i="16"/>
  <c r="CT32" i="16"/>
  <c r="CV38" i="16"/>
  <c r="DJ38" i="16"/>
  <c r="DK31" i="16"/>
  <c r="DI31" i="16"/>
  <c r="DH31" i="16"/>
  <c r="DG31" i="16"/>
  <c r="DF31" i="16"/>
  <c r="DE31" i="16"/>
  <c r="DD31" i="16"/>
  <c r="DC31" i="16"/>
  <c r="DB31" i="16"/>
  <c r="DA31" i="16"/>
  <c r="CX31" i="16"/>
  <c r="CW31" i="16"/>
  <c r="CU31" i="16"/>
  <c r="CT31" i="16"/>
  <c r="CV37" i="16"/>
  <c r="DJ37" i="16"/>
  <c r="DK30" i="16"/>
  <c r="DI30" i="16"/>
  <c r="DH30" i="16"/>
  <c r="DG30" i="16"/>
  <c r="DF30" i="16"/>
  <c r="DE30" i="16"/>
  <c r="DD30" i="16"/>
  <c r="DC30" i="16"/>
  <c r="DB30" i="16"/>
  <c r="DA30" i="16"/>
  <c r="CX30" i="16"/>
  <c r="CW30" i="16"/>
  <c r="CU30" i="16"/>
  <c r="CT30" i="16"/>
  <c r="CV36" i="16"/>
  <c r="DJ36" i="16"/>
  <c r="DK29" i="16"/>
  <c r="DI29" i="16"/>
  <c r="DH29" i="16"/>
  <c r="DG29" i="16"/>
  <c r="DF29" i="16"/>
  <c r="DE29" i="16"/>
  <c r="DD29" i="16"/>
  <c r="DC29" i="16"/>
  <c r="DB29" i="16"/>
  <c r="DA29" i="16"/>
  <c r="CX29" i="16"/>
  <c r="CW29" i="16"/>
  <c r="CU29" i="16"/>
  <c r="CT29" i="16"/>
  <c r="CV35" i="16"/>
  <c r="DJ35" i="16"/>
  <c r="DK28" i="16"/>
  <c r="DI28" i="16"/>
  <c r="DH28" i="16"/>
  <c r="DG28" i="16"/>
  <c r="DF28" i="16"/>
  <c r="DE28" i="16"/>
  <c r="DD28" i="16"/>
  <c r="DC28" i="16"/>
  <c r="DB28" i="16"/>
  <c r="DA28" i="16"/>
  <c r="CX28" i="16"/>
  <c r="CW28" i="16"/>
  <c r="CU28" i="16"/>
  <c r="CT28" i="16"/>
  <c r="CV34" i="16"/>
  <c r="DJ34" i="16"/>
  <c r="DK27" i="16"/>
  <c r="DI27" i="16"/>
  <c r="DH27" i="16"/>
  <c r="DG27" i="16"/>
  <c r="DF27" i="16"/>
  <c r="DE27" i="16"/>
  <c r="DD27" i="16"/>
  <c r="DC27" i="16"/>
  <c r="DB27" i="16"/>
  <c r="DA27" i="16"/>
  <c r="CX27" i="16"/>
  <c r="CW27" i="16"/>
  <c r="CU27" i="16"/>
  <c r="CT27" i="16"/>
  <c r="CV33" i="16"/>
  <c r="DJ33" i="16"/>
  <c r="DK26" i="16"/>
  <c r="DI26" i="16"/>
  <c r="DH26" i="16"/>
  <c r="DG26" i="16"/>
  <c r="DF26" i="16"/>
  <c r="DE26" i="16"/>
  <c r="DD26" i="16"/>
  <c r="DC26" i="16"/>
  <c r="DB26" i="16"/>
  <c r="DA26" i="16"/>
  <c r="CX26" i="16"/>
  <c r="CW26" i="16"/>
  <c r="CU26" i="16"/>
  <c r="CT26" i="16"/>
  <c r="CV32" i="16"/>
  <c r="DJ32" i="16"/>
  <c r="DK25" i="16"/>
  <c r="DI25" i="16"/>
  <c r="DH25" i="16"/>
  <c r="DF25" i="16"/>
  <c r="DC25" i="16"/>
  <c r="DB25" i="16"/>
  <c r="DA25" i="16"/>
  <c r="CX25" i="16"/>
  <c r="CW25" i="16"/>
  <c r="CU25" i="16"/>
  <c r="CT25" i="16"/>
  <c r="CV31" i="16"/>
  <c r="DJ31" i="16"/>
  <c r="DK24" i="16"/>
  <c r="DI24" i="16"/>
  <c r="DH24" i="16"/>
  <c r="DG24" i="16"/>
  <c r="DF24" i="16"/>
  <c r="DE24" i="16"/>
  <c r="DD24" i="16"/>
  <c r="DC24" i="16"/>
  <c r="DB24" i="16"/>
  <c r="DA24" i="16"/>
  <c r="CX24" i="16"/>
  <c r="CW24" i="16"/>
  <c r="CU24" i="16"/>
  <c r="CT24" i="16"/>
  <c r="CV30" i="16"/>
  <c r="DJ30" i="16"/>
  <c r="DK23" i="16"/>
  <c r="DI23" i="16"/>
  <c r="DH23" i="16"/>
  <c r="DG23" i="16"/>
  <c r="DF23" i="16"/>
  <c r="DE23" i="16"/>
  <c r="DD23" i="16"/>
  <c r="DC23" i="16"/>
  <c r="DB23" i="16"/>
  <c r="DA23" i="16"/>
  <c r="CX23" i="16"/>
  <c r="CW23" i="16"/>
  <c r="CU23" i="16"/>
  <c r="CT23" i="16"/>
  <c r="CV29" i="16"/>
  <c r="DJ29" i="16"/>
  <c r="DK22" i="16"/>
  <c r="DI22" i="16"/>
  <c r="DH22" i="16"/>
  <c r="DG22" i="16"/>
  <c r="DF22" i="16"/>
  <c r="DE22" i="16"/>
  <c r="DD22" i="16"/>
  <c r="DC22" i="16"/>
  <c r="DB22" i="16"/>
  <c r="DA22" i="16"/>
  <c r="CX22" i="16"/>
  <c r="CW22" i="16"/>
  <c r="CU22" i="16"/>
  <c r="CT22" i="16"/>
  <c r="CV28" i="16"/>
  <c r="DJ28" i="16"/>
  <c r="DK21" i="16"/>
  <c r="DI21" i="16"/>
  <c r="DH21" i="16"/>
  <c r="DG21" i="16"/>
  <c r="DF21" i="16"/>
  <c r="DE21" i="16"/>
  <c r="DD21" i="16"/>
  <c r="DC21" i="16"/>
  <c r="DB21" i="16"/>
  <c r="DA21" i="16"/>
  <c r="CX21" i="16"/>
  <c r="CW21" i="16"/>
  <c r="CU21" i="16"/>
  <c r="CT21" i="16"/>
  <c r="CV27" i="16"/>
  <c r="DJ27" i="16"/>
  <c r="DK20" i="16"/>
  <c r="DI20" i="16"/>
  <c r="DH20" i="16"/>
  <c r="DG20" i="16"/>
  <c r="DF20" i="16"/>
  <c r="DE20" i="16"/>
  <c r="DD20" i="16"/>
  <c r="DC20" i="16"/>
  <c r="DB20" i="16"/>
  <c r="DA20" i="16"/>
  <c r="CX20" i="16"/>
  <c r="CW20" i="16"/>
  <c r="CU20" i="16"/>
  <c r="CT20" i="16"/>
  <c r="CV26" i="16"/>
  <c r="DJ26" i="16"/>
  <c r="DK19" i="16"/>
  <c r="DI19" i="16"/>
  <c r="DH19" i="16"/>
  <c r="DG19" i="16"/>
  <c r="DF19" i="16"/>
  <c r="DE19" i="16"/>
  <c r="DD19" i="16"/>
  <c r="DC19" i="16"/>
  <c r="DB19" i="16"/>
  <c r="DA19" i="16"/>
  <c r="CX19" i="16"/>
  <c r="CW19" i="16"/>
  <c r="CU19" i="16"/>
  <c r="CT19" i="16"/>
  <c r="CV25" i="16"/>
  <c r="DJ25" i="16"/>
  <c r="DK18" i="16"/>
  <c r="DI18" i="16"/>
  <c r="DH18" i="16"/>
  <c r="DF18" i="16"/>
  <c r="DC18" i="16"/>
  <c r="DB18" i="16"/>
  <c r="DA18" i="16"/>
  <c r="CX18" i="16"/>
  <c r="CW18" i="16"/>
  <c r="CU18" i="16"/>
  <c r="CT18" i="16"/>
  <c r="CV24" i="16"/>
  <c r="DJ24" i="16"/>
  <c r="DK17" i="16"/>
  <c r="DI17" i="16"/>
  <c r="DH17" i="16"/>
  <c r="DG17" i="16"/>
  <c r="DF17" i="16"/>
  <c r="DE17" i="16"/>
  <c r="DD17" i="16"/>
  <c r="DC17" i="16"/>
  <c r="DB17" i="16"/>
  <c r="DA17" i="16"/>
  <c r="CX17" i="16"/>
  <c r="CW17" i="16"/>
  <c r="CU17" i="16"/>
  <c r="CT17" i="16"/>
  <c r="CV23" i="16"/>
  <c r="DJ23" i="16"/>
  <c r="DK16" i="16"/>
  <c r="DI16" i="16"/>
  <c r="DH16" i="16"/>
  <c r="DG16" i="16"/>
  <c r="DF16" i="16"/>
  <c r="DE16" i="16"/>
  <c r="DD16" i="16"/>
  <c r="DC16" i="16"/>
  <c r="DB16" i="16"/>
  <c r="DA16" i="16"/>
  <c r="CX16" i="16"/>
  <c r="CW16" i="16"/>
  <c r="CU16" i="16"/>
  <c r="CT16" i="16"/>
  <c r="CV22" i="16"/>
  <c r="DJ22" i="16"/>
  <c r="DK15" i="16"/>
  <c r="DI15" i="16"/>
  <c r="DH15" i="16"/>
  <c r="DG15" i="16"/>
  <c r="DF15" i="16"/>
  <c r="DE15" i="16"/>
  <c r="DD15" i="16"/>
  <c r="DC15" i="16"/>
  <c r="DB15" i="16"/>
  <c r="DA15" i="16"/>
  <c r="CX15" i="16"/>
  <c r="CW15" i="16"/>
  <c r="CU15" i="16"/>
  <c r="CT15" i="16"/>
  <c r="CV21" i="16"/>
  <c r="DJ21" i="16"/>
  <c r="DK14" i="16"/>
  <c r="DI14" i="16"/>
  <c r="DH14" i="16"/>
  <c r="DG14" i="16"/>
  <c r="DF14" i="16"/>
  <c r="DE14" i="16"/>
  <c r="DD14" i="16"/>
  <c r="DC14" i="16"/>
  <c r="DB14" i="16"/>
  <c r="DA14" i="16"/>
  <c r="CX14" i="16"/>
  <c r="CW14" i="16"/>
  <c r="CU14" i="16"/>
  <c r="CT14" i="16"/>
  <c r="CV20" i="16"/>
  <c r="DJ20" i="16"/>
  <c r="DK13" i="16"/>
  <c r="DI13" i="16"/>
  <c r="DH13" i="16"/>
  <c r="DF13" i="16"/>
  <c r="DC13" i="16"/>
  <c r="DB13" i="16"/>
  <c r="DA13" i="16"/>
  <c r="CX13" i="16"/>
  <c r="CW13" i="16"/>
  <c r="CU13" i="16"/>
  <c r="CT13" i="16"/>
  <c r="CV19" i="16"/>
  <c r="DJ19" i="16"/>
  <c r="CV18" i="16"/>
  <c r="CV17" i="16"/>
  <c r="CV16" i="16"/>
  <c r="DJ16" i="16"/>
  <c r="CV15" i="16"/>
  <c r="DJ15" i="16"/>
  <c r="DJ14" i="16"/>
  <c r="AL34" i="19" l="1"/>
  <c r="J29" i="21"/>
  <c r="AK23" i="21"/>
  <c r="AK13" i="21"/>
  <c r="I20" i="21"/>
  <c r="CZ20" i="21"/>
  <c r="I9" i="19"/>
  <c r="BM12" i="21"/>
  <c r="BM33" i="19"/>
  <c r="CP33" i="19" s="1"/>
  <c r="CY39" i="19" s="1"/>
  <c r="BL36" i="21"/>
  <c r="BM19" i="21"/>
  <c r="BM13" i="19"/>
  <c r="BM7" i="19"/>
  <c r="CP7" i="19" s="1"/>
  <c r="CY13" i="19" s="1"/>
  <c r="BM15" i="19"/>
  <c r="CP15" i="19" s="1"/>
  <c r="CY21" i="19" s="1"/>
  <c r="BM21" i="19"/>
  <c r="AK18" i="19"/>
  <c r="I23" i="19"/>
  <c r="J10" i="19"/>
  <c r="I7" i="19"/>
  <c r="J27" i="19"/>
  <c r="BM17" i="19"/>
  <c r="CP11" i="19"/>
  <c r="CY17" i="19" s="1"/>
  <c r="CP23" i="19"/>
  <c r="CY29" i="19" s="1"/>
  <c r="CZ30" i="19"/>
  <c r="BM11" i="19"/>
  <c r="AK37" i="19"/>
  <c r="AK23" i="19"/>
  <c r="AL8" i="19"/>
  <c r="I19" i="19"/>
  <c r="BL33" i="21"/>
  <c r="AK21" i="21"/>
  <c r="CZ38" i="21"/>
  <c r="AK24" i="21"/>
  <c r="CZ30" i="21" s="1"/>
  <c r="I9" i="21"/>
  <c r="CZ15" i="21" s="1"/>
  <c r="I28" i="21"/>
  <c r="CZ34" i="21" s="1"/>
  <c r="J10" i="21"/>
  <c r="I36" i="21"/>
  <c r="CZ42" i="21" s="1"/>
  <c r="I7" i="21"/>
  <c r="J19" i="21"/>
  <c r="CP19" i="21" s="1"/>
  <c r="CY25" i="21" s="1"/>
  <c r="BK26" i="17"/>
  <c r="BM26" i="17" s="1"/>
  <c r="BM31" i="17"/>
  <c r="AJ9" i="17"/>
  <c r="BM10" i="19"/>
  <c r="CP10" i="19" s="1"/>
  <c r="CY16" i="19" s="1"/>
  <c r="CZ21" i="19"/>
  <c r="BL14" i="19"/>
  <c r="CZ20" i="19" s="1"/>
  <c r="CZ38" i="19"/>
  <c r="CZ35" i="19"/>
  <c r="BM29" i="19"/>
  <c r="CP29" i="19" s="1"/>
  <c r="CY35" i="19" s="1"/>
  <c r="CP13" i="19"/>
  <c r="CY19" i="19" s="1"/>
  <c r="AL21" i="19"/>
  <c r="AK20" i="19"/>
  <c r="CZ25" i="19"/>
  <c r="CZ13" i="19"/>
  <c r="J32" i="19"/>
  <c r="CP32" i="19" s="1"/>
  <c r="CY38" i="19" s="1"/>
  <c r="I8" i="19"/>
  <c r="J28" i="19"/>
  <c r="CP28" i="19" s="1"/>
  <c r="CY34" i="19" s="1"/>
  <c r="I21" i="19"/>
  <c r="CZ27" i="19" s="1"/>
  <c r="J30" i="19"/>
  <c r="CZ31" i="19"/>
  <c r="I36" i="19"/>
  <c r="CZ42" i="19" s="1"/>
  <c r="CZ40" i="19"/>
  <c r="CZ36" i="19"/>
  <c r="BM19" i="19"/>
  <c r="CP19" i="19" s="1"/>
  <c r="CY25" i="19" s="1"/>
  <c r="CZ39" i="19"/>
  <c r="AL12" i="19"/>
  <c r="CP37" i="19"/>
  <c r="CY43" i="19" s="1"/>
  <c r="CZ23" i="19"/>
  <c r="AL17" i="19"/>
  <c r="CP17" i="19" s="1"/>
  <c r="CY23" i="19" s="1"/>
  <c r="J20" i="19"/>
  <c r="CP20" i="19" s="1"/>
  <c r="CY26" i="19" s="1"/>
  <c r="CP34" i="19"/>
  <c r="CY40" i="19" s="1"/>
  <c r="I11" i="19"/>
  <c r="CZ17" i="19" s="1"/>
  <c r="I13" i="19"/>
  <c r="CZ19" i="19" s="1"/>
  <c r="CZ26" i="19"/>
  <c r="BM10" i="21"/>
  <c r="CP10" i="21" s="1"/>
  <c r="CY16" i="21" s="1"/>
  <c r="BL35" i="21"/>
  <c r="BM32" i="21"/>
  <c r="BM34" i="21"/>
  <c r="BL29" i="21"/>
  <c r="BM16" i="21"/>
  <c r="AL9" i="21"/>
  <c r="CP9" i="21" s="1"/>
  <c r="CY15" i="21" s="1"/>
  <c r="AL8" i="21"/>
  <c r="CP8" i="21" s="1"/>
  <c r="CY14" i="21" s="1"/>
  <c r="AK12" i="21"/>
  <c r="CZ18" i="21" s="1"/>
  <c r="CP24" i="21"/>
  <c r="CY30" i="21" s="1"/>
  <c r="AK30" i="21"/>
  <c r="BL31" i="21"/>
  <c r="CZ37" i="21" s="1"/>
  <c r="BL37" i="21"/>
  <c r="CZ43" i="21" s="1"/>
  <c r="BL21" i="21"/>
  <c r="CZ27" i="21" s="1"/>
  <c r="AK33" i="21"/>
  <c r="CZ24" i="21"/>
  <c r="AL32" i="21"/>
  <c r="J37" i="21"/>
  <c r="CP37" i="21" s="1"/>
  <c r="CY43" i="21" s="1"/>
  <c r="J13" i="21"/>
  <c r="CP13" i="21" s="1"/>
  <c r="CY19" i="21" s="1"/>
  <c r="I21" i="21"/>
  <c r="BK7" i="17"/>
  <c r="BK9" i="17"/>
  <c r="BM9" i="17" s="1"/>
  <c r="BK11" i="17"/>
  <c r="BK14" i="17"/>
  <c r="BM14" i="17" s="1"/>
  <c r="BK24" i="17"/>
  <c r="BK25" i="17"/>
  <c r="BL25" i="17" s="1"/>
  <c r="BM27" i="17"/>
  <c r="BK33" i="17"/>
  <c r="AL18" i="17"/>
  <c r="AL21" i="17"/>
  <c r="AJ16" i="17"/>
  <c r="AL16" i="17" s="1"/>
  <c r="AJ13" i="17"/>
  <c r="AL13" i="17" s="1"/>
  <c r="AJ14" i="17"/>
  <c r="AL14" i="17" s="1"/>
  <c r="AJ15" i="17"/>
  <c r="AK15" i="17" s="1"/>
  <c r="AJ24" i="17"/>
  <c r="AK24" i="17" s="1"/>
  <c r="AJ33" i="17"/>
  <c r="AL33" i="17" s="1"/>
  <c r="H16" i="17"/>
  <c r="J16" i="17" s="1"/>
  <c r="H24" i="17"/>
  <c r="J24" i="17" s="1"/>
  <c r="H26" i="17"/>
  <c r="J26" i="17" s="1"/>
  <c r="AJ32" i="17"/>
  <c r="AK32" i="17" s="1"/>
  <c r="AJ10" i="17"/>
  <c r="AJ12" i="17"/>
  <c r="AL12" i="17" s="1"/>
  <c r="AK18" i="17"/>
  <c r="H23" i="17"/>
  <c r="J23" i="17" s="1"/>
  <c r="H25" i="17"/>
  <c r="J25" i="17" s="1"/>
  <c r="H19" i="17"/>
  <c r="J19" i="17" s="1"/>
  <c r="CZ43" i="19"/>
  <c r="CP36" i="19"/>
  <c r="CY42" i="19" s="1"/>
  <c r="AK35" i="19"/>
  <c r="CZ41" i="19" s="1"/>
  <c r="CZ33" i="19"/>
  <c r="CZ32" i="19"/>
  <c r="J26" i="19"/>
  <c r="CP26" i="19" s="1"/>
  <c r="CY32" i="19" s="1"/>
  <c r="AK22" i="19"/>
  <c r="AK16" i="19"/>
  <c r="CZ22" i="19" s="1"/>
  <c r="CP16" i="19"/>
  <c r="CY22" i="19" s="1"/>
  <c r="AK10" i="19"/>
  <c r="CZ16" i="19" s="1"/>
  <c r="BM8" i="19"/>
  <c r="CP8" i="19" s="1"/>
  <c r="CY14" i="19" s="1"/>
  <c r="CZ14" i="19"/>
  <c r="AL36" i="21"/>
  <c r="CP36" i="21" s="1"/>
  <c r="CY42" i="21" s="1"/>
  <c r="AK36" i="21"/>
  <c r="CP35" i="21"/>
  <c r="CY41" i="21" s="1"/>
  <c r="AL34" i="21"/>
  <c r="AK34" i="21"/>
  <c r="CZ40" i="21" s="1"/>
  <c r="BM30" i="21"/>
  <c r="CZ36" i="21"/>
  <c r="J31" i="21"/>
  <c r="CP31" i="21" s="1"/>
  <c r="CY37" i="21" s="1"/>
  <c r="AK29" i="21"/>
  <c r="BM28" i="21"/>
  <c r="CP28" i="21" s="1"/>
  <c r="CY34" i="21" s="1"/>
  <c r="BM26" i="21"/>
  <c r="CP26" i="21" s="1"/>
  <c r="CY32" i="21" s="1"/>
  <c r="CZ32" i="21"/>
  <c r="BL25" i="21"/>
  <c r="BL23" i="21"/>
  <c r="CZ29" i="21" s="1"/>
  <c r="BM20" i="21"/>
  <c r="CZ23" i="21"/>
  <c r="CP16" i="21"/>
  <c r="CY22" i="21" s="1"/>
  <c r="AK16" i="21"/>
  <c r="CZ22" i="21" s="1"/>
  <c r="CP15" i="21"/>
  <c r="CY21" i="21" s="1"/>
  <c r="AL14" i="21"/>
  <c r="CP14" i="21" s="1"/>
  <c r="CY20" i="21" s="1"/>
  <c r="BL13" i="21"/>
  <c r="CZ19" i="21" s="1"/>
  <c r="CP12" i="21"/>
  <c r="CY18" i="21" s="1"/>
  <c r="J11" i="21"/>
  <c r="CP11" i="21" s="1"/>
  <c r="CY17" i="21" s="1"/>
  <c r="AJ34" i="17"/>
  <c r="AK34" i="17" s="1"/>
  <c r="H34" i="17"/>
  <c r="I34" i="17" s="1"/>
  <c r="H33" i="17"/>
  <c r="I33" i="17" s="1"/>
  <c r="AJ30" i="17"/>
  <c r="AL30" i="17" s="1"/>
  <c r="I8" i="21"/>
  <c r="CZ14" i="21" s="1"/>
  <c r="I30" i="17"/>
  <c r="H29" i="17"/>
  <c r="I29" i="17" s="1"/>
  <c r="AJ28" i="17"/>
  <c r="AK28" i="17" s="1"/>
  <c r="H28" i="17"/>
  <c r="I28" i="17" s="1"/>
  <c r="BK23" i="17"/>
  <c r="AJ23" i="17"/>
  <c r="AL23" i="17" s="1"/>
  <c r="H22" i="17"/>
  <c r="J22" i="17" s="1"/>
  <c r="H21" i="17"/>
  <c r="I21" i="17" s="1"/>
  <c r="H20" i="17"/>
  <c r="I20" i="17" s="1"/>
  <c r="BK19" i="17"/>
  <c r="AJ19" i="17"/>
  <c r="AK19" i="17" s="1"/>
  <c r="BK18" i="17"/>
  <c r="BL18" i="17" s="1"/>
  <c r="H18" i="17"/>
  <c r="I18" i="17" s="1"/>
  <c r="BK15" i="17"/>
  <c r="BM15" i="17" s="1"/>
  <c r="AK14" i="17"/>
  <c r="H14" i="17"/>
  <c r="J14" i="17" s="1"/>
  <c r="BK13" i="17"/>
  <c r="BM13" i="17" s="1"/>
  <c r="H8" i="17"/>
  <c r="I8" i="17" s="1"/>
  <c r="BM27" i="19"/>
  <c r="CP27" i="19" s="1"/>
  <c r="CY33" i="19" s="1"/>
  <c r="CZ34" i="19"/>
  <c r="BM31" i="19"/>
  <c r="CP31" i="19" s="1"/>
  <c r="CY37" i="19" s="1"/>
  <c r="BL9" i="19"/>
  <c r="CZ15" i="19" s="1"/>
  <c r="BM9" i="19"/>
  <c r="CP9" i="19" s="1"/>
  <c r="CY15" i="19" s="1"/>
  <c r="CZ37" i="19"/>
  <c r="CP24" i="19"/>
  <c r="CY30" i="19" s="1"/>
  <c r="I18" i="19"/>
  <c r="CZ24" i="19" s="1"/>
  <c r="J18" i="19"/>
  <c r="CP18" i="19" s="1"/>
  <c r="CY24" i="19" s="1"/>
  <c r="CP30" i="19"/>
  <c r="CY36" i="19" s="1"/>
  <c r="I22" i="19"/>
  <c r="J22" i="19"/>
  <c r="CP22" i="19" s="1"/>
  <c r="CY28" i="19" s="1"/>
  <c r="CZ25" i="21"/>
  <c r="CZ13" i="21"/>
  <c r="BM18" i="21"/>
  <c r="CP18" i="21" s="1"/>
  <c r="CY24" i="21" s="1"/>
  <c r="CZ16" i="21"/>
  <c r="CP17" i="21"/>
  <c r="CY23" i="21" s="1"/>
  <c r="CP23" i="21"/>
  <c r="CY29" i="21" s="1"/>
  <c r="CZ33" i="21"/>
  <c r="CZ21" i="21"/>
  <c r="I25" i="21"/>
  <c r="J25" i="21"/>
  <c r="CP25" i="21" s="1"/>
  <c r="CY31" i="21" s="1"/>
  <c r="I33" i="21"/>
  <c r="J33" i="21"/>
  <c r="CP33" i="21" s="1"/>
  <c r="CY39" i="21" s="1"/>
  <c r="J27" i="21"/>
  <c r="CP27" i="21" s="1"/>
  <c r="CY33" i="21" s="1"/>
  <c r="AK20" i="21"/>
  <c r="AL20" i="21"/>
  <c r="CP29" i="21"/>
  <c r="CY35" i="21" s="1"/>
  <c r="CZ17" i="21"/>
  <c r="CP7" i="21"/>
  <c r="CY13" i="21" s="1"/>
  <c r="CP21" i="21"/>
  <c r="CY27" i="21" s="1"/>
  <c r="CP22" i="21"/>
  <c r="CY28" i="21" s="1"/>
  <c r="CP30" i="21"/>
  <c r="CY36" i="21" s="1"/>
  <c r="CZ41" i="21"/>
  <c r="CP14" i="19"/>
  <c r="CY20" i="19" s="1"/>
  <c r="BL12" i="19"/>
  <c r="CZ18" i="19" s="1"/>
  <c r="BM12" i="19"/>
  <c r="CH40" i="17"/>
  <c r="CH41" i="17"/>
  <c r="CH39" i="17"/>
  <c r="BL14" i="17"/>
  <c r="BM16" i="17"/>
  <c r="BM25" i="17"/>
  <c r="AJ7" i="17"/>
  <c r="AK7" i="17" s="1"/>
  <c r="AJ20" i="17"/>
  <c r="AL20" i="17" s="1"/>
  <c r="AJ26" i="17"/>
  <c r="AK26" i="17" s="1"/>
  <c r="AJ11" i="17"/>
  <c r="AL11" i="17" s="1"/>
  <c r="AJ22" i="17"/>
  <c r="AL22" i="17" s="1"/>
  <c r="J11" i="17"/>
  <c r="H9" i="17"/>
  <c r="I9" i="17" s="1"/>
  <c r="H10" i="17"/>
  <c r="I10" i="17" s="1"/>
  <c r="H15" i="17"/>
  <c r="I15" i="17" s="1"/>
  <c r="H27" i="17"/>
  <c r="I27" i="17" s="1"/>
  <c r="J7" i="17"/>
  <c r="H12" i="17"/>
  <c r="I12" i="17" s="1"/>
  <c r="H13" i="17"/>
  <c r="I13" i="17" s="1"/>
  <c r="J17" i="17"/>
  <c r="I24" i="17"/>
  <c r="BM11" i="17"/>
  <c r="BL11" i="17"/>
  <c r="BM10" i="17"/>
  <c r="BL10" i="17"/>
  <c r="I14" i="17"/>
  <c r="AL27" i="17"/>
  <c r="AK27" i="17"/>
  <c r="BM30" i="17"/>
  <c r="BL30" i="17"/>
  <c r="BM7" i="17"/>
  <c r="BL7" i="17"/>
  <c r="AK11" i="17"/>
  <c r="J18" i="17"/>
  <c r="BM22" i="17"/>
  <c r="BL22" i="17"/>
  <c r="AL31" i="17"/>
  <c r="CP31" i="17" s="1"/>
  <c r="CY37" i="17" s="1"/>
  <c r="AK31" i="17"/>
  <c r="BM34" i="17"/>
  <c r="BL34" i="17"/>
  <c r="CZ40" i="17" s="1"/>
  <c r="AL10" i="17"/>
  <c r="AK10" i="17"/>
  <c r="BM24" i="17"/>
  <c r="BL24" i="17"/>
  <c r="AL25" i="17"/>
  <c r="AK25" i="17"/>
  <c r="AL35" i="17"/>
  <c r="AK35" i="17"/>
  <c r="I16" i="17"/>
  <c r="AK33" i="17"/>
  <c r="AL8" i="17"/>
  <c r="AK8" i="17"/>
  <c r="AL17" i="17"/>
  <c r="AK17" i="17"/>
  <c r="J20" i="17"/>
  <c r="CM40" i="17"/>
  <c r="CM41" i="17"/>
  <c r="BL13" i="17"/>
  <c r="BL15" i="17"/>
  <c r="AK21" i="17"/>
  <c r="BL26" i="17"/>
  <c r="AK29" i="17"/>
  <c r="BL32" i="17"/>
  <c r="CP35" i="17"/>
  <c r="CY41" i="17" s="1"/>
  <c r="BL8" i="17"/>
  <c r="BL12" i="17"/>
  <c r="BL17" i="17"/>
  <c r="BL20" i="17"/>
  <c r="BM21" i="17"/>
  <c r="BL28" i="17"/>
  <c r="BM29" i="17"/>
  <c r="I32" i="17"/>
  <c r="I36" i="17"/>
  <c r="BL36" i="17"/>
  <c r="AK37" i="17"/>
  <c r="AL9" i="17"/>
  <c r="AK9" i="17"/>
  <c r="AK13" i="17"/>
  <c r="CV13" i="17"/>
  <c r="AL15" i="17"/>
  <c r="J21" i="17"/>
  <c r="AL32" i="17"/>
  <c r="CP32" i="17" s="1"/>
  <c r="CY38" i="17" s="1"/>
  <c r="BM37" i="17"/>
  <c r="CP37" i="17" s="1"/>
  <c r="CY43" i="17" s="1"/>
  <c r="CM39" i="17"/>
  <c r="I31" i="17"/>
  <c r="I35" i="17"/>
  <c r="AL36" i="17"/>
  <c r="CP36" i="17" s="1"/>
  <c r="CY42" i="17" s="1"/>
  <c r="I37" i="17"/>
  <c r="CZ43" i="17" s="1"/>
  <c r="DJ13" i="16"/>
  <c r="CV14" i="16"/>
  <c r="CP21" i="19" l="1"/>
  <c r="CY27" i="19" s="1"/>
  <c r="CZ41" i="17"/>
  <c r="CP32" i="21"/>
  <c r="CY38" i="21" s="1"/>
  <c r="CP21" i="17"/>
  <c r="CY27" i="17" s="1"/>
  <c r="CZ42" i="17"/>
  <c r="CZ17" i="17"/>
  <c r="CZ22" i="16"/>
  <c r="CZ26" i="21"/>
  <c r="CZ29" i="19"/>
  <c r="CY43" i="16"/>
  <c r="CP12" i="19"/>
  <c r="CY18" i="19" s="1"/>
  <c r="CP34" i="21"/>
  <c r="CY40" i="21" s="1"/>
  <c r="BL9" i="17"/>
  <c r="CZ35" i="16"/>
  <c r="CZ35" i="21"/>
  <c r="CZ31" i="21"/>
  <c r="CP20" i="21"/>
  <c r="CY26" i="21" s="1"/>
  <c r="CZ39" i="21"/>
  <c r="CP14" i="17"/>
  <c r="CY20" i="17" s="1"/>
  <c r="BL33" i="17"/>
  <c r="BM33" i="17"/>
  <c r="BM18" i="17"/>
  <c r="AK30" i="17"/>
  <c r="AL24" i="17"/>
  <c r="CP24" i="17" s="1"/>
  <c r="CY30" i="17" s="1"/>
  <c r="AL19" i="17"/>
  <c r="CZ27" i="17"/>
  <c r="AK16" i="17"/>
  <c r="CZ35" i="17"/>
  <c r="J28" i="17"/>
  <c r="I23" i="17"/>
  <c r="J33" i="17"/>
  <c r="I26" i="17"/>
  <c r="J15" i="17"/>
  <c r="CP15" i="17" s="1"/>
  <c r="CY21" i="17" s="1"/>
  <c r="CP11" i="17"/>
  <c r="CY17" i="17" s="1"/>
  <c r="CZ19" i="17"/>
  <c r="CP30" i="17"/>
  <c r="CY36" i="17" s="1"/>
  <c r="AK12" i="17"/>
  <c r="CZ18" i="17" s="1"/>
  <c r="AK23" i="17"/>
  <c r="AL34" i="17"/>
  <c r="AL7" i="17"/>
  <c r="J13" i="17"/>
  <c r="CP13" i="17" s="1"/>
  <c r="CY19" i="17" s="1"/>
  <c r="I19" i="17"/>
  <c r="J29" i="17"/>
  <c r="CP29" i="17" s="1"/>
  <c r="CY35" i="17" s="1"/>
  <c r="I25" i="17"/>
  <c r="CZ31" i="17" s="1"/>
  <c r="CZ30" i="17"/>
  <c r="CY41" i="16"/>
  <c r="CZ43" i="16"/>
  <c r="CY16" i="16"/>
  <c r="CZ24" i="16"/>
  <c r="CZ20" i="16"/>
  <c r="CZ38" i="16"/>
  <c r="CY34" i="16"/>
  <c r="CY38" i="16"/>
  <c r="CZ26" i="16"/>
  <c r="CZ28" i="19"/>
  <c r="J34" i="17"/>
  <c r="AL28" i="17"/>
  <c r="CZ34" i="17"/>
  <c r="J27" i="17"/>
  <c r="CP27" i="17" s="1"/>
  <c r="CY33" i="17" s="1"/>
  <c r="AL26" i="17"/>
  <c r="CP26" i="17" s="1"/>
  <c r="CY32" i="17" s="1"/>
  <c r="BL23" i="17"/>
  <c r="BM23" i="17"/>
  <c r="CP23" i="17" s="1"/>
  <c r="CY29" i="17" s="1"/>
  <c r="I22" i="17"/>
  <c r="BL19" i="17"/>
  <c r="BM19" i="17"/>
  <c r="CZ24" i="17"/>
  <c r="CP18" i="17"/>
  <c r="CY24" i="17" s="1"/>
  <c r="CP16" i="17"/>
  <c r="CY22" i="17" s="1"/>
  <c r="CZ22" i="17"/>
  <c r="CZ21" i="17"/>
  <c r="J9" i="17"/>
  <c r="CP9" i="17" s="1"/>
  <c r="CY15" i="17" s="1"/>
  <c r="J8" i="17"/>
  <c r="CZ40" i="16"/>
  <c r="CZ34" i="16"/>
  <c r="CZ30" i="16"/>
  <c r="CY35" i="16"/>
  <c r="CY21" i="16"/>
  <c r="CZ29" i="16"/>
  <c r="CY28" i="16"/>
  <c r="CZ42" i="16"/>
  <c r="CZ21" i="16"/>
  <c r="CY13" i="16"/>
  <c r="CZ23" i="16"/>
  <c r="CY40" i="16"/>
  <c r="CY31" i="16"/>
  <c r="CZ31" i="16"/>
  <c r="CY20" i="16"/>
  <c r="CY29" i="16"/>
  <c r="CZ28" i="16"/>
  <c r="CY23" i="16"/>
  <c r="CY17" i="16"/>
  <c r="CZ13" i="17"/>
  <c r="CZ23" i="17"/>
  <c r="CZ20" i="17"/>
  <c r="CP22" i="17"/>
  <c r="CY28" i="17" s="1"/>
  <c r="CZ39" i="17"/>
  <c r="AK22" i="17"/>
  <c r="CZ14" i="17"/>
  <c r="AK20" i="17"/>
  <c r="CZ26" i="17" s="1"/>
  <c r="CZ36" i="17"/>
  <c r="CP20" i="17"/>
  <c r="CY26" i="17" s="1"/>
  <c r="CZ16" i="17"/>
  <c r="CZ37" i="17"/>
  <c r="CZ33" i="17"/>
  <c r="CP7" i="17"/>
  <c r="CY13" i="17" s="1"/>
  <c r="J10" i="17"/>
  <c r="CP10" i="17" s="1"/>
  <c r="CY16" i="17" s="1"/>
  <c r="CZ15" i="17"/>
  <c r="CP17" i="17"/>
  <c r="CY23" i="17" s="1"/>
  <c r="CP8" i="17"/>
  <c r="CY14" i="17" s="1"/>
  <c r="J12" i="17"/>
  <c r="CP12" i="17" s="1"/>
  <c r="CY18" i="17" s="1"/>
  <c r="CY26" i="16"/>
  <c r="CY24" i="16"/>
  <c r="CZ17" i="16"/>
  <c r="CZ13" i="16"/>
  <c r="CY27" i="16"/>
  <c r="CY19" i="16"/>
  <c r="CZ38" i="17"/>
  <c r="CP25" i="17"/>
  <c r="CY31" i="17" s="1"/>
  <c r="CZ32" i="17"/>
  <c r="CY36" i="16"/>
  <c r="CZ36" i="16"/>
  <c r="CZ25" i="16"/>
  <c r="CZ16" i="16"/>
  <c r="CZ32" i="16"/>
  <c r="CY14" i="16"/>
  <c r="CY15" i="16"/>
  <c r="CY37" i="16" l="1"/>
  <c r="CY39" i="16"/>
  <c r="CP28" i="17"/>
  <c r="CY34" i="17" s="1"/>
  <c r="CZ27" i="16"/>
  <c r="CZ41" i="16"/>
  <c r="CZ39" i="16"/>
  <c r="CP33" i="17"/>
  <c r="CY39" i="17" s="1"/>
  <c r="CP34" i="17"/>
  <c r="CY40" i="17" s="1"/>
  <c r="CZ33" i="16"/>
  <c r="CY25" i="16"/>
  <c r="CY42" i="16"/>
  <c r="CP19" i="17"/>
  <c r="CY25" i="17" s="1"/>
  <c r="CZ29" i="17"/>
  <c r="CZ25" i="17"/>
  <c r="CZ14" i="16"/>
  <c r="CZ18" i="16"/>
  <c r="CZ15" i="16"/>
  <c r="CY30" i="16"/>
  <c r="CZ19" i="16"/>
  <c r="CY33" i="16"/>
  <c r="CZ28" i="17"/>
  <c r="CZ37" i="16"/>
  <c r="CY32" i="16"/>
  <c r="CY22" i="16"/>
  <c r="CY18" i="16"/>
  <c r="I5" i="6" l="1"/>
  <c r="H5" i="6"/>
  <c r="CV13" i="16" l="1"/>
</calcChain>
</file>

<file path=xl/sharedStrings.xml><?xml version="1.0" encoding="utf-8"?>
<sst xmlns="http://schemas.openxmlformats.org/spreadsheetml/2006/main" count="2801" uniqueCount="120">
  <si>
    <t>12 TCU</t>
  </si>
  <si>
    <t>18 TCU</t>
  </si>
  <si>
    <t>Día</t>
  </si>
  <si>
    <t>Pluviómetro (mm)</t>
  </si>
  <si>
    <t>Lectura</t>
  </si>
  <si>
    <t>t ºC</t>
  </si>
  <si>
    <t>∆t</t>
  </si>
  <si>
    <t>∆e</t>
  </si>
  <si>
    <t>e (hPa)</t>
  </si>
  <si>
    <t>HR  (%)</t>
  </si>
  <si>
    <t>viento</t>
  </si>
  <si>
    <t>A</t>
  </si>
  <si>
    <t>B</t>
  </si>
  <si>
    <t>D= A+B-25</t>
  </si>
  <si>
    <r>
      <t>T</t>
    </r>
    <r>
      <rPr>
        <b/>
        <sz val="8"/>
        <rFont val="Calibri"/>
        <family val="2"/>
        <scheme val="minor"/>
      </rPr>
      <t>mín</t>
    </r>
  </si>
  <si>
    <r>
      <t>T</t>
    </r>
    <r>
      <rPr>
        <b/>
        <sz val="8"/>
        <rFont val="Calibri"/>
        <family val="2"/>
        <scheme val="minor"/>
      </rPr>
      <t>máx</t>
    </r>
  </si>
  <si>
    <r>
      <t xml:space="preserve">HR </t>
    </r>
    <r>
      <rPr>
        <b/>
        <sz val="8"/>
        <rFont val="Calibri"/>
        <family val="2"/>
      </rPr>
      <t>mín</t>
    </r>
  </si>
  <si>
    <r>
      <t xml:space="preserve">HR </t>
    </r>
    <r>
      <rPr>
        <b/>
        <sz val="8"/>
        <rFont val="Calibri"/>
        <family val="2"/>
      </rPr>
      <t>máx</t>
    </r>
  </si>
  <si>
    <t>dd</t>
  </si>
  <si>
    <t>vv</t>
  </si>
  <si>
    <t>Total</t>
  </si>
  <si>
    <t>Media</t>
  </si>
  <si>
    <t>Mín</t>
  </si>
  <si>
    <t>Máx</t>
  </si>
  <si>
    <t>HR (%)</t>
  </si>
  <si>
    <r>
      <t>t</t>
    </r>
    <r>
      <rPr>
        <b/>
        <vertAlign val="subscript"/>
        <sz val="10"/>
        <rFont val="Calibri"/>
        <family val="2"/>
        <scheme val="minor"/>
      </rPr>
      <t>h</t>
    </r>
    <r>
      <rPr>
        <b/>
        <sz val="10"/>
        <rFont val="Calibri"/>
        <family val="2"/>
        <scheme val="minor"/>
      </rPr>
      <t xml:space="preserve"> ºC</t>
    </r>
  </si>
  <si>
    <r>
      <t>e</t>
    </r>
    <r>
      <rPr>
        <b/>
        <vertAlign val="subscript"/>
        <sz val="10"/>
        <rFont val="Calibri"/>
        <family val="2"/>
        <scheme val="minor"/>
      </rPr>
      <t>s</t>
    </r>
    <r>
      <rPr>
        <b/>
        <sz val="10"/>
        <rFont val="Calibri"/>
        <family val="2"/>
        <scheme val="minor"/>
      </rPr>
      <t xml:space="preserve"> (t</t>
    </r>
    <r>
      <rPr>
        <b/>
        <vertAlign val="subscript"/>
        <sz val="10"/>
        <rFont val="Calibri"/>
        <family val="2"/>
        <scheme val="minor"/>
      </rPr>
      <t>h</t>
    </r>
    <r>
      <rPr>
        <b/>
        <sz val="10"/>
        <rFont val="Calibri"/>
        <family val="2"/>
        <scheme val="minor"/>
      </rPr>
      <t>)</t>
    </r>
  </si>
  <si>
    <r>
      <t>e</t>
    </r>
    <r>
      <rPr>
        <b/>
        <vertAlign val="subscript"/>
        <sz val="10"/>
        <rFont val="Calibri"/>
        <family val="2"/>
        <scheme val="minor"/>
      </rPr>
      <t>s</t>
    </r>
    <r>
      <rPr>
        <b/>
        <sz val="10"/>
        <rFont val="Calibri"/>
        <family val="2"/>
        <scheme val="minor"/>
      </rPr>
      <t xml:space="preserve"> (t)</t>
    </r>
  </si>
  <si>
    <r>
      <t>t</t>
    </r>
    <r>
      <rPr>
        <b/>
        <vertAlign val="subscript"/>
        <sz val="10"/>
        <rFont val="Calibri"/>
        <family val="2"/>
        <scheme val="minor"/>
      </rPr>
      <t xml:space="preserve">r </t>
    </r>
    <r>
      <rPr>
        <b/>
        <sz val="10"/>
        <rFont val="Calibri"/>
        <family val="2"/>
        <scheme val="minor"/>
      </rPr>
      <t>ºC</t>
    </r>
  </si>
  <si>
    <t>00 TCU</t>
  </si>
  <si>
    <t>E Tanque A (mm)</t>
  </si>
  <si>
    <t>Tmed</t>
  </si>
  <si>
    <t>Temp aire (°C)</t>
  </si>
  <si>
    <t>HR med</t>
  </si>
  <si>
    <t>Tiempo presente</t>
  </si>
  <si>
    <t>Estado suelo</t>
  </si>
  <si>
    <t>Tiempo pasado</t>
  </si>
  <si>
    <t>Nubes</t>
  </si>
  <si>
    <t xml:space="preserve">Cantidad </t>
  </si>
  <si>
    <t>Viento Recorrido (m)</t>
  </si>
  <si>
    <t>Temp Agua (°C)</t>
  </si>
  <si>
    <t>Evap (mm)</t>
  </si>
  <si>
    <t>Valores diarios</t>
  </si>
  <si>
    <t>Altura</t>
  </si>
  <si>
    <t>Bajas</t>
  </si>
  <si>
    <t>Medias</t>
  </si>
  <si>
    <t>Altas</t>
  </si>
  <si>
    <t>Insolación</t>
  </si>
  <si>
    <t>Presión atmosférica</t>
  </si>
  <si>
    <t>Visibilidad</t>
  </si>
  <si>
    <t>Temperatura de  suelo (°C)</t>
  </si>
  <si>
    <t>5 cm</t>
  </si>
  <si>
    <t>Valores horarios</t>
  </si>
  <si>
    <t>Estación Meteorológica UNA</t>
  </si>
  <si>
    <t>S</t>
  </si>
  <si>
    <t>CIUDAD: SAN LORENZO</t>
  </si>
  <si>
    <t>ELEVACION: 128 m</t>
  </si>
  <si>
    <t>DEPARTAMENTO: CENTRAL</t>
  </si>
  <si>
    <t>TEMP- AIRE (ºC)</t>
  </si>
  <si>
    <t>EVAPORAC.</t>
  </si>
  <si>
    <t>DIA</t>
  </si>
  <si>
    <t>MAX</t>
  </si>
  <si>
    <t>MIN</t>
  </si>
  <si>
    <t>MED</t>
  </si>
  <si>
    <t>(mm)</t>
  </si>
  <si>
    <t>s/d</t>
  </si>
  <si>
    <t>Max</t>
  </si>
  <si>
    <t>Min</t>
  </si>
  <si>
    <t>Referencias:</t>
  </si>
  <si>
    <t>sin datos</t>
  </si>
  <si>
    <t>TEMP SUELO MED (°C)</t>
  </si>
  <si>
    <t>-20 CM</t>
  </si>
  <si>
    <t>-30 CM</t>
  </si>
  <si>
    <t>-50 CM</t>
  </si>
  <si>
    <t>-100 CM</t>
  </si>
  <si>
    <t>HUM RELAT (%)</t>
  </si>
  <si>
    <t>T ROCIO (°C)</t>
  </si>
  <si>
    <t>P ATM (hPa)</t>
  </si>
  <si>
    <t>PRECIPIT</t>
  </si>
  <si>
    <t>INSOLACION</t>
  </si>
  <si>
    <t>(HORAS)</t>
  </si>
  <si>
    <t>RESUMEN DE DATOS DE LA ESTACION METEOROLOGICA UNA</t>
  </si>
  <si>
    <t>LATITUD SUR: 25º20'10</t>
  </si>
  <si>
    <t>5 CM</t>
  </si>
  <si>
    <t>-10 CM</t>
  </si>
  <si>
    <t>Facultad Politécnica</t>
  </si>
  <si>
    <t>Universidad Nacional de Asunción</t>
  </si>
  <si>
    <t>LONGITUD OESTE: 57º31'03"</t>
  </si>
  <si>
    <t>Temp Mínima de suelo</t>
  </si>
  <si>
    <t>sd</t>
  </si>
  <si>
    <t>Planilla de registro meteorológico diario  -  Enero Año: 2019</t>
  </si>
  <si>
    <t>Mes: Enero     AÑO: 2019</t>
  </si>
  <si>
    <t>Planilla de registro meteorológico diario  -  Febrero Año: 2019</t>
  </si>
  <si>
    <t>Mes: Febrero     AÑO: 2019</t>
  </si>
  <si>
    <t>Planilla de registro meteorológico diario  -  Marzo Año: 2019</t>
  </si>
  <si>
    <t>Mes: Marzo     AÑO: 2019</t>
  </si>
  <si>
    <t>Planilla de registro meteorológico diario  -  Abril Año: 2019</t>
  </si>
  <si>
    <t>Mes: Abril     AÑO: 2019</t>
  </si>
  <si>
    <t>Mes: Mayo     AÑO: 2019</t>
  </si>
  <si>
    <t>Planilla de registro meteorológico diario  -  Mayo Año: 2019</t>
  </si>
  <si>
    <t>Planilla de registro meteorológico diario  -  Junio Año: 2019</t>
  </si>
  <si>
    <t>Mes: Junio     AÑO: 2019</t>
  </si>
  <si>
    <t>Planilla de registro meteorológico diario  -  Julio Año: 2019</t>
  </si>
  <si>
    <t>Mes: Julio     AÑO: 2019</t>
  </si>
  <si>
    <t>Mes: Agosto     AÑO: 2019</t>
  </si>
  <si>
    <t>Planilla de registro meteorológico diario  -  Agosto Año: 2019</t>
  </si>
  <si>
    <t>Mes: Septiembre     AÑO: 2019</t>
  </si>
  <si>
    <t>Planilla de registro meteorológico diario  -  Septiembre Año: 2019</t>
  </si>
  <si>
    <t>Planilla de registro meteorológico diario  -  Octubre Año: 2019</t>
  </si>
  <si>
    <t>Mes: Octubre     AÑO: 2019</t>
  </si>
  <si>
    <t>Mes: Noviembre     AÑO: 2019</t>
  </si>
  <si>
    <t>Planilla de registro meteorológico diario  -  Noviembre Año: 2019</t>
  </si>
  <si>
    <t>Mes: Diciembre     AÑO: 2019</t>
  </si>
  <si>
    <t>Planilla de registro meteorológico diario  -  Diciembre Año: 2019</t>
  </si>
  <si>
    <t>M</t>
  </si>
  <si>
    <t>H</t>
  </si>
  <si>
    <t>Rebosado</t>
  </si>
  <si>
    <t>Viento Recorrido (km)</t>
  </si>
  <si>
    <t>21.3</t>
  </si>
  <si>
    <t>Limpieza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</si>
</sst>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  <font>
      <b/>
      <sz val="8"/>
      <name val="Calibri"/>
      <family val="2"/>
    </font>
    <font>
      <b/>
      <vertAlign val="subscript"/>
      <sz val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24.2"/>
      <color theme="1"/>
      <name val="Cambria"/>
      <family val="1"/>
    </font>
    <font>
      <sz val="17.600000000000001"/>
      <color theme="1"/>
      <name val="Cambria"/>
      <family val="1"/>
    </font>
    <font>
      <b/>
      <sz val="13.2"/>
      <color theme="1"/>
      <name val="Arial"/>
      <family val="2"/>
    </font>
    <font>
      <b/>
      <sz val="15.4"/>
      <color theme="1"/>
      <name val="Arial"/>
      <family val="2"/>
    </font>
    <font>
      <b/>
      <sz val="10"/>
      <color theme="1"/>
      <name val="Arial"/>
      <family val="2"/>
    </font>
    <font>
      <b/>
      <sz val="8.8000000000000007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Garamoud"/>
    </font>
    <font>
      <b/>
      <sz val="10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name val="Arial"/>
      <family val="2"/>
    </font>
    <font>
      <sz val="10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82">
    <xf numFmtId="0" fontId="0" fillId="0" borderId="0" xfId="0"/>
    <xf numFmtId="0" fontId="23" fillId="0" borderId="0" xfId="0" applyFont="1" applyBorder="1"/>
    <xf numFmtId="0" fontId="20" fillId="0" borderId="10" xfId="43" applyFont="1" applyBorder="1" applyAlignment="1">
      <alignment horizontal="center" vertical="center" wrapText="1"/>
    </xf>
    <xf numFmtId="164" fontId="19" fillId="0" borderId="17" xfId="0" applyNumberFormat="1" applyFont="1" applyFill="1" applyBorder="1" applyAlignment="1">
      <alignment horizontal="right"/>
    </xf>
    <xf numFmtId="0" fontId="23" fillId="0" borderId="0" xfId="0" applyFont="1" applyBorder="1" applyAlignment="1">
      <alignment horizontal="right"/>
    </xf>
    <xf numFmtId="165" fontId="23" fillId="0" borderId="13" xfId="0" applyNumberFormat="1" applyFont="1" applyBorder="1" applyAlignment="1">
      <alignment horizontal="right"/>
    </xf>
    <xf numFmtId="165" fontId="23" fillId="0" borderId="13" xfId="0" applyNumberFormat="1" applyFont="1" applyBorder="1"/>
    <xf numFmtId="0" fontId="24" fillId="33" borderId="29" xfId="43" applyFont="1" applyFill="1" applyBorder="1" applyAlignment="1">
      <alignment horizontal="center" vertical="center" wrapText="1"/>
    </xf>
    <xf numFmtId="0" fontId="24" fillId="33" borderId="10" xfId="43" applyFont="1" applyFill="1" applyBorder="1" applyAlignment="1">
      <alignment horizontal="center" vertical="center" wrapText="1"/>
    </xf>
    <xf numFmtId="0" fontId="20" fillId="0" borderId="20" xfId="43" applyFont="1" applyBorder="1" applyAlignment="1">
      <alignment horizontal="center" vertical="center" wrapText="1"/>
    </xf>
    <xf numFmtId="3" fontId="20" fillId="0" borderId="43" xfId="0" applyNumberFormat="1" applyFont="1" applyBorder="1" applyAlignment="1">
      <alignment horizontal="center" vertical="center" wrapText="1"/>
    </xf>
    <xf numFmtId="3" fontId="20" fillId="0" borderId="44" xfId="0" applyNumberFormat="1" applyFont="1" applyBorder="1" applyAlignment="1">
      <alignment horizontal="center" vertical="center" wrapText="1"/>
    </xf>
    <xf numFmtId="0" fontId="19" fillId="0" borderId="45" xfId="0" applyFont="1" applyFill="1" applyBorder="1" applyAlignment="1">
      <alignment horizontal="center"/>
    </xf>
    <xf numFmtId="0" fontId="19" fillId="0" borderId="46" xfId="0" applyFont="1" applyFill="1" applyBorder="1" applyAlignment="1">
      <alignment horizontal="center"/>
    </xf>
    <xf numFmtId="0" fontId="21" fillId="0" borderId="46" xfId="0" applyFont="1" applyBorder="1" applyAlignment="1">
      <alignment horizontal="center"/>
    </xf>
    <xf numFmtId="0" fontId="21" fillId="0" borderId="47" xfId="0" applyFont="1" applyBorder="1" applyAlignment="1">
      <alignment horizontal="center"/>
    </xf>
    <xf numFmtId="0" fontId="23" fillId="0" borderId="30" xfId="0" applyFont="1" applyBorder="1" applyAlignment="1">
      <alignment horizontal="right"/>
    </xf>
    <xf numFmtId="0" fontId="23" fillId="0" borderId="32" xfId="0" applyFont="1" applyBorder="1" applyAlignment="1">
      <alignment horizontal="right"/>
    </xf>
    <xf numFmtId="0" fontId="23" fillId="0" borderId="23" xfId="0" applyFont="1" applyBorder="1" applyAlignment="1">
      <alignment horizontal="right"/>
    </xf>
    <xf numFmtId="0" fontId="23" fillId="0" borderId="23" xfId="0" applyFont="1" applyBorder="1"/>
    <xf numFmtId="0" fontId="23" fillId="0" borderId="25" xfId="0" applyFont="1" applyBorder="1"/>
    <xf numFmtId="0" fontId="23" fillId="0" borderId="26" xfId="0" applyFont="1" applyBorder="1"/>
    <xf numFmtId="0" fontId="23" fillId="0" borderId="45" xfId="0" applyFont="1" applyBorder="1" applyAlignment="1">
      <alignment horizontal="left"/>
    </xf>
    <xf numFmtId="0" fontId="23" fillId="0" borderId="46" xfId="0" applyFont="1" applyBorder="1" applyAlignment="1">
      <alignment horizontal="left"/>
    </xf>
    <xf numFmtId="0" fontId="23" fillId="0" borderId="47" xfId="0" applyFont="1" applyBorder="1" applyAlignment="1">
      <alignment horizontal="left"/>
    </xf>
    <xf numFmtId="0" fontId="23" fillId="0" borderId="33" xfId="0" applyFont="1" applyBorder="1" applyAlignment="1">
      <alignment horizontal="right"/>
    </xf>
    <xf numFmtId="0" fontId="23" fillId="0" borderId="22" xfId="0" applyFont="1" applyBorder="1" applyAlignment="1">
      <alignment horizontal="right"/>
    </xf>
    <xf numFmtId="0" fontId="23" fillId="0" borderId="24" xfId="0" applyFont="1" applyBorder="1"/>
    <xf numFmtId="0" fontId="0" fillId="0" borderId="0" xfId="0" applyBorder="1"/>
    <xf numFmtId="0" fontId="20" fillId="0" borderId="17" xfId="43" applyFont="1" applyBorder="1" applyAlignment="1">
      <alignment horizontal="center" vertical="center" wrapText="1"/>
    </xf>
    <xf numFmtId="0" fontId="23" fillId="0" borderId="22" xfId="0" applyFont="1" applyBorder="1"/>
    <xf numFmtId="0" fontId="20" fillId="0" borderId="56" xfId="43" applyFont="1" applyBorder="1" applyAlignment="1">
      <alignment horizontal="center" vertical="center" wrapText="1"/>
    </xf>
    <xf numFmtId="165" fontId="23" fillId="0" borderId="55" xfId="0" applyNumberFormat="1" applyFont="1" applyBorder="1" applyAlignment="1">
      <alignment horizontal="right"/>
    </xf>
    <xf numFmtId="165" fontId="23" fillId="0" borderId="58" xfId="0" applyNumberFormat="1" applyFont="1" applyBorder="1" applyAlignment="1">
      <alignment horizontal="right"/>
    </xf>
    <xf numFmtId="165" fontId="23" fillId="0" borderId="55" xfId="0" applyNumberFormat="1" applyFont="1" applyBorder="1"/>
    <xf numFmtId="165" fontId="23" fillId="0" borderId="58" xfId="0" applyNumberFormat="1" applyFont="1" applyBorder="1"/>
    <xf numFmtId="165" fontId="23" fillId="0" borderId="54" xfId="0" applyNumberFormat="1" applyFont="1" applyBorder="1" applyAlignment="1">
      <alignment horizontal="right"/>
    </xf>
    <xf numFmtId="165" fontId="23" fillId="0" borderId="48" xfId="0" applyNumberFormat="1" applyFont="1" applyBorder="1" applyAlignment="1">
      <alignment horizontal="right"/>
    </xf>
    <xf numFmtId="165" fontId="23" fillId="0" borderId="31" xfId="0" applyNumberFormat="1" applyFont="1" applyBorder="1" applyAlignment="1">
      <alignment horizontal="right"/>
    </xf>
    <xf numFmtId="165" fontId="23" fillId="0" borderId="50" xfId="0" applyNumberFormat="1" applyFont="1" applyBorder="1" applyAlignment="1">
      <alignment horizontal="right"/>
    </xf>
    <xf numFmtId="165" fontId="23" fillId="0" borderId="25" xfId="0" applyNumberFormat="1" applyFont="1" applyBorder="1"/>
    <xf numFmtId="165" fontId="23" fillId="0" borderId="26" xfId="0" applyNumberFormat="1" applyFont="1" applyBorder="1"/>
    <xf numFmtId="165" fontId="23" fillId="0" borderId="11" xfId="0" applyNumberFormat="1" applyFont="1" applyBorder="1" applyAlignment="1">
      <alignment horizontal="right"/>
    </xf>
    <xf numFmtId="165" fontId="23" fillId="0" borderId="11" xfId="0" applyNumberFormat="1" applyFont="1" applyBorder="1"/>
    <xf numFmtId="1" fontId="20" fillId="0" borderId="43" xfId="1" applyNumberFormat="1" applyFont="1" applyBorder="1" applyAlignment="1">
      <alignment horizontal="center" vertical="center" textRotation="90" wrapText="1"/>
    </xf>
    <xf numFmtId="3" fontId="20" fillId="0" borderId="51" xfId="0" applyNumberFormat="1" applyFont="1" applyBorder="1" applyAlignment="1">
      <alignment horizontal="center" vertical="center" textRotation="90" wrapText="1"/>
    </xf>
    <xf numFmtId="0" fontId="31" fillId="0" borderId="0" xfId="0" applyFont="1"/>
    <xf numFmtId="165" fontId="19" fillId="0" borderId="18" xfId="0" applyNumberFormat="1" applyFont="1" applyFill="1" applyBorder="1" applyAlignment="1">
      <alignment horizontal="right"/>
    </xf>
    <xf numFmtId="164" fontId="19" fillId="0" borderId="23" xfId="0" applyNumberFormat="1" applyFont="1" applyFill="1" applyBorder="1" applyAlignment="1">
      <alignment horizontal="right"/>
    </xf>
    <xf numFmtId="165" fontId="21" fillId="0" borderId="55" xfId="0" applyNumberFormat="1" applyFont="1" applyFill="1" applyBorder="1" applyAlignment="1">
      <alignment horizontal="right"/>
    </xf>
    <xf numFmtId="1" fontId="19" fillId="0" borderId="18" xfId="1" applyNumberFormat="1" applyFont="1" applyFill="1" applyBorder="1" applyAlignment="1">
      <alignment horizontal="right"/>
    </xf>
    <xf numFmtId="0" fontId="14" fillId="35" borderId="0" xfId="0" applyFont="1" applyFill="1"/>
    <xf numFmtId="0" fontId="32" fillId="35" borderId="0" xfId="0" applyFont="1" applyFill="1"/>
    <xf numFmtId="0" fontId="21" fillId="0" borderId="61" xfId="0" applyFont="1" applyBorder="1" applyAlignment="1">
      <alignment wrapText="1"/>
    </xf>
    <xf numFmtId="0" fontId="21" fillId="0" borderId="65" xfId="0" applyFont="1" applyBorder="1" applyAlignment="1">
      <alignment wrapText="1"/>
    </xf>
    <xf numFmtId="0" fontId="21" fillId="0" borderId="66" xfId="0" applyFont="1" applyBorder="1" applyAlignment="1">
      <alignment wrapText="1"/>
    </xf>
    <xf numFmtId="0" fontId="21" fillId="0" borderId="67" xfId="0" applyFont="1" applyBorder="1" applyAlignment="1">
      <alignment wrapText="1"/>
    </xf>
    <xf numFmtId="0" fontId="38" fillId="0" borderId="0" xfId="0" applyFont="1" applyFill="1" applyBorder="1"/>
    <xf numFmtId="0" fontId="39" fillId="0" borderId="0" xfId="0" applyFont="1" applyFill="1" applyBorder="1" applyAlignment="1">
      <alignment horizontal="right" wrapText="1"/>
    </xf>
    <xf numFmtId="0" fontId="21" fillId="0" borderId="0" xfId="0" applyFont="1" applyFill="1" applyBorder="1" applyAlignment="1">
      <alignment wrapText="1"/>
    </xf>
    <xf numFmtId="0" fontId="39" fillId="0" borderId="0" xfId="0" applyFont="1" applyFill="1" applyBorder="1" applyAlignment="1">
      <alignment horizontal="center" wrapText="1"/>
    </xf>
    <xf numFmtId="0" fontId="39" fillId="0" borderId="0" xfId="0" applyFont="1" applyFill="1" applyBorder="1" applyAlignment="1">
      <alignment wrapText="1"/>
    </xf>
    <xf numFmtId="0" fontId="40" fillId="0" borderId="0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/>
    </xf>
    <xf numFmtId="0" fontId="35" fillId="0" borderId="64" xfId="0" applyFont="1" applyBorder="1" applyAlignment="1"/>
    <xf numFmtId="0" fontId="35" fillId="0" borderId="65" xfId="0" applyFont="1" applyBorder="1" applyAlignment="1"/>
    <xf numFmtId="0" fontId="33" fillId="0" borderId="62" xfId="0" applyFont="1" applyBorder="1" applyAlignment="1">
      <alignment vertical="center"/>
    </xf>
    <xf numFmtId="0" fontId="33" fillId="0" borderId="63" xfId="0" applyFont="1" applyBorder="1" applyAlignment="1">
      <alignment vertical="center"/>
    </xf>
    <xf numFmtId="0" fontId="21" fillId="0" borderId="63" xfId="0" applyFont="1" applyBorder="1" applyAlignment="1">
      <alignment wrapText="1"/>
    </xf>
    <xf numFmtId="0" fontId="21" fillId="36" borderId="0" xfId="0" applyFont="1" applyFill="1" applyBorder="1" applyAlignment="1">
      <alignment wrapText="1"/>
    </xf>
    <xf numFmtId="0" fontId="33" fillId="36" borderId="0" xfId="0" applyFont="1" applyFill="1" applyBorder="1" applyAlignment="1">
      <alignment vertical="center"/>
    </xf>
    <xf numFmtId="0" fontId="36" fillId="36" borderId="0" xfId="0" applyFont="1" applyFill="1" applyBorder="1"/>
    <xf numFmtId="0" fontId="37" fillId="36" borderId="0" xfId="0" applyFont="1" applyFill="1" applyBorder="1"/>
    <xf numFmtId="0" fontId="41" fillId="36" borderId="0" xfId="0" applyFont="1" applyFill="1" applyBorder="1" applyAlignment="1">
      <alignment horizontal="left"/>
    </xf>
    <xf numFmtId="0" fontId="0" fillId="36" borderId="0" xfId="0" applyFill="1" applyBorder="1" applyAlignment="1"/>
    <xf numFmtId="49" fontId="20" fillId="36" borderId="0" xfId="0" applyNumberFormat="1" applyFont="1" applyFill="1" applyBorder="1" applyAlignment="1">
      <alignment horizontal="center" vertical="center" wrapText="1"/>
    </xf>
    <xf numFmtId="0" fontId="39" fillId="36" borderId="0" xfId="0" applyFont="1" applyFill="1" applyBorder="1" applyAlignment="1">
      <alignment horizontal="right" wrapText="1"/>
    </xf>
    <xf numFmtId="0" fontId="39" fillId="36" borderId="0" xfId="0" applyFont="1" applyFill="1" applyBorder="1" applyAlignment="1">
      <alignment wrapText="1"/>
    </xf>
    <xf numFmtId="0" fontId="39" fillId="36" borderId="0" xfId="0" applyFont="1" applyFill="1" applyBorder="1" applyAlignment="1">
      <alignment horizontal="center"/>
    </xf>
    <xf numFmtId="0" fontId="39" fillId="36" borderId="0" xfId="0" applyFont="1" applyFill="1" applyBorder="1" applyAlignment="1">
      <alignment horizontal="left"/>
    </xf>
    <xf numFmtId="0" fontId="43" fillId="36" borderId="10" xfId="0" applyFont="1" applyFill="1" applyBorder="1" applyAlignment="1">
      <alignment wrapText="1"/>
    </xf>
    <xf numFmtId="0" fontId="42" fillId="36" borderId="10" xfId="0" applyFont="1" applyFill="1" applyBorder="1" applyAlignment="1">
      <alignment horizontal="center"/>
    </xf>
    <xf numFmtId="49" fontId="22" fillId="36" borderId="10" xfId="0" applyNumberFormat="1" applyFont="1" applyFill="1" applyBorder="1" applyAlignment="1">
      <alignment horizontal="center" vertical="center" wrapText="1"/>
    </xf>
    <xf numFmtId="0" fontId="39" fillId="36" borderId="10" xfId="0" applyFont="1" applyFill="1" applyBorder="1" applyAlignment="1">
      <alignment horizontal="right"/>
    </xf>
    <xf numFmtId="0" fontId="21" fillId="36" borderId="10" xfId="0" applyFont="1" applyFill="1" applyBorder="1" applyAlignment="1">
      <alignment wrapText="1"/>
    </xf>
    <xf numFmtId="0" fontId="40" fillId="36" borderId="10" xfId="0" applyFont="1" applyFill="1" applyBorder="1" applyAlignment="1">
      <alignment horizontal="center"/>
    </xf>
    <xf numFmtId="0" fontId="21" fillId="36" borderId="68" xfId="0" applyFont="1" applyFill="1" applyBorder="1" applyAlignment="1">
      <alignment wrapText="1"/>
    </xf>
    <xf numFmtId="0" fontId="44" fillId="36" borderId="10" xfId="0" applyFont="1" applyFill="1" applyBorder="1"/>
    <xf numFmtId="0" fontId="22" fillId="36" borderId="10" xfId="0" applyFont="1" applyFill="1" applyBorder="1" applyAlignment="1"/>
    <xf numFmtId="0" fontId="38" fillId="36" borderId="10" xfId="0" applyFont="1" applyFill="1" applyBorder="1" applyAlignment="1">
      <alignment horizontal="center"/>
    </xf>
    <xf numFmtId="0" fontId="19" fillId="36" borderId="0" xfId="0" applyFont="1" applyFill="1" applyBorder="1" applyAlignment="1">
      <alignment horizontal="left" wrapText="1"/>
    </xf>
    <xf numFmtId="0" fontId="21" fillId="36" borderId="0" xfId="0" applyFont="1" applyFill="1" applyBorder="1" applyAlignment="1">
      <alignment horizontal="left" wrapText="1"/>
    </xf>
    <xf numFmtId="164" fontId="39" fillId="36" borderId="10" xfId="0" applyNumberFormat="1" applyFont="1" applyFill="1" applyBorder="1" applyAlignment="1">
      <alignment horizontal="right" wrapText="1"/>
    </xf>
    <xf numFmtId="1" fontId="39" fillId="36" borderId="10" xfId="0" applyNumberFormat="1" applyFont="1" applyFill="1" applyBorder="1" applyAlignment="1">
      <alignment horizontal="right" wrapText="1"/>
    </xf>
    <xf numFmtId="1" fontId="39" fillId="36" borderId="10" xfId="0" applyNumberFormat="1" applyFont="1" applyFill="1" applyBorder="1" applyAlignment="1">
      <alignment horizontal="center" wrapText="1"/>
    </xf>
    <xf numFmtId="49" fontId="42" fillId="36" borderId="13" xfId="0" applyNumberFormat="1" applyFont="1" applyFill="1" applyBorder="1" applyAlignment="1">
      <alignment horizontal="center"/>
    </xf>
    <xf numFmtId="165" fontId="39" fillId="36" borderId="10" xfId="0" applyNumberFormat="1" applyFont="1" applyFill="1" applyBorder="1" applyAlignment="1">
      <alignment horizontal="right" wrapText="1"/>
    </xf>
    <xf numFmtId="165" fontId="21" fillId="0" borderId="61" xfId="0" applyNumberFormat="1" applyFont="1" applyFill="1" applyBorder="1" applyAlignment="1">
      <alignment wrapText="1"/>
    </xf>
    <xf numFmtId="1" fontId="21" fillId="0" borderId="0" xfId="0" applyNumberFormat="1" applyFont="1" applyFill="1" applyBorder="1" applyAlignment="1">
      <alignment horizontal="right"/>
    </xf>
    <xf numFmtId="165" fontId="21" fillId="0" borderId="58" xfId="0" applyNumberFormat="1" applyFont="1" applyFill="1" applyBorder="1" applyAlignment="1">
      <alignment horizontal="right"/>
    </xf>
    <xf numFmtId="164" fontId="21" fillId="0" borderId="11" xfId="0" applyNumberFormat="1" applyFont="1" applyFill="1" applyBorder="1" applyAlignment="1">
      <alignment horizontal="right"/>
    </xf>
    <xf numFmtId="1" fontId="21" fillId="0" borderId="16" xfId="0" applyNumberFormat="1" applyFont="1" applyFill="1" applyBorder="1"/>
    <xf numFmtId="1" fontId="21" fillId="0" borderId="61" xfId="0" applyNumberFormat="1" applyFont="1" applyFill="1" applyBorder="1" applyAlignment="1">
      <alignment wrapText="1"/>
    </xf>
    <xf numFmtId="1" fontId="21" fillId="0" borderId="0" xfId="0" applyNumberFormat="1" applyFont="1" applyFill="1" applyBorder="1"/>
    <xf numFmtId="0" fontId="21" fillId="0" borderId="0" xfId="0" applyFont="1" applyFill="1" applyBorder="1"/>
    <xf numFmtId="165" fontId="19" fillId="0" borderId="0" xfId="0" applyNumberFormat="1" applyFont="1" applyFill="1" applyBorder="1" applyAlignment="1">
      <alignment horizontal="right"/>
    </xf>
    <xf numFmtId="165" fontId="23" fillId="0" borderId="0" xfId="0" applyNumberFormat="1" applyFont="1" applyBorder="1" applyAlignment="1">
      <alignment horizontal="right"/>
    </xf>
    <xf numFmtId="165" fontId="23" fillId="0" borderId="0" xfId="0" applyNumberFormat="1" applyFont="1" applyBorder="1"/>
    <xf numFmtId="0" fontId="0" fillId="0" borderId="71" xfId="0" applyFill="1" applyBorder="1"/>
    <xf numFmtId="165" fontId="23" fillId="0" borderId="70" xfId="0" applyNumberFormat="1" applyFont="1" applyBorder="1"/>
    <xf numFmtId="165" fontId="23" fillId="0" borderId="28" xfId="0" applyNumberFormat="1" applyFont="1" applyBorder="1"/>
    <xf numFmtId="165" fontId="23" fillId="0" borderId="18" xfId="0" applyNumberFormat="1" applyFont="1" applyBorder="1"/>
    <xf numFmtId="164" fontId="19" fillId="37" borderId="22" xfId="0" applyNumberFormat="1" applyFont="1" applyFill="1" applyBorder="1" applyAlignment="1">
      <alignment horizontal="right"/>
    </xf>
    <xf numFmtId="164" fontId="19" fillId="37" borderId="18" xfId="0" applyNumberFormat="1" applyFont="1" applyFill="1" applyBorder="1" applyAlignment="1">
      <alignment horizontal="right"/>
    </xf>
    <xf numFmtId="164" fontId="19" fillId="37" borderId="0" xfId="0" applyNumberFormat="1" applyFont="1" applyFill="1" applyBorder="1" applyAlignment="1">
      <alignment horizontal="right"/>
    </xf>
    <xf numFmtId="1" fontId="19" fillId="37" borderId="0" xfId="1" applyNumberFormat="1" applyFont="1" applyFill="1" applyBorder="1" applyAlignment="1">
      <alignment horizontal="right"/>
    </xf>
    <xf numFmtId="1" fontId="19" fillId="37" borderId="13" xfId="1" applyNumberFormat="1" applyFont="1" applyFill="1" applyBorder="1" applyAlignment="1">
      <alignment horizontal="right"/>
    </xf>
    <xf numFmtId="1" fontId="19" fillId="37" borderId="11" xfId="1" applyNumberFormat="1" applyFont="1" applyFill="1" applyBorder="1" applyAlignment="1">
      <alignment horizontal="right"/>
    </xf>
    <xf numFmtId="3" fontId="19" fillId="37" borderId="0" xfId="0" applyNumberFormat="1" applyFont="1" applyFill="1" applyBorder="1" applyAlignment="1">
      <alignment horizontal="right"/>
    </xf>
    <xf numFmtId="3" fontId="19" fillId="37" borderId="11" xfId="0" applyNumberFormat="1" applyFont="1" applyFill="1" applyBorder="1" applyAlignment="1">
      <alignment horizontal="right"/>
    </xf>
    <xf numFmtId="3" fontId="19" fillId="37" borderId="18" xfId="0" applyNumberFormat="1" applyFont="1" applyFill="1" applyBorder="1" applyAlignment="1">
      <alignment horizontal="right"/>
    </xf>
    <xf numFmtId="3" fontId="19" fillId="37" borderId="13" xfId="0" applyNumberFormat="1" applyFont="1" applyFill="1" applyBorder="1" applyAlignment="1">
      <alignment horizontal="right"/>
    </xf>
    <xf numFmtId="0" fontId="38" fillId="0" borderId="0" xfId="0" applyFont="1" applyFill="1" applyBorder="1" applyAlignment="1">
      <alignment horizontal="center"/>
    </xf>
    <xf numFmtId="0" fontId="20" fillId="0" borderId="21" xfId="43" applyFont="1" applyBorder="1" applyAlignment="1">
      <alignment horizontal="center" vertical="center" wrapText="1"/>
    </xf>
    <xf numFmtId="0" fontId="20" fillId="0" borderId="14" xfId="43" applyFont="1" applyBorder="1" applyAlignment="1">
      <alignment horizontal="center" vertical="center" wrapText="1"/>
    </xf>
    <xf numFmtId="0" fontId="20" fillId="0" borderId="21" xfId="43" applyFont="1" applyBorder="1" applyAlignment="1">
      <alignment horizontal="center" vertical="center" wrapText="1"/>
    </xf>
    <xf numFmtId="0" fontId="20" fillId="0" borderId="14" xfId="43" applyFont="1" applyBorder="1" applyAlignment="1">
      <alignment horizontal="center" vertical="center" wrapText="1"/>
    </xf>
    <xf numFmtId="0" fontId="38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20" fillId="0" borderId="21" xfId="43" applyFont="1" applyBorder="1" applyAlignment="1">
      <alignment horizontal="center" vertical="center" wrapText="1"/>
    </xf>
    <xf numFmtId="0" fontId="20" fillId="0" borderId="14" xfId="43" applyFont="1" applyBorder="1" applyAlignment="1">
      <alignment horizontal="center" vertical="center" wrapText="1"/>
    </xf>
    <xf numFmtId="165" fontId="0" fillId="0" borderId="71" xfId="0" applyNumberFormat="1" applyFill="1" applyBorder="1"/>
    <xf numFmtId="0" fontId="0" fillId="0" borderId="13" xfId="0" applyFill="1" applyBorder="1"/>
    <xf numFmtId="0" fontId="0" fillId="0" borderId="28" xfId="0" applyFill="1" applyBorder="1"/>
    <xf numFmtId="164" fontId="45" fillId="0" borderId="0" xfId="0" applyNumberFormat="1" applyFont="1" applyFill="1" applyBorder="1" applyAlignment="1">
      <alignment horizontal="right"/>
    </xf>
    <xf numFmtId="165" fontId="0" fillId="0" borderId="21" xfId="0" applyNumberFormat="1" applyFill="1" applyBorder="1"/>
    <xf numFmtId="165" fontId="0" fillId="0" borderId="13" xfId="0" applyNumberFormat="1" applyFill="1" applyBorder="1"/>
    <xf numFmtId="165" fontId="0" fillId="0" borderId="28" xfId="0" applyNumberFormat="1" applyFill="1" applyBorder="1"/>
    <xf numFmtId="165" fontId="19" fillId="0" borderId="61" xfId="0" applyNumberFormat="1" applyFont="1" applyFill="1" applyBorder="1" applyAlignment="1">
      <alignment wrapText="1"/>
    </xf>
    <xf numFmtId="3" fontId="19" fillId="0" borderId="11" xfId="0" quotePrefix="1" applyNumberFormat="1" applyFont="1" applyFill="1" applyBorder="1" applyAlignment="1">
      <alignment horizontal="right"/>
    </xf>
    <xf numFmtId="164" fontId="19" fillId="0" borderId="22" xfId="0" applyNumberFormat="1" applyFont="1" applyFill="1" applyBorder="1" applyAlignment="1">
      <alignment horizontal="right"/>
    </xf>
    <xf numFmtId="164" fontId="19" fillId="0" borderId="18" xfId="0" applyNumberFormat="1" applyFont="1" applyFill="1" applyBorder="1" applyAlignment="1">
      <alignment horizontal="right"/>
    </xf>
    <xf numFmtId="1" fontId="19" fillId="0" borderId="0" xfId="1" applyNumberFormat="1" applyFont="1" applyFill="1" applyBorder="1" applyAlignment="1">
      <alignment horizontal="right"/>
    </xf>
    <xf numFmtId="3" fontId="19" fillId="0" borderId="0" xfId="0" applyNumberFormat="1" applyFont="1" applyFill="1" applyBorder="1" applyAlignment="1">
      <alignment horizontal="right"/>
    </xf>
    <xf numFmtId="3" fontId="19" fillId="0" borderId="11" xfId="0" applyNumberFormat="1" applyFont="1" applyFill="1" applyBorder="1" applyAlignment="1">
      <alignment horizontal="right"/>
    </xf>
    <xf numFmtId="3" fontId="19" fillId="0" borderId="18" xfId="0" applyNumberFormat="1" applyFont="1" applyFill="1" applyBorder="1" applyAlignment="1">
      <alignment horizontal="right"/>
    </xf>
    <xf numFmtId="3" fontId="19" fillId="0" borderId="13" xfId="0" applyNumberFormat="1" applyFont="1" applyFill="1" applyBorder="1" applyAlignment="1">
      <alignment horizontal="right"/>
    </xf>
    <xf numFmtId="1" fontId="19" fillId="0" borderId="11" xfId="1" applyNumberFormat="1" applyFont="1" applyFill="1" applyBorder="1" applyAlignment="1">
      <alignment horizontal="right"/>
    </xf>
    <xf numFmtId="1" fontId="19" fillId="0" borderId="13" xfId="1" applyNumberFormat="1" applyFont="1" applyFill="1" applyBorder="1" applyAlignment="1">
      <alignment horizontal="right"/>
    </xf>
    <xf numFmtId="165" fontId="19" fillId="0" borderId="57" xfId="0" applyNumberFormat="1" applyFont="1" applyFill="1" applyBorder="1" applyAlignment="1">
      <alignment horizontal="right"/>
    </xf>
    <xf numFmtId="165" fontId="19" fillId="0" borderId="55" xfId="0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4" fontId="19" fillId="34" borderId="16" xfId="0" applyNumberFormat="1" applyFont="1" applyFill="1" applyBorder="1" applyAlignment="1">
      <alignment horizontal="right"/>
    </xf>
    <xf numFmtId="164" fontId="19" fillId="0" borderId="21" xfId="0" applyNumberFormat="1" applyFont="1" applyFill="1" applyBorder="1" applyAlignment="1">
      <alignment horizontal="right"/>
    </xf>
    <xf numFmtId="164" fontId="19" fillId="0" borderId="11" xfId="0" applyNumberFormat="1" applyFont="1" applyFill="1" applyBorder="1" applyAlignment="1">
      <alignment horizontal="right"/>
    </xf>
    <xf numFmtId="164" fontId="19" fillId="0" borderId="16" xfId="0" applyNumberFormat="1" applyFont="1" applyFill="1" applyBorder="1" applyAlignment="1">
      <alignment horizontal="right"/>
    </xf>
    <xf numFmtId="164" fontId="19" fillId="0" borderId="0" xfId="0" applyNumberFormat="1" applyFont="1" applyFill="1" applyBorder="1" applyAlignment="1">
      <alignment horizontal="right"/>
    </xf>
    <xf numFmtId="164" fontId="19" fillId="0" borderId="15" xfId="0" applyNumberFormat="1" applyFont="1" applyFill="1" applyBorder="1" applyAlignment="1">
      <alignment horizontal="right"/>
    </xf>
    <xf numFmtId="164" fontId="19" fillId="0" borderId="13" xfId="0" applyNumberFormat="1" applyFont="1" applyFill="1" applyBorder="1" applyAlignment="1">
      <alignment horizontal="right"/>
    </xf>
    <xf numFmtId="164" fontId="19" fillId="34" borderId="21" xfId="0" applyNumberFormat="1" applyFont="1" applyFill="1" applyBorder="1" applyAlignment="1">
      <alignment horizontal="right"/>
    </xf>
    <xf numFmtId="165" fontId="23" fillId="0" borderId="13" xfId="0" applyNumberFormat="1" applyFont="1" applyFill="1" applyBorder="1"/>
    <xf numFmtId="0" fontId="38" fillId="0" borderId="0" xfId="0" applyFont="1" applyFill="1" applyBorder="1" applyAlignment="1">
      <alignment horizontal="center"/>
    </xf>
    <xf numFmtId="0" fontId="20" fillId="0" borderId="21" xfId="43" applyFont="1" applyBorder="1" applyAlignment="1">
      <alignment horizontal="center" vertical="center" wrapText="1"/>
    </xf>
    <xf numFmtId="0" fontId="20" fillId="0" borderId="14" xfId="43" applyFont="1" applyBorder="1" applyAlignment="1">
      <alignment horizontal="center" vertical="center" wrapText="1"/>
    </xf>
    <xf numFmtId="1" fontId="19" fillId="37" borderId="18" xfId="1" applyNumberFormat="1" applyFont="1" applyFill="1" applyBorder="1" applyAlignment="1">
      <alignment horizontal="right"/>
    </xf>
    <xf numFmtId="164" fontId="19" fillId="34" borderId="0" xfId="0" applyNumberFormat="1" applyFont="1" applyFill="1" applyBorder="1" applyAlignment="1">
      <alignment horizontal="right"/>
    </xf>
    <xf numFmtId="164" fontId="19" fillId="34" borderId="11" xfId="0" applyNumberFormat="1" applyFont="1" applyFill="1" applyBorder="1" applyAlignment="1">
      <alignment horizontal="right"/>
    </xf>
    <xf numFmtId="164" fontId="19" fillId="0" borderId="28" xfId="0" applyNumberFormat="1" applyFont="1" applyFill="1" applyBorder="1" applyAlignment="1">
      <alignment horizontal="right"/>
    </xf>
    <xf numFmtId="165" fontId="0" fillId="34" borderId="13" xfId="0" applyNumberFormat="1" applyFill="1" applyBorder="1"/>
    <xf numFmtId="164" fontId="19" fillId="34" borderId="13" xfId="0" applyNumberFormat="1" applyFont="1" applyFill="1" applyBorder="1" applyAlignment="1">
      <alignment horizontal="right"/>
    </xf>
    <xf numFmtId="1" fontId="21" fillId="34" borderId="61" xfId="0" applyNumberFormat="1" applyFont="1" applyFill="1" applyBorder="1" applyAlignment="1">
      <alignment wrapText="1"/>
    </xf>
    <xf numFmtId="164" fontId="21" fillId="34" borderId="0" xfId="0" applyNumberFormat="1" applyFont="1" applyFill="1" applyBorder="1" applyAlignment="1">
      <alignment horizontal="right"/>
    </xf>
    <xf numFmtId="164" fontId="19" fillId="34" borderId="17" xfId="0" applyNumberFormat="1" applyFont="1" applyFill="1" applyBorder="1" applyAlignment="1">
      <alignment horizontal="right"/>
    </xf>
    <xf numFmtId="165" fontId="21" fillId="34" borderId="61" xfId="0" applyNumberFormat="1" applyFont="1" applyFill="1" applyBorder="1" applyAlignment="1">
      <alignment wrapText="1"/>
    </xf>
    <xf numFmtId="164" fontId="45" fillId="37" borderId="0" xfId="0" applyNumberFormat="1" applyFont="1" applyFill="1" applyBorder="1" applyAlignment="1">
      <alignment horizontal="right"/>
    </xf>
    <xf numFmtId="3" fontId="19" fillId="37" borderId="11" xfId="0" quotePrefix="1" applyNumberFormat="1" applyFont="1" applyFill="1" applyBorder="1" applyAlignment="1">
      <alignment horizontal="right"/>
    </xf>
    <xf numFmtId="0" fontId="19" fillId="0" borderId="13" xfId="1" applyNumberFormat="1" applyFont="1" applyFill="1" applyBorder="1" applyAlignment="1">
      <alignment horizontal="right"/>
    </xf>
    <xf numFmtId="0" fontId="19" fillId="0" borderId="11" xfId="1" applyNumberFormat="1" applyFont="1" applyFill="1" applyBorder="1" applyAlignment="1">
      <alignment horizontal="right"/>
    </xf>
    <xf numFmtId="0" fontId="19" fillId="0" borderId="0" xfId="1" applyNumberFormat="1" applyFont="1" applyFill="1" applyBorder="1" applyAlignment="1">
      <alignment horizontal="right"/>
    </xf>
    <xf numFmtId="0" fontId="19" fillId="0" borderId="0" xfId="0" applyNumberFormat="1" applyFont="1" applyFill="1" applyBorder="1" applyAlignment="1">
      <alignment horizontal="right"/>
    </xf>
    <xf numFmtId="0" fontId="19" fillId="0" borderId="11" xfId="0" applyNumberFormat="1" applyFont="1" applyFill="1" applyBorder="1" applyAlignment="1">
      <alignment horizontal="right"/>
    </xf>
    <xf numFmtId="0" fontId="19" fillId="0" borderId="18" xfId="0" applyNumberFormat="1" applyFont="1" applyFill="1" applyBorder="1" applyAlignment="1">
      <alignment horizontal="right"/>
    </xf>
    <xf numFmtId="0" fontId="19" fillId="0" borderId="13" xfId="0" applyNumberFormat="1" applyFont="1" applyFill="1" applyBorder="1" applyAlignment="1">
      <alignment horizontal="right"/>
    </xf>
    <xf numFmtId="0" fontId="19" fillId="0" borderId="11" xfId="0" quotePrefix="1" applyNumberFormat="1" applyFont="1" applyFill="1" applyBorder="1" applyAlignment="1">
      <alignment horizontal="right"/>
    </xf>
    <xf numFmtId="0" fontId="45" fillId="0" borderId="18" xfId="0" applyNumberFormat="1" applyFont="1" applyFill="1" applyBorder="1" applyAlignment="1">
      <alignment horizontal="right"/>
    </xf>
    <xf numFmtId="165" fontId="0" fillId="38" borderId="13" xfId="0" applyNumberFormat="1" applyFill="1" applyBorder="1"/>
    <xf numFmtId="165" fontId="21" fillId="39" borderId="61" xfId="0" applyNumberFormat="1" applyFont="1" applyFill="1" applyBorder="1" applyAlignment="1">
      <alignment wrapText="1"/>
    </xf>
    <xf numFmtId="165" fontId="21" fillId="40" borderId="61" xfId="0" applyNumberFormat="1" applyFont="1" applyFill="1" applyBorder="1" applyAlignment="1">
      <alignment wrapText="1"/>
    </xf>
    <xf numFmtId="164" fontId="19" fillId="34" borderId="18" xfId="0" applyNumberFormat="1" applyFont="1" applyFill="1" applyBorder="1" applyAlignment="1">
      <alignment horizontal="right"/>
    </xf>
    <xf numFmtId="1" fontId="19" fillId="34" borderId="18" xfId="1" applyNumberFormat="1" applyFont="1" applyFill="1" applyBorder="1" applyAlignment="1">
      <alignment horizontal="right"/>
    </xf>
    <xf numFmtId="0" fontId="19" fillId="34" borderId="13" xfId="1" applyNumberFormat="1" applyFont="1" applyFill="1" applyBorder="1" applyAlignment="1">
      <alignment horizontal="right"/>
    </xf>
    <xf numFmtId="0" fontId="19" fillId="34" borderId="0" xfId="1" applyNumberFormat="1" applyFont="1" applyFill="1" applyBorder="1" applyAlignment="1">
      <alignment horizontal="right"/>
    </xf>
    <xf numFmtId="0" fontId="19" fillId="34" borderId="18" xfId="0" applyNumberFormat="1" applyFont="1" applyFill="1" applyBorder="1" applyAlignment="1">
      <alignment horizontal="right"/>
    </xf>
    <xf numFmtId="0" fontId="19" fillId="34" borderId="0" xfId="0" applyNumberFormat="1" applyFont="1" applyFill="1" applyBorder="1" applyAlignment="1">
      <alignment horizontal="right"/>
    </xf>
    <xf numFmtId="0" fontId="19" fillId="34" borderId="13" xfId="0" applyNumberFormat="1" applyFont="1" applyFill="1" applyBorder="1" applyAlignment="1">
      <alignment horizontal="right"/>
    </xf>
    <xf numFmtId="164" fontId="19" fillId="34" borderId="22" xfId="0" applyNumberFormat="1" applyFont="1" applyFill="1" applyBorder="1" applyAlignment="1">
      <alignment horizontal="right"/>
    </xf>
    <xf numFmtId="1" fontId="19" fillId="34" borderId="0" xfId="1" applyNumberFormat="1" applyFont="1" applyFill="1" applyBorder="1" applyAlignment="1">
      <alignment horizontal="right"/>
    </xf>
    <xf numFmtId="0" fontId="19" fillId="34" borderId="11" xfId="1" applyNumberFormat="1" applyFont="1" applyFill="1" applyBorder="1" applyAlignment="1">
      <alignment horizontal="right"/>
    </xf>
    <xf numFmtId="0" fontId="19" fillId="34" borderId="11" xfId="0" applyNumberFormat="1" applyFont="1" applyFill="1" applyBorder="1" applyAlignment="1">
      <alignment horizontal="right"/>
    </xf>
    <xf numFmtId="165" fontId="21" fillId="0" borderId="0" xfId="0" applyNumberFormat="1" applyFont="1" applyFill="1" applyBorder="1" applyAlignment="1">
      <alignment wrapText="1"/>
    </xf>
    <xf numFmtId="1" fontId="21" fillId="0" borderId="0" xfId="0" applyNumberFormat="1" applyFont="1" applyFill="1" applyBorder="1" applyAlignment="1">
      <alignment wrapText="1"/>
    </xf>
    <xf numFmtId="165" fontId="0" fillId="0" borderId="11" xfId="0" applyNumberFormat="1" applyFill="1" applyBorder="1"/>
    <xf numFmtId="164" fontId="45" fillId="34" borderId="0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34" borderId="13" xfId="0" applyFill="1" applyBorder="1"/>
    <xf numFmtId="0" fontId="38" fillId="0" borderId="0" xfId="0" applyFont="1" applyFill="1" applyBorder="1" applyAlignment="1">
      <alignment horizontal="center"/>
    </xf>
    <xf numFmtId="0" fontId="20" fillId="0" borderId="21" xfId="43" applyFont="1" applyBorder="1" applyAlignment="1">
      <alignment horizontal="center" vertical="center" wrapText="1"/>
    </xf>
    <xf numFmtId="0" fontId="20" fillId="0" borderId="14" xfId="43" applyFont="1" applyBorder="1" applyAlignment="1">
      <alignment horizontal="center" vertical="center" wrapText="1"/>
    </xf>
    <xf numFmtId="0" fontId="35" fillId="36" borderId="0" xfId="0" applyFont="1" applyFill="1" applyBorder="1" applyAlignment="1">
      <alignment horizontal="center"/>
    </xf>
    <xf numFmtId="0" fontId="44" fillId="36" borderId="10" xfId="0" applyFont="1" applyFill="1" applyBorder="1" applyAlignment="1">
      <alignment horizontal="center"/>
    </xf>
    <xf numFmtId="0" fontId="22" fillId="36" borderId="21" xfId="0" applyFont="1" applyFill="1" applyBorder="1" applyAlignment="1">
      <alignment horizontal="center" vertical="center" wrapText="1"/>
    </xf>
    <xf numFmtId="0" fontId="22" fillId="36" borderId="14" xfId="0" applyFont="1" applyFill="1" applyBorder="1" applyAlignment="1">
      <alignment horizontal="center" vertical="center" wrapText="1"/>
    </xf>
    <xf numFmtId="0" fontId="22" fillId="36" borderId="29" xfId="0" applyFont="1" applyFill="1" applyBorder="1" applyAlignment="1">
      <alignment horizontal="center"/>
    </xf>
    <xf numFmtId="0" fontId="22" fillId="36" borderId="69" xfId="0" applyFont="1" applyFill="1" applyBorder="1" applyAlignment="1">
      <alignment horizontal="center"/>
    </xf>
    <xf numFmtId="0" fontId="22" fillId="36" borderId="60" xfId="0" applyFont="1" applyFill="1" applyBorder="1" applyAlignment="1">
      <alignment horizontal="center"/>
    </xf>
    <xf numFmtId="0" fontId="23" fillId="0" borderId="31" xfId="0" applyFont="1" applyBorder="1" applyAlignment="1">
      <alignment horizontal="center" vertical="center"/>
    </xf>
    <xf numFmtId="0" fontId="23" fillId="0" borderId="30" xfId="0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4" fillId="33" borderId="50" xfId="43" applyFont="1" applyFill="1" applyBorder="1" applyAlignment="1">
      <alignment horizontal="center" vertical="center" textRotation="90" wrapText="1"/>
    </xf>
    <xf numFmtId="0" fontId="24" fillId="33" borderId="58" xfId="43" applyFont="1" applyFill="1" applyBorder="1" applyAlignment="1">
      <alignment horizontal="center" vertical="center" textRotation="90" wrapText="1"/>
    </xf>
    <xf numFmtId="0" fontId="24" fillId="33" borderId="27" xfId="43" applyFont="1" applyFill="1" applyBorder="1" applyAlignment="1">
      <alignment horizontal="center" vertical="center" textRotation="90" wrapText="1"/>
    </xf>
    <xf numFmtId="0" fontId="20" fillId="0" borderId="41" xfId="0" applyFont="1" applyBorder="1" applyAlignment="1">
      <alignment horizontal="center" vertical="center" wrapText="1"/>
    </xf>
    <xf numFmtId="0" fontId="20" fillId="0" borderId="43" xfId="0" applyFont="1" applyBorder="1" applyAlignment="1">
      <alignment horizontal="center" vertical="center" wrapText="1"/>
    </xf>
    <xf numFmtId="1" fontId="20" fillId="0" borderId="34" xfId="1" applyNumberFormat="1" applyFont="1" applyBorder="1" applyAlignment="1">
      <alignment horizontal="center" vertical="center" wrapText="1"/>
    </xf>
    <xf numFmtId="1" fontId="20" fillId="0" borderId="51" xfId="1" applyNumberFormat="1" applyFont="1" applyBorder="1" applyAlignment="1">
      <alignment horizontal="center" vertical="center" wrapText="1"/>
    </xf>
    <xf numFmtId="1" fontId="20" fillId="0" borderId="48" xfId="1" applyNumberFormat="1" applyFont="1" applyBorder="1" applyAlignment="1">
      <alignment horizontal="center" vertical="center" textRotation="90" wrapText="1"/>
    </xf>
    <xf numFmtId="1" fontId="20" fillId="0" borderId="28" xfId="1" applyNumberFormat="1" applyFont="1" applyBorder="1" applyAlignment="1">
      <alignment horizontal="center" vertical="center" textRotation="90" wrapText="1"/>
    </xf>
    <xf numFmtId="1" fontId="20" fillId="0" borderId="31" xfId="1" applyNumberFormat="1" applyFont="1" applyBorder="1" applyAlignment="1">
      <alignment horizontal="center" vertical="center" wrapText="1"/>
    </xf>
    <xf numFmtId="1" fontId="20" fillId="0" borderId="30" xfId="1" applyNumberFormat="1" applyFont="1" applyBorder="1" applyAlignment="1">
      <alignment horizontal="center" vertical="center" wrapText="1"/>
    </xf>
    <xf numFmtId="0" fontId="20" fillId="0" borderId="48" xfId="0" applyFont="1" applyBorder="1" applyAlignment="1">
      <alignment horizontal="center" vertical="center" wrapText="1"/>
    </xf>
    <xf numFmtId="0" fontId="20" fillId="0" borderId="54" xfId="43" applyFont="1" applyBorder="1" applyAlignment="1">
      <alignment horizontal="center" vertical="center" wrapText="1"/>
    </xf>
    <xf numFmtId="0" fontId="20" fillId="0" borderId="55" xfId="43" applyFont="1" applyBorder="1" applyAlignment="1">
      <alignment horizontal="center" vertical="center" wrapText="1"/>
    </xf>
    <xf numFmtId="0" fontId="20" fillId="0" borderId="34" xfId="43" applyFont="1" applyBorder="1" applyAlignment="1">
      <alignment horizontal="center"/>
    </xf>
    <xf numFmtId="0" fontId="20" fillId="0" borderId="35" xfId="43" applyFont="1" applyBorder="1" applyAlignment="1">
      <alignment horizontal="center"/>
    </xf>
    <xf numFmtId="0" fontId="20" fillId="0" borderId="59" xfId="43" applyFont="1" applyBorder="1" applyAlignment="1">
      <alignment horizontal="center"/>
    </xf>
    <xf numFmtId="0" fontId="20" fillId="0" borderId="36" xfId="0" applyFont="1" applyBorder="1" applyAlignment="1">
      <alignment horizontal="center" vertical="center" textRotation="90" wrapText="1"/>
    </xf>
    <xf numFmtId="0" fontId="20" fillId="0" borderId="53" xfId="0" applyFont="1" applyBorder="1" applyAlignment="1">
      <alignment horizontal="center" vertical="center" textRotation="90" wrapText="1"/>
    </xf>
    <xf numFmtId="0" fontId="20" fillId="0" borderId="48" xfId="0" applyFont="1" applyBorder="1" applyAlignment="1">
      <alignment horizontal="center" vertical="center" textRotation="90" wrapText="1"/>
    </xf>
    <xf numFmtId="0" fontId="20" fillId="0" borderId="28" xfId="0" applyFont="1" applyBorder="1" applyAlignment="1">
      <alignment horizontal="center" vertical="center" textRotation="90" wrapText="1"/>
    </xf>
    <xf numFmtId="0" fontId="20" fillId="0" borderId="50" xfId="0" applyFont="1" applyBorder="1" applyAlignment="1">
      <alignment horizontal="center" vertical="center" textRotation="90" wrapText="1"/>
    </xf>
    <xf numFmtId="0" fontId="20" fillId="0" borderId="52" xfId="0" applyFont="1" applyBorder="1" applyAlignment="1">
      <alignment horizontal="center" vertical="center" textRotation="90" wrapText="1"/>
    </xf>
    <xf numFmtId="0" fontId="20" fillId="0" borderId="34" xfId="0" applyFont="1" applyBorder="1" applyAlignment="1">
      <alignment horizontal="center" vertical="center" wrapText="1"/>
    </xf>
    <xf numFmtId="0" fontId="20" fillId="0" borderId="35" xfId="0" applyFont="1" applyBorder="1" applyAlignment="1">
      <alignment horizontal="center" vertical="center" wrapText="1"/>
    </xf>
    <xf numFmtId="0" fontId="20" fillId="0" borderId="49" xfId="0" applyFont="1" applyBorder="1" applyAlignment="1">
      <alignment horizontal="center" vertical="center" wrapText="1"/>
    </xf>
    <xf numFmtId="0" fontId="20" fillId="0" borderId="40" xfId="0" applyFont="1" applyBorder="1" applyAlignment="1">
      <alignment horizontal="center" vertical="center" wrapText="1"/>
    </xf>
    <xf numFmtId="0" fontId="19" fillId="0" borderId="42" xfId="0" applyFont="1" applyBorder="1"/>
    <xf numFmtId="4" fontId="20" fillId="0" borderId="41" xfId="0" applyNumberFormat="1" applyFont="1" applyBorder="1" applyAlignment="1">
      <alignment horizontal="center" vertical="center" wrapText="1"/>
    </xf>
    <xf numFmtId="4" fontId="20" fillId="0" borderId="43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33" fillId="36" borderId="0" xfId="0" applyFont="1" applyFill="1" applyBorder="1" applyAlignment="1">
      <alignment horizontal="center" vertical="center"/>
    </xf>
    <xf numFmtId="0" fontId="28" fillId="0" borderId="25" xfId="0" applyFont="1" applyBorder="1" applyAlignment="1">
      <alignment horizontal="center"/>
    </xf>
    <xf numFmtId="0" fontId="20" fillId="0" borderId="45" xfId="43" applyFont="1" applyBorder="1" applyAlignment="1">
      <alignment horizontal="center" vertical="center" wrapText="1"/>
    </xf>
    <xf numFmtId="0" fontId="20" fillId="0" borderId="46" xfId="43" applyFont="1" applyBorder="1" applyAlignment="1">
      <alignment horizontal="center" vertical="center" wrapText="1"/>
    </xf>
    <xf numFmtId="0" fontId="20" fillId="0" borderId="47" xfId="43" applyFont="1" applyBorder="1" applyAlignment="1">
      <alignment horizontal="center" vertical="center" wrapText="1"/>
    </xf>
    <xf numFmtId="0" fontId="29" fillId="0" borderId="37" xfId="0" applyFont="1" applyBorder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29" fillId="0" borderId="39" xfId="0" applyFont="1" applyBorder="1" applyAlignment="1">
      <alignment horizontal="center" vertical="center"/>
    </xf>
    <xf numFmtId="0" fontId="30" fillId="0" borderId="37" xfId="0" applyFont="1" applyBorder="1" applyAlignment="1">
      <alignment horizontal="center"/>
    </xf>
    <xf numFmtId="0" fontId="30" fillId="0" borderId="38" xfId="0" applyFont="1" applyBorder="1" applyAlignment="1">
      <alignment horizontal="center"/>
    </xf>
    <xf numFmtId="0" fontId="30" fillId="0" borderId="39" xfId="0" applyFont="1" applyBorder="1" applyAlignment="1">
      <alignment horizontal="center"/>
    </xf>
    <xf numFmtId="0" fontId="34" fillId="36" borderId="0" xfId="0" applyFont="1" applyFill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54" xfId="0" applyFont="1" applyBorder="1" applyAlignment="1">
      <alignment horizontal="center" vertical="center" textRotation="90" wrapText="1"/>
    </xf>
    <xf numFmtId="0" fontId="20" fillId="0" borderId="70" xfId="0" applyFont="1" applyBorder="1" applyAlignment="1">
      <alignment horizontal="center" vertical="center" textRotation="90" wrapText="1"/>
    </xf>
    <xf numFmtId="0" fontId="20" fillId="0" borderId="72" xfId="0" applyFont="1" applyBorder="1" applyAlignment="1">
      <alignment horizontal="center" vertical="center" wrapText="1"/>
    </xf>
    <xf numFmtId="0" fontId="20" fillId="0" borderId="59" xfId="0" applyFont="1" applyBorder="1" applyAlignment="1">
      <alignment horizontal="center" vertical="center" wrapText="1"/>
    </xf>
    <xf numFmtId="1" fontId="20" fillId="0" borderId="35" xfId="1" applyNumberFormat="1" applyFont="1" applyBorder="1" applyAlignment="1">
      <alignment horizontal="center" vertical="center" wrapText="1"/>
    </xf>
    <xf numFmtId="1" fontId="20" fillId="0" borderId="59" xfId="1" applyNumberFormat="1" applyFont="1" applyBorder="1" applyAlignment="1">
      <alignment horizontal="center" vertical="center" wrapText="1"/>
    </xf>
    <xf numFmtId="1" fontId="20" fillId="0" borderId="48" xfId="1" applyNumberFormat="1" applyFont="1" applyBorder="1" applyAlignment="1">
      <alignment horizontal="center" vertical="center" wrapText="1"/>
    </xf>
    <xf numFmtId="1" fontId="20" fillId="0" borderId="28" xfId="1" applyNumberFormat="1" applyFont="1" applyBorder="1" applyAlignment="1">
      <alignment horizontal="center" vertical="center" wrapText="1"/>
    </xf>
    <xf numFmtId="0" fontId="20" fillId="0" borderId="28" xfId="0" applyFont="1" applyBorder="1" applyAlignment="1">
      <alignment horizontal="center" vertical="center" wrapText="1"/>
    </xf>
    <xf numFmtId="4" fontId="20" fillId="0" borderId="48" xfId="0" applyNumberFormat="1" applyFont="1" applyBorder="1" applyAlignment="1">
      <alignment horizontal="center" vertical="center" wrapText="1"/>
    </xf>
    <xf numFmtId="4" fontId="20" fillId="0" borderId="28" xfId="0" applyNumberFormat="1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70" xfId="0" applyFont="1" applyBorder="1" applyAlignment="1">
      <alignment horizontal="center" vertical="center" wrapText="1"/>
    </xf>
    <xf numFmtId="0" fontId="20" fillId="0" borderId="37" xfId="0" applyFont="1" applyBorder="1" applyAlignment="1">
      <alignment horizontal="center" vertical="center"/>
    </xf>
    <xf numFmtId="0" fontId="20" fillId="0" borderId="38" xfId="0" applyFont="1" applyBorder="1" applyAlignment="1">
      <alignment horizontal="center" vertical="center"/>
    </xf>
    <xf numFmtId="0" fontId="20" fillId="0" borderId="39" xfId="0" applyFont="1" applyBorder="1" applyAlignment="1">
      <alignment horizontal="center" vertical="center"/>
    </xf>
  </cellXfs>
  <cellStyles count="50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rmal 2" xfId="43" xr:uid="{00000000-0005-0000-0000-000022000000}"/>
    <cellStyle name="Normal 3" xfId="44" xr:uid="{00000000-0005-0000-0000-000023000000}"/>
    <cellStyle name="Normal 4" xfId="45" xr:uid="{00000000-0005-0000-0000-000024000000}"/>
    <cellStyle name="Normal 5" xfId="46" xr:uid="{00000000-0005-0000-0000-000025000000}"/>
    <cellStyle name="Normal 6" xfId="47" xr:uid="{00000000-0005-0000-0000-000026000000}"/>
    <cellStyle name="Normal 7" xfId="48" xr:uid="{00000000-0005-0000-0000-000027000000}"/>
    <cellStyle name="Normal 8" xfId="49" xr:uid="{00000000-0005-0000-0000-000028000000}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26169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99</xdr:col>
      <xdr:colOff>71440</xdr:colOff>
      <xdr:row>0</xdr:row>
      <xdr:rowOff>0</xdr:rowOff>
    </xdr:from>
    <xdr:to>
      <xdr:col>100</xdr:col>
      <xdr:colOff>26170</xdr:colOff>
      <xdr:row>3</xdr:row>
      <xdr:rowOff>103187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5240" y="0"/>
          <a:ext cx="716730" cy="969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000"/>
  <sheetViews>
    <sheetView tabSelected="1" zoomScale="70" zoomScaleNormal="70" workbookViewId="0">
      <pane xSplit="1" topLeftCell="CS1" activePane="topRight" state="frozen"/>
      <selection pane="topRight" activeCell="DO15" sqref="DO15"/>
    </sheetView>
  </sheetViews>
  <sheetFormatPr baseColWidth="10" defaultRowHeight="14.4"/>
  <cols>
    <col min="1" max="1" width="6.6640625" hidden="1" customWidth="1"/>
    <col min="2" max="10" width="5.6640625" hidden="1" customWidth="1"/>
    <col min="11" max="11" width="8.6640625" hidden="1" customWidth="1"/>
    <col min="12" max="15" width="5.6640625" hidden="1" customWidth="1"/>
    <col min="16" max="22" width="4.6640625" hidden="1" customWidth="1"/>
    <col min="23" max="23" width="4.5546875" hidden="1" customWidth="1"/>
    <col min="24" max="29" width="4.6640625" hidden="1" customWidth="1"/>
    <col min="30" max="31" width="5.6640625" hidden="1" customWidth="1"/>
    <col min="32" max="32" width="6" hidden="1" customWidth="1"/>
    <col min="33" max="38" width="5.6640625" hidden="1" customWidth="1"/>
    <col min="39" max="39" width="8.6640625" hidden="1" customWidth="1"/>
    <col min="40" max="43" width="5.6640625" hidden="1" customWidth="1"/>
    <col min="44" max="56" width="4.6640625" hidden="1" customWidth="1"/>
    <col min="57" max="65" width="5.6640625" hidden="1" customWidth="1"/>
    <col min="66" max="66" width="8.6640625" hidden="1" customWidth="1"/>
    <col min="67" max="70" width="5.6640625" hidden="1" customWidth="1"/>
    <col min="71" max="82" width="4.6640625" hidden="1" customWidth="1"/>
    <col min="83" max="83" width="5.33203125" hidden="1" customWidth="1"/>
    <col min="84" max="85" width="6.6640625" hidden="1" customWidth="1"/>
    <col min="86" max="86" width="9.44140625" hidden="1" customWidth="1"/>
    <col min="87" max="87" width="6.6640625" hidden="1" customWidth="1"/>
    <col min="88" max="88" width="10" hidden="1" customWidth="1"/>
    <col min="89" max="95" width="5.6640625" hidden="1" customWidth="1"/>
    <col min="96" max="96" width="0" style="51" hidden="1" customWidth="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90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79" t="s">
        <v>0</v>
      </c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1"/>
      <c r="AD4" s="279" t="s">
        <v>1</v>
      </c>
      <c r="AE4" s="280"/>
      <c r="AF4" s="280"/>
      <c r="AG4" s="280"/>
      <c r="AH4" s="280"/>
      <c r="AI4" s="280"/>
      <c r="AJ4" s="280"/>
      <c r="AK4" s="280"/>
      <c r="AL4" s="280"/>
      <c r="AM4" s="280"/>
      <c r="AN4" s="280"/>
      <c r="AO4" s="280"/>
      <c r="AP4" s="280"/>
      <c r="AQ4" s="280"/>
      <c r="AR4" s="280"/>
      <c r="AS4" s="280"/>
      <c r="AT4" s="280"/>
      <c r="AU4" s="280"/>
      <c r="AV4" s="280"/>
      <c r="AW4" s="280"/>
      <c r="AX4" s="280"/>
      <c r="AY4" s="280"/>
      <c r="AZ4" s="280"/>
      <c r="BA4" s="280"/>
      <c r="BB4" s="280"/>
      <c r="BC4" s="280"/>
      <c r="BD4" s="281"/>
      <c r="BE4" s="279" t="s">
        <v>29</v>
      </c>
      <c r="BF4" s="280"/>
      <c r="BG4" s="280"/>
      <c r="BH4" s="280"/>
      <c r="BI4" s="280"/>
      <c r="BJ4" s="280"/>
      <c r="BK4" s="280"/>
      <c r="BL4" s="280"/>
      <c r="BM4" s="280"/>
      <c r="BN4" s="280"/>
      <c r="BO4" s="280"/>
      <c r="BP4" s="280"/>
      <c r="BQ4" s="280"/>
      <c r="BR4" s="280"/>
      <c r="BS4" s="280"/>
      <c r="BT4" s="280"/>
      <c r="BU4" s="280"/>
      <c r="BV4" s="280"/>
      <c r="BW4" s="280"/>
      <c r="BX4" s="280"/>
      <c r="BY4" s="280"/>
      <c r="BZ4" s="280"/>
      <c r="CA4" s="280"/>
      <c r="CB4" s="280"/>
      <c r="CC4" s="280"/>
      <c r="CD4" s="280"/>
      <c r="CE4" s="281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77" t="s">
        <v>5</v>
      </c>
      <c r="C5" s="232" t="s">
        <v>25</v>
      </c>
      <c r="D5" s="232" t="s">
        <v>6</v>
      </c>
      <c r="E5" s="275" t="s">
        <v>26</v>
      </c>
      <c r="F5" s="275" t="s">
        <v>27</v>
      </c>
      <c r="G5" s="232" t="s">
        <v>7</v>
      </c>
      <c r="H5" s="232" t="s">
        <v>8</v>
      </c>
      <c r="I5" s="232" t="s">
        <v>28</v>
      </c>
      <c r="J5" s="272" t="s">
        <v>9</v>
      </c>
      <c r="K5" s="228" t="s">
        <v>48</v>
      </c>
      <c r="L5" s="226" t="s">
        <v>37</v>
      </c>
      <c r="M5" s="270"/>
      <c r="N5" s="270"/>
      <c r="O5" s="270"/>
      <c r="P5" s="271"/>
      <c r="Q5" s="244" t="s">
        <v>10</v>
      </c>
      <c r="R5" s="269"/>
      <c r="S5" s="240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77" t="s">
        <v>5</v>
      </c>
      <c r="AE5" s="232" t="s">
        <v>25</v>
      </c>
      <c r="AF5" s="232" t="s">
        <v>6</v>
      </c>
      <c r="AG5" s="275" t="s">
        <v>26</v>
      </c>
      <c r="AH5" s="275" t="s">
        <v>27</v>
      </c>
      <c r="AI5" s="232" t="s">
        <v>7</v>
      </c>
      <c r="AJ5" s="232" t="s">
        <v>8</v>
      </c>
      <c r="AK5" s="232" t="s">
        <v>28</v>
      </c>
      <c r="AL5" s="272" t="s">
        <v>9</v>
      </c>
      <c r="AM5" s="228" t="s">
        <v>48</v>
      </c>
      <c r="AN5" s="226" t="s">
        <v>37</v>
      </c>
      <c r="AO5" s="270"/>
      <c r="AP5" s="270"/>
      <c r="AQ5" s="270"/>
      <c r="AR5" s="271"/>
      <c r="AS5" s="244" t="s">
        <v>10</v>
      </c>
      <c r="AT5" s="269"/>
      <c r="AU5" s="240" t="s">
        <v>34</v>
      </c>
      <c r="AV5" s="240" t="s">
        <v>36</v>
      </c>
      <c r="AW5" s="240" t="s">
        <v>49</v>
      </c>
      <c r="AX5" s="242" t="s">
        <v>35</v>
      </c>
      <c r="AY5" s="268" t="s">
        <v>50</v>
      </c>
      <c r="AZ5" s="245"/>
      <c r="BA5" s="245"/>
      <c r="BB5" s="245"/>
      <c r="BC5" s="245"/>
      <c r="BD5" s="246"/>
      <c r="BE5" s="277" t="s">
        <v>5</v>
      </c>
      <c r="BF5" s="232" t="s">
        <v>25</v>
      </c>
      <c r="BG5" s="232" t="s">
        <v>6</v>
      </c>
      <c r="BH5" s="275" t="s">
        <v>26</v>
      </c>
      <c r="BI5" s="275" t="s">
        <v>27</v>
      </c>
      <c r="BJ5" s="232" t="s">
        <v>7</v>
      </c>
      <c r="BK5" s="232" t="s">
        <v>8</v>
      </c>
      <c r="BL5" s="232" t="s">
        <v>28</v>
      </c>
      <c r="BM5" s="272" t="s">
        <v>9</v>
      </c>
      <c r="BN5" s="228" t="s">
        <v>48</v>
      </c>
      <c r="BO5" s="226" t="s">
        <v>37</v>
      </c>
      <c r="BP5" s="270"/>
      <c r="BQ5" s="270"/>
      <c r="BR5" s="270"/>
      <c r="BS5" s="271"/>
      <c r="BT5" s="244" t="s">
        <v>10</v>
      </c>
      <c r="BU5" s="269"/>
      <c r="BV5" s="240" t="s">
        <v>34</v>
      </c>
      <c r="BW5" s="240" t="s">
        <v>36</v>
      </c>
      <c r="BX5" s="240" t="s">
        <v>49</v>
      </c>
      <c r="BY5" s="242" t="s">
        <v>35</v>
      </c>
      <c r="BZ5" s="268" t="s">
        <v>50</v>
      </c>
      <c r="CA5" s="245"/>
      <c r="CB5" s="245"/>
      <c r="CC5" s="245"/>
      <c r="CD5" s="245"/>
      <c r="CE5" s="246"/>
      <c r="CF5" s="234"/>
      <c r="CG5" s="123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78"/>
      <c r="C6" s="274"/>
      <c r="D6" s="274"/>
      <c r="E6" s="276"/>
      <c r="F6" s="276"/>
      <c r="G6" s="274"/>
      <c r="H6" s="274"/>
      <c r="I6" s="274"/>
      <c r="J6" s="273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41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78"/>
      <c r="AE6" s="274"/>
      <c r="AF6" s="274"/>
      <c r="AG6" s="276"/>
      <c r="AH6" s="276"/>
      <c r="AI6" s="274"/>
      <c r="AJ6" s="274"/>
      <c r="AK6" s="274"/>
      <c r="AL6" s="273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41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78"/>
      <c r="BF6" s="274"/>
      <c r="BG6" s="274"/>
      <c r="BH6" s="276"/>
      <c r="BI6" s="276"/>
      <c r="BJ6" s="274"/>
      <c r="BK6" s="274"/>
      <c r="BL6" s="274"/>
      <c r="BM6" s="273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41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24" t="s">
        <v>12</v>
      </c>
      <c r="CH6" s="9" t="s">
        <v>13</v>
      </c>
      <c r="CI6" s="207"/>
      <c r="CJ6" s="207"/>
      <c r="CK6" s="124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91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12"/>
      <c r="C7" s="113"/>
      <c r="D7" s="114" t="str">
        <f t="shared" ref="D7:D24" si="0">IF(B7="","SD",IF(C7="","SD",(B7-C7)))</f>
        <v>SD</v>
      </c>
      <c r="E7" s="114" t="str">
        <f t="shared" ref="E7:E24" si="1" xml:space="preserve"> IF(B7="","SD",IF(C7="","SD",(10^(23.5518-(2937.4/(273+C7))-(4.9283*LOG10(273+C7))))))</f>
        <v>SD</v>
      </c>
      <c r="F7" s="114" t="str">
        <f t="shared" ref="F7:F24" si="2">IF(B7="","SD",(10^(23.5518-(2937.4/(273+B7))-(4.9283*LOG10(273+B7)))))</f>
        <v>SD</v>
      </c>
      <c r="G7" s="114" t="str">
        <f t="shared" ref="G7:G24" si="3">IF(B7="","SD",IF(C7="","SD",(0.799*(1+(0.00115*C7))*(B7-C7))))</f>
        <v>SD</v>
      </c>
      <c r="H7" s="114" t="str">
        <f>IF(E7="SD","SD",IF(G7="SD","SD",(E7-G7)))</f>
        <v>SD</v>
      </c>
      <c r="I7" s="114" t="str">
        <f>IF(H7="SD","SD",((237.3*LN(H7/6.11))/(7.5*LN(10)-LN(H7/6.11))))</f>
        <v>SD</v>
      </c>
      <c r="J7" s="115" t="str">
        <f>IF(H7="SD","",IF(F7="SD","",(100*H7/F7)))</f>
        <v/>
      </c>
      <c r="K7" s="116"/>
      <c r="L7" s="117"/>
      <c r="M7" s="115"/>
      <c r="N7" s="115"/>
      <c r="O7" s="115"/>
      <c r="P7" s="118"/>
      <c r="Q7" s="119"/>
      <c r="R7" s="120"/>
      <c r="S7" s="120"/>
      <c r="T7" s="119"/>
      <c r="U7" s="121"/>
      <c r="V7" s="121"/>
      <c r="W7" s="114"/>
      <c r="X7" s="114"/>
      <c r="Y7" s="114"/>
      <c r="Z7" s="114"/>
      <c r="AA7" s="114"/>
      <c r="AB7" s="114"/>
      <c r="AC7" s="48"/>
      <c r="AD7" s="112"/>
      <c r="AE7" s="113"/>
      <c r="AF7" s="114" t="str">
        <f>IF(AD7="","SD",IF(AE7="","SD",(AD7-AE7)))</f>
        <v>SD</v>
      </c>
      <c r="AG7" s="114" t="str">
        <f xml:space="preserve"> IF(AD7="","SD",IF(AE7="","SD",(10^(23.5518-(2937.4/(273+AE7))-(4.9283*LOG10(273+AE7))))))</f>
        <v>SD</v>
      </c>
      <c r="AH7" s="114" t="str">
        <f>IF(AD7="","SD",(10^(23.5518-(2937.4/(273+AD7))-(4.9283*LOG10(273+AD7)))))</f>
        <v>SD</v>
      </c>
      <c r="AI7" s="114" t="str">
        <f>IF(AD7="","SD",IF(AE7="","SD",(0.799*(1+(0.00115*AE7))*(AD7-AE7))))</f>
        <v>SD</v>
      </c>
      <c r="AJ7" s="114" t="str">
        <f>IF(AG7="SD","SD",IF(AI7="SD","SD",(AG7-AI7)))</f>
        <v>SD</v>
      </c>
      <c r="AK7" s="114" t="str">
        <f>IF(AJ7="SD","SD",((237.3*LN(AJ7/6.11))/(7.5*LN(10)-LN(AJ7/6.11))))</f>
        <v>SD</v>
      </c>
      <c r="AL7" s="115" t="str">
        <f>IF(AJ7="SD","",IF(AH7="SD","",(100*AJ7/AH7)))</f>
        <v/>
      </c>
      <c r="AM7" s="116"/>
      <c r="AN7" s="117"/>
      <c r="AO7" s="115"/>
      <c r="AP7" s="115"/>
      <c r="AQ7" s="115"/>
      <c r="AR7" s="118"/>
      <c r="AS7" s="119"/>
      <c r="AT7" s="120"/>
      <c r="AU7" s="120"/>
      <c r="AV7" s="119"/>
      <c r="AW7" s="121"/>
      <c r="AX7" s="121"/>
      <c r="AY7" s="114"/>
      <c r="AZ7" s="114"/>
      <c r="BA7" s="114"/>
      <c r="BB7" s="114"/>
      <c r="BC7" s="114"/>
      <c r="BD7" s="48"/>
      <c r="BE7" s="140"/>
      <c r="BF7" s="141"/>
      <c r="BG7" s="156" t="str">
        <f>IF(BE7="","SD",IF(BF7="","SD",(BE7-BF7)))</f>
        <v>SD</v>
      </c>
      <c r="BH7" s="156" t="str">
        <f xml:space="preserve"> IF(BE7="","SD",IF(BF7="","SD",(10^(23.5518-(2937.4/(273+BF7))-(4.9283*LOG10(273+BF7))))))</f>
        <v>SD</v>
      </c>
      <c r="BI7" s="156" t="str">
        <f>IF(BE7="","SD",(10^(23.5518-(2937.4/(273+BE7))-(4.9283*LOG10(273+BE7)))))</f>
        <v>SD</v>
      </c>
      <c r="BJ7" s="156" t="str">
        <f>IF(BE7="","SD",IF(BF7="","SD",(0.799*(1+(0.00115*BF7))*(BE7-BF7))))</f>
        <v>SD</v>
      </c>
      <c r="BK7" s="156" t="str">
        <f>IF(BH7="SD","SD",IF(BJ7="SD","SD",(BH7-BJ7)))</f>
        <v>SD</v>
      </c>
      <c r="BL7" s="156" t="str">
        <f>IF(BK7="SD","SD",((237.3*LN(BK7/6.11))/(7.5*LN(10)-LN(BK7/6.11))))</f>
        <v>SD</v>
      </c>
      <c r="BM7" s="142" t="str">
        <f>IF(BK7="SD","",IF(BI7="SD","",(100*BK7/BI7)))</f>
        <v/>
      </c>
      <c r="BN7" s="148"/>
      <c r="BO7" s="147"/>
      <c r="BP7" s="142"/>
      <c r="BQ7" s="142"/>
      <c r="BR7" s="142"/>
      <c r="BS7" s="143"/>
      <c r="BT7" s="144"/>
      <c r="BU7" s="145"/>
      <c r="BV7" s="145"/>
      <c r="BW7" s="144"/>
      <c r="BX7" s="146"/>
      <c r="BY7" s="146"/>
      <c r="BZ7" s="156"/>
      <c r="CA7" s="156"/>
      <c r="CB7" s="156"/>
      <c r="CC7" s="156"/>
      <c r="CD7" s="156"/>
      <c r="CE7" s="48"/>
      <c r="CF7" s="149">
        <v>0</v>
      </c>
      <c r="CG7" s="3">
        <v>28.2</v>
      </c>
      <c r="CH7" s="3">
        <f t="shared" ref="CH7:CH36" si="4">CF7+CG8-25</f>
        <v>6</v>
      </c>
      <c r="CI7" s="152" t="s">
        <v>89</v>
      </c>
      <c r="CJ7" s="159" t="s">
        <v>89</v>
      </c>
      <c r="CK7" s="157">
        <v>26.6</v>
      </c>
      <c r="CL7" s="153">
        <v>36</v>
      </c>
      <c r="CM7" s="97">
        <f>(CK7+CL7)/2</f>
        <v>31.3</v>
      </c>
      <c r="CN7" s="101"/>
      <c r="CO7" s="101"/>
      <c r="CP7" s="170" t="e">
        <f t="shared" ref="CP7:CP37" si="5">IF(COUNT(J7,AL7,BM7)=1,"sd",AVERAGE(J7,AL7,BM7))</f>
        <v>#DIV/0!</v>
      </c>
      <c r="CQ7" s="135">
        <v>9.5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30.6</v>
      </c>
      <c r="C8" s="141">
        <v>26.6</v>
      </c>
      <c r="D8" s="156">
        <f t="shared" si="0"/>
        <v>4</v>
      </c>
      <c r="E8" s="156">
        <f t="shared" si="1"/>
        <v>34.854040224354996</v>
      </c>
      <c r="F8" s="156">
        <f t="shared" si="2"/>
        <v>43.958375453693606</v>
      </c>
      <c r="G8" s="156">
        <f t="shared" si="3"/>
        <v>3.2937656399999997</v>
      </c>
      <c r="H8" s="156">
        <f t="shared" ref="H8:H37" si="6">IF(E8="SD","SD",IF(G8="SD","SD",(E8-G8)))</f>
        <v>31.560274584354996</v>
      </c>
      <c r="I8" s="156">
        <f t="shared" ref="I8:I37" si="7">IF(H8="SD","SD",((237.3*LN(H8/6.11))/(7.5*LN(10)-LN(H8/6.11))))</f>
        <v>24.93310868797419</v>
      </c>
      <c r="J8" s="142">
        <f t="shared" ref="J8:J37" si="8">IF(H8="SD","",IF(F8="SD","",(100*H8/F8)))</f>
        <v>71.795816516470339</v>
      </c>
      <c r="K8" s="148">
        <v>997</v>
      </c>
      <c r="L8" s="147">
        <v>3</v>
      </c>
      <c r="M8" s="142"/>
      <c r="N8" s="142"/>
      <c r="O8" s="142"/>
      <c r="P8" s="143"/>
      <c r="Q8" s="144">
        <v>36</v>
      </c>
      <c r="R8" s="145">
        <v>2</v>
      </c>
      <c r="S8" s="145"/>
      <c r="T8" s="144"/>
      <c r="U8" s="146"/>
      <c r="V8" s="146" t="s">
        <v>54</v>
      </c>
      <c r="W8" s="143"/>
      <c r="X8" s="156"/>
      <c r="Y8" s="156">
        <v>29.8</v>
      </c>
      <c r="Z8" s="156">
        <v>29.9</v>
      </c>
      <c r="AA8" s="156"/>
      <c r="AB8" s="156">
        <v>29.5</v>
      </c>
      <c r="AC8" s="48"/>
      <c r="AD8" s="140">
        <v>35.799999999999997</v>
      </c>
      <c r="AE8" s="141">
        <v>27.8</v>
      </c>
      <c r="AF8" s="156">
        <f t="shared" ref="AF8:AF37" si="9">IF(AD8="","SD",IF(AE8="","SD",(AD8-AE8)))</f>
        <v>7.9999999999999964</v>
      </c>
      <c r="AG8" s="156">
        <f t="shared" ref="AG8:AG37" si="10" xml:space="preserve"> IF(AD8="","SD",IF(AE8="","SD",(10^(23.5518-(2937.4/(273+AE8))-(4.9283*LOG10(273+AE8))))))</f>
        <v>37.394764950818264</v>
      </c>
      <c r="AH8" s="156">
        <f>IF(AD8="","SD",(10^(23.5518-(2937.4/(273+AD8))-(4.9283*LOG10(273+AD8)))))</f>
        <v>58.83255425872396</v>
      </c>
      <c r="AI8" s="156">
        <f>IF(AD8="","SD",IF(AE8="","SD",(0.799*(1+(0.00115*AE8))*(AD8-AE8))))</f>
        <v>6.5963522399999981</v>
      </c>
      <c r="AJ8" s="156">
        <f>IF(AG8="SD","SD",IF(AI8="SD","SD",(AG8-AI8)))</f>
        <v>30.798412710818265</v>
      </c>
      <c r="AK8" s="156">
        <f t="shared" ref="AK8:AK37" si="11">IF(AJ8="SD","SD",((237.3*LN(AJ8/6.11))/(7.5*LN(10)-LN(AJ8/6.11))))</f>
        <v>24.523704126397291</v>
      </c>
      <c r="AL8" s="142">
        <f t="shared" ref="AL8:AL37" si="12">IF(AJ8="SD","",IF(AH8="SD","",(100*AJ8/AH8)))</f>
        <v>52.349270057829145</v>
      </c>
      <c r="AM8" s="148">
        <v>994</v>
      </c>
      <c r="AN8" s="147">
        <v>5</v>
      </c>
      <c r="AO8" s="142"/>
      <c r="AP8" s="142"/>
      <c r="AQ8" s="142"/>
      <c r="AR8" s="143"/>
      <c r="AS8" s="144">
        <v>36</v>
      </c>
      <c r="AT8" s="145">
        <v>3</v>
      </c>
      <c r="AU8" s="145"/>
      <c r="AV8" s="144"/>
      <c r="AW8" s="146"/>
      <c r="AX8" s="146" t="s">
        <v>54</v>
      </c>
      <c r="AY8" s="156"/>
      <c r="AZ8" s="156">
        <v>32.799999999999997</v>
      </c>
      <c r="BA8" s="156">
        <v>31</v>
      </c>
      <c r="BB8" s="156"/>
      <c r="BC8" s="156">
        <v>29.5</v>
      </c>
      <c r="BD8" s="48"/>
      <c r="BE8" s="140"/>
      <c r="BF8" s="141"/>
      <c r="BG8" s="156" t="str">
        <f>IF(BE8="","SD",IF(BF8="","SD",(BE8-BF8)))</f>
        <v>SD</v>
      </c>
      <c r="BH8" s="156" t="str">
        <f xml:space="preserve"> IF(BE8="","SD",IF(BF8="","SD",(10^(23.5518-(2937.4/(273+BF8))-(4.9283*LOG10(273+BF8))))))</f>
        <v>SD</v>
      </c>
      <c r="BI8" s="156" t="str">
        <f>IF(BE8="","SD",(10^(23.5518-(2937.4/(273+BE8))-(4.9283*LOG10(273+BE8)))))</f>
        <v>SD</v>
      </c>
      <c r="BJ8" s="156" t="str">
        <f>IF(BE8="","SD",IF(BF8="","SD",(0.799*(1+(0.00115*BF8))*(BE8-BF8))))</f>
        <v>SD</v>
      </c>
      <c r="BK8" s="156" t="str">
        <f>IF(BH8="SD","SD",IF(BJ8="SD","SD",(BH8-BJ8)))</f>
        <v>SD</v>
      </c>
      <c r="BL8" s="156" t="str">
        <f>IF(BK8="SD","SD",((237.3*LN(BK8/6.11))/(7.5*LN(10)-LN(BK8/6.11))))</f>
        <v>SD</v>
      </c>
      <c r="BM8" s="142" t="str">
        <f t="shared" ref="BM8:BM37" si="13">IF(BK8="SD","",IF(BI8="SD","",(100*BK8/BI8)))</f>
        <v/>
      </c>
      <c r="BN8" s="148"/>
      <c r="BO8" s="147"/>
      <c r="BP8" s="142"/>
      <c r="BQ8" s="142"/>
      <c r="BR8" s="142"/>
      <c r="BS8" s="143"/>
      <c r="BT8" s="144"/>
      <c r="BU8" s="145"/>
      <c r="BV8" s="145"/>
      <c r="BW8" s="144"/>
      <c r="BX8" s="146"/>
      <c r="BY8" s="146"/>
      <c r="BZ8" s="156"/>
      <c r="CA8" s="156"/>
      <c r="CB8" s="156"/>
      <c r="CC8" s="156"/>
      <c r="CD8" s="156"/>
      <c r="CE8" s="48"/>
      <c r="CF8" s="150">
        <v>0</v>
      </c>
      <c r="CG8" s="151">
        <v>31</v>
      </c>
      <c r="CH8" s="158">
        <f t="shared" si="4"/>
        <v>7.5</v>
      </c>
      <c r="CI8" s="154">
        <v>29.5</v>
      </c>
      <c r="CJ8" s="154">
        <v>103746</v>
      </c>
      <c r="CK8" s="154">
        <v>28</v>
      </c>
      <c r="CL8" s="158">
        <v>36.5</v>
      </c>
      <c r="CM8" s="97">
        <f t="shared" ref="CM8:CM37" si="14">(CK8+CL8)/2</f>
        <v>32.25</v>
      </c>
      <c r="CN8" s="103"/>
      <c r="CO8" s="103"/>
      <c r="CP8" s="102">
        <f t="shared" si="5"/>
        <v>62.072543287149742</v>
      </c>
      <c r="CQ8" s="136">
        <v>11.5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31.1</v>
      </c>
      <c r="C9" s="141">
        <v>25.8</v>
      </c>
      <c r="D9" s="156">
        <f t="shared" si="0"/>
        <v>5.3000000000000007</v>
      </c>
      <c r="E9" s="156">
        <f t="shared" si="1"/>
        <v>33.244963896408066</v>
      </c>
      <c r="F9" s="156">
        <f t="shared" si="2"/>
        <v>45.230103896600909</v>
      </c>
      <c r="G9" s="156">
        <f t="shared" si="3"/>
        <v>4.3603435490000013</v>
      </c>
      <c r="H9" s="156">
        <f t="shared" si="6"/>
        <v>28.884620347408067</v>
      </c>
      <c r="I9" s="156">
        <f t="shared" si="7"/>
        <v>23.454920898644296</v>
      </c>
      <c r="J9" s="142">
        <f t="shared" si="8"/>
        <v>63.861494577682755</v>
      </c>
      <c r="K9" s="148">
        <v>997</v>
      </c>
      <c r="L9" s="147">
        <v>3</v>
      </c>
      <c r="M9" s="142"/>
      <c r="N9" s="142"/>
      <c r="O9" s="142"/>
      <c r="P9" s="143"/>
      <c r="Q9" s="144">
        <v>36</v>
      </c>
      <c r="R9" s="145">
        <v>3</v>
      </c>
      <c r="S9" s="145"/>
      <c r="T9" s="144"/>
      <c r="U9" s="146"/>
      <c r="V9" s="146" t="s">
        <v>54</v>
      </c>
      <c r="W9" s="156"/>
      <c r="X9" s="156"/>
      <c r="Y9" s="156">
        <v>30</v>
      </c>
      <c r="Z9" s="156">
        <v>30</v>
      </c>
      <c r="AA9" s="156"/>
      <c r="AB9" s="156">
        <v>29.5</v>
      </c>
      <c r="AC9" s="48"/>
      <c r="AD9" s="140">
        <v>36.6</v>
      </c>
      <c r="AE9" s="141">
        <v>26.2</v>
      </c>
      <c r="AF9" s="156">
        <f t="shared" si="9"/>
        <v>10.400000000000002</v>
      </c>
      <c r="AG9" s="156">
        <f t="shared" si="10"/>
        <v>34.04122114983732</v>
      </c>
      <c r="AH9" s="156">
        <f t="shared" ref="AH9:AH23" si="15">IF(AD9="","SD",(10^(23.5518-(2937.4/(273+AD9))-(4.9283*LOG10(273+AD9)))))</f>
        <v>61.469484357117757</v>
      </c>
      <c r="AI9" s="156">
        <f t="shared" ref="AI9:AI37" si="16">IF(AD9="","SD",IF(AE9="","SD",(0.799*(1+(0.00115*AE9))*(AD9-AE9))))</f>
        <v>8.5599682480000023</v>
      </c>
      <c r="AJ9" s="156">
        <f t="shared" ref="AJ9:AJ23" si="17">IF(AG9="SD","SD",IF(AI9="SD","SD",(AG9-AI9)))</f>
        <v>25.481252901837316</v>
      </c>
      <c r="AK9" s="156">
        <f t="shared" si="11"/>
        <v>21.391344867796246</v>
      </c>
      <c r="AL9" s="142">
        <f t="shared" si="12"/>
        <v>41.453500331643426</v>
      </c>
      <c r="AM9" s="148">
        <v>994</v>
      </c>
      <c r="AN9" s="147">
        <v>5</v>
      </c>
      <c r="AO9" s="142"/>
      <c r="AP9" s="142"/>
      <c r="AQ9" s="142"/>
      <c r="AR9" s="143"/>
      <c r="AS9" s="139">
        <v>27</v>
      </c>
      <c r="AT9" s="145">
        <v>3</v>
      </c>
      <c r="AU9" s="145"/>
      <c r="AV9" s="144"/>
      <c r="AW9" s="146"/>
      <c r="AX9" s="146" t="s">
        <v>54</v>
      </c>
      <c r="AY9" s="156"/>
      <c r="AZ9" s="156">
        <v>33</v>
      </c>
      <c r="BA9" s="156">
        <v>31.5</v>
      </c>
      <c r="BB9" s="156"/>
      <c r="BC9" s="156">
        <v>29.7</v>
      </c>
      <c r="BD9" s="48"/>
      <c r="BE9" s="140"/>
      <c r="BF9" s="141"/>
      <c r="BG9" s="156" t="str">
        <f>IF(BE9="","SD",IF(BF9="","SD",(BE9-BF9)))</f>
        <v>SD</v>
      </c>
      <c r="BH9" s="156" t="str">
        <f xml:space="preserve"> IF(BE9="","SD",IF(BF9="","SD",(10^(23.5518-(2937.4/(273+BF9))-(4.9283*LOG10(273+BF9))))))</f>
        <v>SD</v>
      </c>
      <c r="BI9" s="156" t="str">
        <f>IF(BE9="","SD",(10^(23.5518-(2937.4/(273+BE9))-(4.9283*LOG10(273+BE9)))))</f>
        <v>SD</v>
      </c>
      <c r="BJ9" s="156" t="str">
        <f>IF(BE9="","SD",IF(BF9="","SD",(0.799*(1+(0.00115*BF9))*(BE9-BF9))))</f>
        <v>SD</v>
      </c>
      <c r="BK9" s="156" t="str">
        <f>IF(BH9="SD","SD",IF(BJ9="SD","SD",(BH9-BJ9)))</f>
        <v>SD</v>
      </c>
      <c r="BL9" s="156" t="str">
        <f>IF(BK9="SD","SD",((237.3*LN(BK9/6.11))/(7.5*LN(10)-LN(BK9/6.11))))</f>
        <v>SD</v>
      </c>
      <c r="BM9" s="142" t="str">
        <f t="shared" si="13"/>
        <v/>
      </c>
      <c r="BN9" s="148"/>
      <c r="BO9" s="147"/>
      <c r="BP9" s="142"/>
      <c r="BQ9" s="142"/>
      <c r="BR9" s="142"/>
      <c r="BS9" s="143"/>
      <c r="BT9" s="144"/>
      <c r="BU9" s="145"/>
      <c r="BV9" s="145"/>
      <c r="BW9" s="144"/>
      <c r="BX9" s="146"/>
      <c r="BY9" s="146"/>
      <c r="BZ9" s="156"/>
      <c r="CA9" s="156"/>
      <c r="CB9" s="156"/>
      <c r="CC9" s="156"/>
      <c r="CD9" s="156"/>
      <c r="CE9" s="48"/>
      <c r="CF9" s="150">
        <v>0</v>
      </c>
      <c r="CG9" s="156">
        <v>32.5</v>
      </c>
      <c r="CH9" s="158">
        <f t="shared" si="4"/>
        <v>7.6000000000000014</v>
      </c>
      <c r="CI9" s="154">
        <v>29</v>
      </c>
      <c r="CJ9" s="154">
        <v>103827.95</v>
      </c>
      <c r="CK9" s="154">
        <v>27.8</v>
      </c>
      <c r="CL9" s="158">
        <v>37</v>
      </c>
      <c r="CM9" s="97">
        <f t="shared" si="14"/>
        <v>32.4</v>
      </c>
      <c r="CN9" s="98"/>
      <c r="CO9" s="98"/>
      <c r="CP9" s="102">
        <f t="shared" si="5"/>
        <v>52.657497454663087</v>
      </c>
      <c r="CQ9" s="136">
        <v>9.6999999999999993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29.8</v>
      </c>
      <c r="C10" s="141">
        <v>26</v>
      </c>
      <c r="D10" s="156">
        <f t="shared" si="0"/>
        <v>3.8000000000000007</v>
      </c>
      <c r="E10" s="156">
        <f t="shared" si="1"/>
        <v>33.641040126996863</v>
      </c>
      <c r="F10" s="156">
        <f t="shared" si="2"/>
        <v>41.988167344396693</v>
      </c>
      <c r="G10" s="156">
        <f t="shared" si="3"/>
        <v>3.1269823800000007</v>
      </c>
      <c r="H10" s="156">
        <f t="shared" si="6"/>
        <v>30.514057746996862</v>
      </c>
      <c r="I10" s="156">
        <f t="shared" si="7"/>
        <v>24.368632962757673</v>
      </c>
      <c r="J10" s="142">
        <f t="shared" si="8"/>
        <v>72.672992599828135</v>
      </c>
      <c r="K10" s="148">
        <v>997</v>
      </c>
      <c r="L10" s="147">
        <v>2</v>
      </c>
      <c r="M10" s="142"/>
      <c r="N10" s="142"/>
      <c r="O10" s="142"/>
      <c r="P10" s="143"/>
      <c r="Q10" s="144">
        <v>4</v>
      </c>
      <c r="R10" s="145">
        <v>2</v>
      </c>
      <c r="S10" s="145"/>
      <c r="T10" s="144"/>
      <c r="U10" s="146"/>
      <c r="V10" s="146" t="s">
        <v>54</v>
      </c>
      <c r="W10" s="156"/>
      <c r="X10" s="156"/>
      <c r="Y10" s="156">
        <v>30</v>
      </c>
      <c r="Z10" s="156">
        <v>30.1</v>
      </c>
      <c r="AA10" s="156"/>
      <c r="AB10" s="156">
        <v>30</v>
      </c>
      <c r="AC10" s="48"/>
      <c r="AD10" s="140">
        <v>26</v>
      </c>
      <c r="AE10" s="141">
        <v>24.8</v>
      </c>
      <c r="AF10" s="156">
        <f t="shared" si="9"/>
        <v>1.1999999999999993</v>
      </c>
      <c r="AG10" s="156">
        <f t="shared" si="10"/>
        <v>31.324925220197752</v>
      </c>
      <c r="AH10" s="156">
        <f t="shared" si="15"/>
        <v>33.641040126996863</v>
      </c>
      <c r="AI10" s="156">
        <f t="shared" si="16"/>
        <v>0.98614497599999962</v>
      </c>
      <c r="AJ10" s="156">
        <f t="shared" si="17"/>
        <v>30.338780244197753</v>
      </c>
      <c r="AK10" s="156">
        <f t="shared" si="11"/>
        <v>24.272417370422374</v>
      </c>
      <c r="AL10" s="142">
        <f t="shared" si="12"/>
        <v>90.183835367952696</v>
      </c>
      <c r="AM10" s="148">
        <v>998</v>
      </c>
      <c r="AN10" s="147">
        <v>8</v>
      </c>
      <c r="AO10" s="142"/>
      <c r="AP10" s="142"/>
      <c r="AQ10" s="142"/>
      <c r="AR10" s="143"/>
      <c r="AS10" s="144">
        <v>0</v>
      </c>
      <c r="AT10" s="145">
        <v>0</v>
      </c>
      <c r="AU10" s="145"/>
      <c r="AV10" s="144"/>
      <c r="AW10" s="146"/>
      <c r="AX10" s="146" t="s">
        <v>114</v>
      </c>
      <c r="AY10" s="156"/>
      <c r="AZ10" s="156">
        <v>28.5</v>
      </c>
      <c r="BA10" s="156">
        <v>29</v>
      </c>
      <c r="BB10" s="156"/>
      <c r="BC10" s="156">
        <v>29.6</v>
      </c>
      <c r="BD10" s="48"/>
      <c r="BE10" s="140"/>
      <c r="BF10" s="141"/>
      <c r="BG10" s="156" t="str">
        <f t="shared" ref="BG10:BG37" si="18">IF(BE10="","SD",IF(BF10="","SD",(BE10-BF10)))</f>
        <v>SD</v>
      </c>
      <c r="BH10" s="156" t="str">
        <f t="shared" ref="BH10:BH37" si="19" xml:space="preserve"> IF(BE10="","SD",IF(BF10="","SD",(10^(23.5518-(2937.4/(273+BF10))-(4.9283*LOG10(273+BF10))))))</f>
        <v>SD</v>
      </c>
      <c r="BI10" s="156" t="str">
        <f t="shared" ref="BI10:BI37" si="20">IF(BE10="","SD",(10^(23.5518-(2937.4/(273+BE10))-(4.9283*LOG10(273+BE10)))))</f>
        <v>SD</v>
      </c>
      <c r="BJ10" s="156" t="str">
        <f t="shared" ref="BJ10:BJ37" si="21">IF(BE10="","SD",IF(BF10="","SD",(0.799*(1+(0.00115*BF10))*(BE10-BF10))))</f>
        <v>SD</v>
      </c>
      <c r="BK10" s="156" t="str">
        <f t="shared" ref="BK10:BK37" si="22">IF(BH10="SD","SD",IF(BJ10="SD","SD",(BH10-BJ10)))</f>
        <v>SD</v>
      </c>
      <c r="BL10" s="156" t="str">
        <f t="shared" ref="BL10:BL37" si="23">IF(BK10="SD","SD",((237.3*LN(BK10/6.11))/(7.5*LN(10)-LN(BK10/6.11))))</f>
        <v>SD</v>
      </c>
      <c r="BM10" s="142" t="str">
        <f t="shared" si="13"/>
        <v/>
      </c>
      <c r="BN10" s="148"/>
      <c r="BO10" s="147"/>
      <c r="BP10" s="142"/>
      <c r="BQ10" s="142"/>
      <c r="BR10" s="142"/>
      <c r="BS10" s="143"/>
      <c r="BT10" s="144"/>
      <c r="BU10" s="145"/>
      <c r="BV10" s="145"/>
      <c r="BW10" s="144"/>
      <c r="BX10" s="146"/>
      <c r="BY10" s="146"/>
      <c r="BZ10" s="156"/>
      <c r="CA10" s="156"/>
      <c r="CB10" s="156"/>
      <c r="CC10" s="156"/>
      <c r="CD10" s="156"/>
      <c r="CE10" s="48"/>
      <c r="CF10" s="150">
        <v>25.7</v>
      </c>
      <c r="CG10" s="156">
        <v>32.6</v>
      </c>
      <c r="CH10" s="158">
        <f t="shared" si="4"/>
        <v>4.8999999999999986</v>
      </c>
      <c r="CI10" s="154">
        <v>28.3</v>
      </c>
      <c r="CJ10" s="154">
        <v>103896.63</v>
      </c>
      <c r="CK10" s="154">
        <v>25.6</v>
      </c>
      <c r="CL10" s="158">
        <v>36.299999999999997</v>
      </c>
      <c r="CM10" s="97">
        <f t="shared" si="14"/>
        <v>30.95</v>
      </c>
      <c r="CN10" s="98"/>
      <c r="CO10" s="98"/>
      <c r="CP10" s="102">
        <f t="shared" si="5"/>
        <v>81.428413983890408</v>
      </c>
      <c r="CQ10" s="136">
        <v>4.5999999999999996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25.2</v>
      </c>
      <c r="C11" s="141">
        <v>24.6</v>
      </c>
      <c r="D11" s="156">
        <f t="shared" si="0"/>
        <v>0.59999999999999787</v>
      </c>
      <c r="E11" s="156">
        <f t="shared" si="1"/>
        <v>30.952743411559485</v>
      </c>
      <c r="F11" s="156">
        <f t="shared" si="2"/>
        <v>32.081011512763133</v>
      </c>
      <c r="G11" s="156">
        <f t="shared" si="3"/>
        <v>0.49296222599999823</v>
      </c>
      <c r="H11" s="156">
        <f t="shared" si="6"/>
        <v>30.459781185559486</v>
      </c>
      <c r="I11" s="156">
        <f t="shared" si="7"/>
        <v>24.338890414753088</v>
      </c>
      <c r="J11" s="142">
        <f t="shared" si="8"/>
        <v>94.946448846980232</v>
      </c>
      <c r="K11" s="148">
        <v>998</v>
      </c>
      <c r="L11" s="147">
        <v>8</v>
      </c>
      <c r="M11" s="142"/>
      <c r="N11" s="142"/>
      <c r="O11" s="142"/>
      <c r="P11" s="143"/>
      <c r="Q11" s="144">
        <v>0</v>
      </c>
      <c r="R11" s="145">
        <v>0</v>
      </c>
      <c r="S11" s="145"/>
      <c r="T11" s="144"/>
      <c r="U11" s="146"/>
      <c r="V11" s="146" t="s">
        <v>114</v>
      </c>
      <c r="W11" s="156"/>
      <c r="X11" s="156"/>
      <c r="Y11" s="156">
        <v>28.5</v>
      </c>
      <c r="Z11" s="156">
        <v>29</v>
      </c>
      <c r="AA11" s="156"/>
      <c r="AB11" s="156">
        <v>29.6</v>
      </c>
      <c r="AC11" s="48"/>
      <c r="AD11" s="112"/>
      <c r="AE11" s="113"/>
      <c r="AF11" s="114" t="str">
        <f t="shared" si="9"/>
        <v>SD</v>
      </c>
      <c r="AG11" s="114" t="str">
        <f t="shared" si="10"/>
        <v>SD</v>
      </c>
      <c r="AH11" s="114" t="str">
        <f t="shared" si="15"/>
        <v>SD</v>
      </c>
      <c r="AI11" s="114" t="str">
        <f t="shared" si="16"/>
        <v>SD</v>
      </c>
      <c r="AJ11" s="114" t="str">
        <f t="shared" si="17"/>
        <v>SD</v>
      </c>
      <c r="AK11" s="114" t="str">
        <f t="shared" si="11"/>
        <v>SD</v>
      </c>
      <c r="AL11" s="115" t="str">
        <f t="shared" si="12"/>
        <v/>
      </c>
      <c r="AM11" s="116"/>
      <c r="AN11" s="117"/>
      <c r="AO11" s="115"/>
      <c r="AP11" s="115"/>
      <c r="AQ11" s="115"/>
      <c r="AR11" s="118"/>
      <c r="AS11" s="119"/>
      <c r="AT11" s="120"/>
      <c r="AU11" s="120"/>
      <c r="AV11" s="119"/>
      <c r="AW11" s="121"/>
      <c r="AX11" s="121"/>
      <c r="AY11" s="114"/>
      <c r="AZ11" s="114"/>
      <c r="BA11" s="114"/>
      <c r="BB11" s="114"/>
      <c r="BC11" s="114"/>
      <c r="BD11" s="48"/>
      <c r="BE11" s="140"/>
      <c r="BF11" s="141"/>
      <c r="BG11" s="156" t="str">
        <f t="shared" si="18"/>
        <v>SD</v>
      </c>
      <c r="BH11" s="156" t="str">
        <f t="shared" si="19"/>
        <v>SD</v>
      </c>
      <c r="BI11" s="156" t="str">
        <f t="shared" si="20"/>
        <v>SD</v>
      </c>
      <c r="BJ11" s="156" t="str">
        <f t="shared" si="21"/>
        <v>SD</v>
      </c>
      <c r="BK11" s="156" t="str">
        <f t="shared" si="22"/>
        <v>SD</v>
      </c>
      <c r="BL11" s="156" t="str">
        <f t="shared" si="23"/>
        <v>SD</v>
      </c>
      <c r="BM11" s="142" t="str">
        <f t="shared" si="13"/>
        <v/>
      </c>
      <c r="BN11" s="148"/>
      <c r="BO11" s="147"/>
      <c r="BP11" s="142"/>
      <c r="BQ11" s="142"/>
      <c r="BR11" s="142"/>
      <c r="BS11" s="143"/>
      <c r="BT11" s="144"/>
      <c r="BU11" s="145"/>
      <c r="BV11" s="145"/>
      <c r="BW11" s="144"/>
      <c r="BX11" s="146"/>
      <c r="BY11" s="146"/>
      <c r="BZ11" s="156"/>
      <c r="CA11" s="156"/>
      <c r="CB11" s="156"/>
      <c r="CC11" s="156"/>
      <c r="CD11" s="156"/>
      <c r="CE11" s="48"/>
      <c r="CF11" s="150">
        <v>40</v>
      </c>
      <c r="CG11" s="156">
        <v>4.2</v>
      </c>
      <c r="CH11" s="169" t="e">
        <f t="shared" si="4"/>
        <v>#VALUE!</v>
      </c>
      <c r="CI11" s="154">
        <v>24.7</v>
      </c>
      <c r="CJ11" s="154">
        <v>103949.46</v>
      </c>
      <c r="CK11" s="154">
        <v>23</v>
      </c>
      <c r="CL11" s="158">
        <v>27</v>
      </c>
      <c r="CM11" s="97">
        <f t="shared" si="14"/>
        <v>25</v>
      </c>
      <c r="CN11" s="104"/>
      <c r="CO11" s="104"/>
      <c r="CP11" s="170" t="str">
        <f t="shared" si="5"/>
        <v>sd</v>
      </c>
      <c r="CQ11" s="136">
        <v>0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2"/>
      <c r="DQ11" s="205"/>
      <c r="DR11" s="205"/>
      <c r="DS11" s="54"/>
      <c r="DT11" s="53"/>
      <c r="DU11" s="53"/>
    </row>
    <row r="12" spans="1:125" ht="15" thickBot="1">
      <c r="A12" s="13">
        <v>6</v>
      </c>
      <c r="B12" s="112"/>
      <c r="C12" s="113"/>
      <c r="D12" s="114" t="str">
        <f t="shared" si="0"/>
        <v>SD</v>
      </c>
      <c r="E12" s="114" t="str">
        <f t="shared" si="1"/>
        <v>SD</v>
      </c>
      <c r="F12" s="114" t="str">
        <f t="shared" si="2"/>
        <v>SD</v>
      </c>
      <c r="G12" s="114" t="str">
        <f t="shared" si="3"/>
        <v>SD</v>
      </c>
      <c r="H12" s="114" t="str">
        <f t="shared" si="6"/>
        <v>SD</v>
      </c>
      <c r="I12" s="114" t="str">
        <f t="shared" si="7"/>
        <v>SD</v>
      </c>
      <c r="J12" s="115" t="str">
        <f t="shared" si="8"/>
        <v/>
      </c>
      <c r="K12" s="116"/>
      <c r="L12" s="117"/>
      <c r="M12" s="115"/>
      <c r="N12" s="115"/>
      <c r="O12" s="115"/>
      <c r="P12" s="118"/>
      <c r="Q12" s="119"/>
      <c r="R12" s="120"/>
      <c r="S12" s="120"/>
      <c r="T12" s="119"/>
      <c r="U12" s="121"/>
      <c r="V12" s="121"/>
      <c r="W12" s="114"/>
      <c r="X12" s="114"/>
      <c r="Y12" s="114"/>
      <c r="Z12" s="114"/>
      <c r="AA12" s="114"/>
      <c r="AB12" s="114"/>
      <c r="AC12" s="48"/>
      <c r="AD12" s="112"/>
      <c r="AE12" s="113"/>
      <c r="AF12" s="114" t="str">
        <f t="shared" si="9"/>
        <v>SD</v>
      </c>
      <c r="AG12" s="114" t="str">
        <f t="shared" si="10"/>
        <v>SD</v>
      </c>
      <c r="AH12" s="114" t="str">
        <f t="shared" si="15"/>
        <v>SD</v>
      </c>
      <c r="AI12" s="114" t="str">
        <f t="shared" si="16"/>
        <v>SD</v>
      </c>
      <c r="AJ12" s="114" t="str">
        <f t="shared" si="17"/>
        <v>SD</v>
      </c>
      <c r="AK12" s="114" t="str">
        <f t="shared" si="11"/>
        <v>SD</v>
      </c>
      <c r="AL12" s="115" t="str">
        <f t="shared" si="12"/>
        <v/>
      </c>
      <c r="AM12" s="116"/>
      <c r="AN12" s="117"/>
      <c r="AO12" s="115"/>
      <c r="AP12" s="115"/>
      <c r="AQ12" s="115"/>
      <c r="AR12" s="118"/>
      <c r="AS12" s="119"/>
      <c r="AT12" s="120"/>
      <c r="AU12" s="120"/>
      <c r="AV12" s="119"/>
      <c r="AW12" s="121"/>
      <c r="AX12" s="121"/>
      <c r="AY12" s="114"/>
      <c r="AZ12" s="114"/>
      <c r="BA12" s="114"/>
      <c r="BB12" s="114"/>
      <c r="BC12" s="114"/>
      <c r="BD12" s="48"/>
      <c r="BE12" s="140"/>
      <c r="BF12" s="141"/>
      <c r="BG12" s="156" t="str">
        <f t="shared" si="18"/>
        <v>SD</v>
      </c>
      <c r="BH12" s="156" t="str">
        <f t="shared" si="19"/>
        <v>SD</v>
      </c>
      <c r="BI12" s="156" t="str">
        <f t="shared" si="20"/>
        <v>SD</v>
      </c>
      <c r="BJ12" s="156" t="str">
        <f t="shared" si="21"/>
        <v>SD</v>
      </c>
      <c r="BK12" s="156" t="str">
        <f t="shared" si="22"/>
        <v>SD</v>
      </c>
      <c r="BL12" s="156" t="str">
        <f t="shared" si="23"/>
        <v>SD</v>
      </c>
      <c r="BM12" s="142" t="str">
        <f t="shared" si="13"/>
        <v/>
      </c>
      <c r="BN12" s="148"/>
      <c r="BO12" s="147"/>
      <c r="BP12" s="142"/>
      <c r="BQ12" s="142"/>
      <c r="BR12" s="142"/>
      <c r="BS12" s="143"/>
      <c r="BT12" s="144"/>
      <c r="BU12" s="145"/>
      <c r="BV12" s="145"/>
      <c r="BW12" s="144"/>
      <c r="BX12" s="146"/>
      <c r="BY12" s="146"/>
      <c r="BZ12" s="156"/>
      <c r="CA12" s="156"/>
      <c r="CB12" s="156"/>
      <c r="CC12" s="156"/>
      <c r="CD12" s="156"/>
      <c r="CE12" s="48"/>
      <c r="CF12" s="150">
        <v>20.7</v>
      </c>
      <c r="CG12" s="165" t="s">
        <v>116</v>
      </c>
      <c r="CH12" s="169" t="e">
        <f t="shared" si="4"/>
        <v>#VALUE!</v>
      </c>
      <c r="CI12" s="166" t="s">
        <v>89</v>
      </c>
      <c r="CJ12" s="166" t="s">
        <v>89</v>
      </c>
      <c r="CK12" s="154">
        <v>24</v>
      </c>
      <c r="CL12" s="158">
        <v>31.5</v>
      </c>
      <c r="CM12" s="97">
        <f t="shared" si="14"/>
        <v>27.75</v>
      </c>
      <c r="CN12" s="104"/>
      <c r="CO12" s="104"/>
      <c r="CP12" s="170" t="e">
        <f t="shared" si="5"/>
        <v>#DIV/0!</v>
      </c>
      <c r="CQ12" s="136">
        <v>2.2999999999999998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2"/>
      <c r="DN12" s="122"/>
      <c r="DO12" s="122"/>
      <c r="DP12" s="122"/>
      <c r="DQ12" s="122"/>
      <c r="DR12" s="122"/>
      <c r="DS12" s="54"/>
      <c r="DT12" s="53"/>
      <c r="DU12" s="53"/>
    </row>
    <row r="13" spans="1:125" ht="15" thickBot="1">
      <c r="A13" s="13">
        <v>7</v>
      </c>
      <c r="B13" s="140">
        <v>20.8</v>
      </c>
      <c r="C13" s="141">
        <v>20.399999999999999</v>
      </c>
      <c r="D13" s="156">
        <f t="shared" si="0"/>
        <v>0.40000000000000213</v>
      </c>
      <c r="E13" s="156">
        <f t="shared" si="1"/>
        <v>23.978834317206886</v>
      </c>
      <c r="F13" s="156">
        <f t="shared" si="2"/>
        <v>24.577774866933723</v>
      </c>
      <c r="G13" s="156">
        <f t="shared" si="3"/>
        <v>0.32709781600000176</v>
      </c>
      <c r="H13" s="156">
        <f t="shared" si="6"/>
        <v>23.651736501206884</v>
      </c>
      <c r="I13" s="156">
        <f t="shared" si="7"/>
        <v>20.180341811154449</v>
      </c>
      <c r="J13" s="142">
        <f t="shared" si="8"/>
        <v>96.232212351441518</v>
      </c>
      <c r="K13" s="148">
        <v>996</v>
      </c>
      <c r="L13" s="147">
        <v>8</v>
      </c>
      <c r="M13" s="142"/>
      <c r="N13" s="142"/>
      <c r="O13" s="142"/>
      <c r="P13" s="143"/>
      <c r="Q13" s="144">
        <v>18</v>
      </c>
      <c r="R13" s="145">
        <v>5</v>
      </c>
      <c r="S13" s="145"/>
      <c r="T13" s="144"/>
      <c r="U13" s="146"/>
      <c r="V13" s="146" t="s">
        <v>114</v>
      </c>
      <c r="W13" s="156"/>
      <c r="X13" s="156"/>
      <c r="Y13" s="156">
        <v>27.5</v>
      </c>
      <c r="Z13" s="156">
        <v>28</v>
      </c>
      <c r="AA13" s="156"/>
      <c r="AB13" s="156">
        <v>28.5</v>
      </c>
      <c r="AC13" s="48"/>
      <c r="AD13" s="140">
        <v>26.7</v>
      </c>
      <c r="AE13" s="141">
        <v>23</v>
      </c>
      <c r="AF13" s="156">
        <f t="shared" si="9"/>
        <v>3.6999999999999993</v>
      </c>
      <c r="AG13" s="156">
        <f t="shared" si="10"/>
        <v>28.111525375006003</v>
      </c>
      <c r="AH13" s="156">
        <f t="shared" si="15"/>
        <v>35.059866409064227</v>
      </c>
      <c r="AI13" s="156">
        <f t="shared" si="16"/>
        <v>3.0344941349999996</v>
      </c>
      <c r="AJ13" s="156">
        <f t="shared" si="17"/>
        <v>25.077031240006004</v>
      </c>
      <c r="AK13" s="156">
        <f t="shared" si="11"/>
        <v>21.130478886886568</v>
      </c>
      <c r="AL13" s="142">
        <f t="shared" si="12"/>
        <v>71.526317149693114</v>
      </c>
      <c r="AM13" s="148">
        <v>993</v>
      </c>
      <c r="AN13" s="147">
        <v>8</v>
      </c>
      <c r="AO13" s="142"/>
      <c r="AP13" s="142"/>
      <c r="AQ13" s="142"/>
      <c r="AR13" s="143"/>
      <c r="AS13" s="144">
        <v>9</v>
      </c>
      <c r="AT13" s="145">
        <v>2</v>
      </c>
      <c r="AU13" s="145"/>
      <c r="AV13" s="144"/>
      <c r="AW13" s="146"/>
      <c r="AX13" s="146" t="s">
        <v>115</v>
      </c>
      <c r="AY13" s="156"/>
      <c r="AZ13" s="156">
        <v>28.2</v>
      </c>
      <c r="BA13" s="156">
        <v>28</v>
      </c>
      <c r="BB13" s="156"/>
      <c r="BC13" s="156">
        <v>28.3</v>
      </c>
      <c r="BD13" s="48"/>
      <c r="BE13" s="140"/>
      <c r="BF13" s="141"/>
      <c r="BG13" s="156" t="str">
        <f t="shared" si="18"/>
        <v>SD</v>
      </c>
      <c r="BH13" s="156" t="str">
        <f t="shared" si="19"/>
        <v>SD</v>
      </c>
      <c r="BI13" s="156" t="str">
        <f t="shared" si="20"/>
        <v>SD</v>
      </c>
      <c r="BJ13" s="156" t="str">
        <f t="shared" si="21"/>
        <v>SD</v>
      </c>
      <c r="BK13" s="156" t="str">
        <f t="shared" si="22"/>
        <v>SD</v>
      </c>
      <c r="BL13" s="156" t="str">
        <f t="shared" si="23"/>
        <v>SD</v>
      </c>
      <c r="BM13" s="142" t="str">
        <f t="shared" si="13"/>
        <v/>
      </c>
      <c r="BN13" s="148"/>
      <c r="BO13" s="147"/>
      <c r="BP13" s="142"/>
      <c r="BQ13" s="142"/>
      <c r="BR13" s="142"/>
      <c r="BS13" s="143"/>
      <c r="BT13" s="144"/>
      <c r="BU13" s="145"/>
      <c r="BV13" s="145"/>
      <c r="BW13" s="144"/>
      <c r="BX13" s="146"/>
      <c r="BY13" s="146"/>
      <c r="BZ13" s="156"/>
      <c r="CA13" s="156"/>
      <c r="CB13" s="156"/>
      <c r="CC13" s="156"/>
      <c r="CD13" s="156"/>
      <c r="CE13" s="48"/>
      <c r="CF13" s="150">
        <v>19.3</v>
      </c>
      <c r="CG13" s="165" t="s">
        <v>116</v>
      </c>
      <c r="CH13" s="158">
        <f t="shared" si="4"/>
        <v>4.5</v>
      </c>
      <c r="CI13" s="154">
        <v>24.5</v>
      </c>
      <c r="CJ13" s="154">
        <v>104044.59</v>
      </c>
      <c r="CK13" s="154">
        <v>20.8</v>
      </c>
      <c r="CL13" s="158">
        <v>27.3</v>
      </c>
      <c r="CM13" s="97">
        <f t="shared" si="14"/>
        <v>24.05</v>
      </c>
      <c r="CN13" s="104"/>
      <c r="CO13" s="104"/>
      <c r="CP13" s="102">
        <f t="shared" si="5"/>
        <v>83.879264750567316</v>
      </c>
      <c r="CQ13" s="136">
        <v>1.5</v>
      </c>
      <c r="CS13" s="83">
        <v>1</v>
      </c>
      <c r="CT13" s="92">
        <f>CL7</f>
        <v>36</v>
      </c>
      <c r="CU13" s="92">
        <f>CK7</f>
        <v>26.6</v>
      </c>
      <c r="CV13" s="92">
        <f>IF(CM7=FALSE,"s/d",CM7)</f>
        <v>31.3</v>
      </c>
      <c r="CW13" s="94" t="str">
        <f>IF(CO7="","s/d",CO7)</f>
        <v>s/d</v>
      </c>
      <c r="CX13" s="94" t="str">
        <f>IF(CN7="","s/d",CN7)</f>
        <v>s/d</v>
      </c>
      <c r="CY13" s="93" t="e">
        <f>CP7</f>
        <v>#DIV/0!</v>
      </c>
      <c r="CZ13" s="92" t="e">
        <f>IF(COUNT(I7,AK7,BL7)=1,"sd",AVERAGE(I7,AK7,BL7))</f>
        <v>#DIV/0!</v>
      </c>
      <c r="DA13" s="93" t="e">
        <f>IF(COUNT(K7,AM7,BN7)=1,"sd",AVERAGE(K7,AM7,BN7))</f>
        <v>#DIV/0!</v>
      </c>
      <c r="DB13" s="92" t="str">
        <f>IF(W7="","",W7)</f>
        <v/>
      </c>
      <c r="DC13" s="92" t="e">
        <f>IF(COUNT(X7,AY7,BZ7)=1,"sd",AVERAGE(X7,AY7,BZ7))</f>
        <v>#DIV/0!</v>
      </c>
      <c r="DD13" s="92" t="s">
        <v>89</v>
      </c>
      <c r="DE13" s="92" t="s">
        <v>89</v>
      </c>
      <c r="DF13" s="92" t="e">
        <f>IF(COUNT(AA7,BB7,CC7)=1,"sd",AVERAGE(AA7,BB7,CC7))</f>
        <v>#DIV/0!</v>
      </c>
      <c r="DG13" s="92" t="s">
        <v>89</v>
      </c>
      <c r="DH13" s="92" t="e">
        <f>IF(COUNT(AC7,BD7,CE7)=1,"sd",AVERAGE(AC7,BD7,CE7))</f>
        <v>#DIV/0!</v>
      </c>
      <c r="DI13" s="96">
        <f>CF7</f>
        <v>0</v>
      </c>
      <c r="DJ13" s="92">
        <f>CH7</f>
        <v>6</v>
      </c>
      <c r="DK13" s="96">
        <f>IF(CQ7="","",CQ7)</f>
        <v>9.5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24.6</v>
      </c>
      <c r="C14" s="141">
        <v>24</v>
      </c>
      <c r="D14" s="156">
        <f t="shared" si="0"/>
        <v>0.60000000000000142</v>
      </c>
      <c r="E14" s="156">
        <f t="shared" si="1"/>
        <v>29.859236634987937</v>
      </c>
      <c r="F14" s="156">
        <f t="shared" si="2"/>
        <v>30.952743411559485</v>
      </c>
      <c r="G14" s="156">
        <f t="shared" si="3"/>
        <v>0.49263144000000125</v>
      </c>
      <c r="H14" s="156">
        <f t="shared" si="6"/>
        <v>29.366605194987937</v>
      </c>
      <c r="I14" s="156">
        <f t="shared" si="7"/>
        <v>23.729783790760436</v>
      </c>
      <c r="J14" s="142">
        <f t="shared" si="8"/>
        <v>94.875613461845205</v>
      </c>
      <c r="K14" s="148">
        <v>997</v>
      </c>
      <c r="L14" s="147">
        <v>8</v>
      </c>
      <c r="M14" s="142"/>
      <c r="N14" s="142"/>
      <c r="O14" s="142"/>
      <c r="P14" s="143"/>
      <c r="Q14" s="144">
        <v>36</v>
      </c>
      <c r="R14" s="145">
        <v>2</v>
      </c>
      <c r="S14" s="145"/>
      <c r="T14" s="144"/>
      <c r="U14" s="146"/>
      <c r="V14" s="146" t="s">
        <v>114</v>
      </c>
      <c r="W14" s="156"/>
      <c r="X14" s="156"/>
      <c r="Y14" s="156">
        <v>27</v>
      </c>
      <c r="Z14" s="156">
        <v>27.2</v>
      </c>
      <c r="AA14" s="156"/>
      <c r="AB14" s="156">
        <v>28</v>
      </c>
      <c r="AC14" s="48"/>
      <c r="AD14" s="140">
        <v>31</v>
      </c>
      <c r="AE14" s="141">
        <v>26.4</v>
      </c>
      <c r="AF14" s="156">
        <f t="shared" si="9"/>
        <v>4.6000000000000014</v>
      </c>
      <c r="AG14" s="156">
        <f t="shared" si="10"/>
        <v>34.44554256785225</v>
      </c>
      <c r="AH14" s="156">
        <f t="shared" si="15"/>
        <v>44.973233931428979</v>
      </c>
      <c r="AI14" s="156">
        <f t="shared" si="16"/>
        <v>3.7869851440000013</v>
      </c>
      <c r="AJ14" s="156">
        <f t="shared" si="17"/>
        <v>30.658557423852248</v>
      </c>
      <c r="AK14" s="156">
        <f t="shared" si="11"/>
        <v>24.44759171955528</v>
      </c>
      <c r="AL14" s="142">
        <f t="shared" si="12"/>
        <v>68.170675630303961</v>
      </c>
      <c r="AM14" s="148">
        <v>995</v>
      </c>
      <c r="AN14" s="147">
        <v>7</v>
      </c>
      <c r="AO14" s="142"/>
      <c r="AP14" s="142"/>
      <c r="AQ14" s="142"/>
      <c r="AR14" s="143"/>
      <c r="AS14" s="144">
        <v>36</v>
      </c>
      <c r="AT14" s="145">
        <v>3</v>
      </c>
      <c r="AU14" s="145"/>
      <c r="AV14" s="144"/>
      <c r="AW14" s="146"/>
      <c r="AX14" s="146" t="s">
        <v>115</v>
      </c>
      <c r="AY14" s="156"/>
      <c r="AZ14" s="156">
        <v>28.5</v>
      </c>
      <c r="BA14" s="156">
        <v>28</v>
      </c>
      <c r="BB14" s="156"/>
      <c r="BC14" s="156">
        <v>28</v>
      </c>
      <c r="BD14" s="48"/>
      <c r="BE14" s="140"/>
      <c r="BF14" s="141"/>
      <c r="BG14" s="156" t="str">
        <f t="shared" si="18"/>
        <v>SD</v>
      </c>
      <c r="BH14" s="156" t="str">
        <f t="shared" si="19"/>
        <v>SD</v>
      </c>
      <c r="BI14" s="156" t="str">
        <f t="shared" si="20"/>
        <v>SD</v>
      </c>
      <c r="BJ14" s="156" t="str">
        <f t="shared" si="21"/>
        <v>SD</v>
      </c>
      <c r="BK14" s="156" t="str">
        <f t="shared" si="22"/>
        <v>SD</v>
      </c>
      <c r="BL14" s="156" t="str">
        <f t="shared" si="23"/>
        <v>SD</v>
      </c>
      <c r="BM14" s="142" t="str">
        <f t="shared" si="13"/>
        <v/>
      </c>
      <c r="BN14" s="148"/>
      <c r="BO14" s="147"/>
      <c r="BP14" s="142"/>
      <c r="BQ14" s="142"/>
      <c r="BR14" s="142"/>
      <c r="BS14" s="143"/>
      <c r="BT14" s="144"/>
      <c r="BU14" s="145"/>
      <c r="BV14" s="145"/>
      <c r="BW14" s="144"/>
      <c r="BX14" s="146"/>
      <c r="BY14" s="146"/>
      <c r="BZ14" s="156"/>
      <c r="CA14" s="156"/>
      <c r="CB14" s="156"/>
      <c r="CC14" s="156"/>
      <c r="CD14" s="156"/>
      <c r="CE14" s="48"/>
      <c r="CF14" s="150">
        <v>1.8</v>
      </c>
      <c r="CG14" s="156">
        <v>10.199999999999999</v>
      </c>
      <c r="CH14" s="158">
        <f t="shared" si="4"/>
        <v>4.6000000000000014</v>
      </c>
      <c r="CI14" s="154">
        <v>23</v>
      </c>
      <c r="CJ14" s="154">
        <v>104101.83</v>
      </c>
      <c r="CK14" s="154">
        <v>21.1</v>
      </c>
      <c r="CL14" s="158">
        <v>31.2</v>
      </c>
      <c r="CM14" s="97">
        <f t="shared" si="14"/>
        <v>26.15</v>
      </c>
      <c r="CN14" s="104"/>
      <c r="CO14" s="104"/>
      <c r="CP14" s="102">
        <f t="shared" si="5"/>
        <v>81.523144546074576</v>
      </c>
      <c r="CQ14" s="136">
        <v>7.5</v>
      </c>
      <c r="CS14" s="83">
        <v>2</v>
      </c>
      <c r="CT14" s="92">
        <f>CL8</f>
        <v>36.5</v>
      </c>
      <c r="CU14" s="92">
        <f>CK8</f>
        <v>28</v>
      </c>
      <c r="CV14" s="92">
        <f>IF(CM8=FALSE,"s/d",CM8)</f>
        <v>32.25</v>
      </c>
      <c r="CW14" s="94" t="str">
        <f>IF(CO8="","s/d",CO8)</f>
        <v>s/d</v>
      </c>
      <c r="CX14" s="94" t="str">
        <f>IF(CN8="","s/d",CN8)</f>
        <v>s/d</v>
      </c>
      <c r="CY14" s="93">
        <f>CP8</f>
        <v>62.072543287149742</v>
      </c>
      <c r="CZ14" s="92">
        <f>IF(COUNT(I8,AK8,BL8)=1,"sd",AVERAGE(I8,AK8,BL8))</f>
        <v>24.728406407185741</v>
      </c>
      <c r="DA14" s="93">
        <f>IF(COUNT(K8,AM8,BN8)=1,"sd",AVERAGE(K8,AM8,BN8))</f>
        <v>995.5</v>
      </c>
      <c r="DB14" s="92" t="str">
        <f>IF(W8="","",W8)</f>
        <v/>
      </c>
      <c r="DC14" s="92" t="e">
        <f>IF(COUNT(X8,AY8,BZ8)=1,"sd",AVERAGE(X8,AY8,BZ8))</f>
        <v>#DIV/0!</v>
      </c>
      <c r="DD14" s="92">
        <f>IF(COUNT(Y8,AZ8,CA8)=1,"sd",AVERAGE(Y8,AZ8,CA8))</f>
        <v>31.299999999999997</v>
      </c>
      <c r="DE14" s="92">
        <f>IF(COUNT(Z8,BA8,CB8)=1,"sd",AVERAGE(Z8,BA8,CB8))</f>
        <v>30.45</v>
      </c>
      <c r="DF14" s="92" t="e">
        <f>IF(COUNT(AA8,BB8,CC8)=1,"sd",AVERAGE(AA8,BB8,CC8))</f>
        <v>#DIV/0!</v>
      </c>
      <c r="DG14" s="92">
        <f>IF(COUNT(AB8,BC8,CD8)=1,"sd",AVERAGE(AB8,BC8,CD8))</f>
        <v>29.5</v>
      </c>
      <c r="DH14" s="92" t="e">
        <f>IF(COUNT(AC8,BD8,CE8)=1,"sd",AVERAGE(AC8,BD8,CE8))</f>
        <v>#DIV/0!</v>
      </c>
      <c r="DI14" s="96">
        <f>CF8</f>
        <v>0</v>
      </c>
      <c r="DJ14" s="92">
        <f>CH8</f>
        <v>7.5</v>
      </c>
      <c r="DK14" s="96">
        <f>IF(CQ8="","",CQ8)</f>
        <v>11.5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29.5</v>
      </c>
      <c r="C15" s="141">
        <v>25.8</v>
      </c>
      <c r="D15" s="156">
        <f t="shared" si="0"/>
        <v>3.6999999999999993</v>
      </c>
      <c r="E15" s="156">
        <f t="shared" si="1"/>
        <v>33.244963896408066</v>
      </c>
      <c r="F15" s="156">
        <f t="shared" si="2"/>
        <v>41.269374980375751</v>
      </c>
      <c r="G15" s="156">
        <f t="shared" si="3"/>
        <v>3.0440134209999998</v>
      </c>
      <c r="H15" s="156">
        <f t="shared" si="6"/>
        <v>30.200950475408067</v>
      </c>
      <c r="I15" s="156">
        <f t="shared" si="7"/>
        <v>24.196416898875807</v>
      </c>
      <c r="J15" s="142">
        <f t="shared" si="8"/>
        <v>73.180052980616026</v>
      </c>
      <c r="K15" s="148">
        <v>996</v>
      </c>
      <c r="L15" s="147">
        <v>4</v>
      </c>
      <c r="M15" s="142"/>
      <c r="N15" s="142"/>
      <c r="O15" s="142"/>
      <c r="P15" s="143"/>
      <c r="Q15" s="144">
        <v>36</v>
      </c>
      <c r="R15" s="145">
        <v>3</v>
      </c>
      <c r="S15" s="145"/>
      <c r="T15" s="144"/>
      <c r="U15" s="146"/>
      <c r="V15" s="146" t="s">
        <v>115</v>
      </c>
      <c r="W15" s="143"/>
      <c r="X15" s="156"/>
      <c r="Y15" s="156">
        <v>28</v>
      </c>
      <c r="Z15" s="156">
        <v>28</v>
      </c>
      <c r="AA15" s="156"/>
      <c r="AB15" s="156">
        <v>28.2</v>
      </c>
      <c r="AC15" s="48"/>
      <c r="AD15" s="140">
        <v>33.6</v>
      </c>
      <c r="AE15" s="141">
        <v>27</v>
      </c>
      <c r="AF15" s="156">
        <f t="shared" si="9"/>
        <v>6.6000000000000014</v>
      </c>
      <c r="AG15" s="156">
        <f t="shared" si="10"/>
        <v>35.683708834322552</v>
      </c>
      <c r="AH15" s="156">
        <f t="shared" si="15"/>
        <v>52.079340873853049</v>
      </c>
      <c r="AI15" s="156">
        <f t="shared" si="16"/>
        <v>5.4371390700000015</v>
      </c>
      <c r="AJ15" s="156">
        <f t="shared" si="17"/>
        <v>30.246569764322551</v>
      </c>
      <c r="AK15" s="156">
        <f t="shared" si="11"/>
        <v>24.221605191240453</v>
      </c>
      <c r="AL15" s="142">
        <f t="shared" si="12"/>
        <v>58.07786591920587</v>
      </c>
      <c r="AM15" s="148">
        <v>993</v>
      </c>
      <c r="AN15" s="147">
        <v>4</v>
      </c>
      <c r="AO15" s="142"/>
      <c r="AP15" s="142"/>
      <c r="AQ15" s="142"/>
      <c r="AR15" s="143"/>
      <c r="AS15" s="144">
        <v>36</v>
      </c>
      <c r="AT15" s="145">
        <v>2</v>
      </c>
      <c r="AU15" s="145"/>
      <c r="AV15" s="144"/>
      <c r="AW15" s="146"/>
      <c r="AX15" s="146" t="s">
        <v>54</v>
      </c>
      <c r="AY15" s="156"/>
      <c r="AZ15" s="156">
        <v>30.7</v>
      </c>
      <c r="BA15" s="156">
        <v>29.2</v>
      </c>
      <c r="BB15" s="156"/>
      <c r="BC15" s="156">
        <v>28.1</v>
      </c>
      <c r="BD15" s="48"/>
      <c r="BE15" s="140"/>
      <c r="BF15" s="141"/>
      <c r="BG15" s="156" t="str">
        <f t="shared" si="18"/>
        <v>SD</v>
      </c>
      <c r="BH15" s="156" t="str">
        <f t="shared" si="19"/>
        <v>SD</v>
      </c>
      <c r="BI15" s="156" t="str">
        <f t="shared" si="20"/>
        <v>SD</v>
      </c>
      <c r="BJ15" s="156" t="str">
        <f t="shared" si="21"/>
        <v>SD</v>
      </c>
      <c r="BK15" s="156" t="str">
        <f t="shared" si="22"/>
        <v>SD</v>
      </c>
      <c r="BL15" s="156" t="str">
        <f t="shared" si="23"/>
        <v>SD</v>
      </c>
      <c r="BM15" s="142" t="str">
        <f t="shared" si="13"/>
        <v/>
      </c>
      <c r="BN15" s="148"/>
      <c r="BO15" s="147"/>
      <c r="BP15" s="142"/>
      <c r="BQ15" s="142"/>
      <c r="BR15" s="142"/>
      <c r="BS15" s="143"/>
      <c r="BT15" s="144"/>
      <c r="BU15" s="145"/>
      <c r="BV15" s="145"/>
      <c r="BW15" s="144"/>
      <c r="BX15" s="146"/>
      <c r="BY15" s="146"/>
      <c r="BZ15" s="156"/>
      <c r="CA15" s="156"/>
      <c r="CB15" s="156"/>
      <c r="CC15" s="156"/>
      <c r="CD15" s="156"/>
      <c r="CE15" s="48"/>
      <c r="CF15" s="150">
        <v>0</v>
      </c>
      <c r="CG15" s="156">
        <v>27.8</v>
      </c>
      <c r="CH15" s="158">
        <f t="shared" si="4"/>
        <v>8.3999999999999986</v>
      </c>
      <c r="CI15" s="154">
        <v>27.6</v>
      </c>
      <c r="CJ15" s="154">
        <v>104177.38</v>
      </c>
      <c r="CK15" s="154">
        <v>24.2</v>
      </c>
      <c r="CL15" s="158">
        <v>34</v>
      </c>
      <c r="CM15" s="97">
        <f t="shared" si="14"/>
        <v>29.1</v>
      </c>
      <c r="CN15" s="104"/>
      <c r="CO15" s="104"/>
      <c r="CP15" s="102">
        <f t="shared" si="5"/>
        <v>65.628959449910951</v>
      </c>
      <c r="CQ15" s="136">
        <v>11.3</v>
      </c>
      <c r="CS15" s="83">
        <v>3</v>
      </c>
      <c r="CT15" s="92">
        <f>CL9</f>
        <v>37</v>
      </c>
      <c r="CU15" s="92">
        <f>CK9</f>
        <v>27.8</v>
      </c>
      <c r="CV15" s="92">
        <f>IF(CM9=FALSE,"s/d",CM9)</f>
        <v>32.4</v>
      </c>
      <c r="CW15" s="94" t="str">
        <f>IF(CO9="","s/d",CO9)</f>
        <v>s/d</v>
      </c>
      <c r="CX15" s="94" t="str">
        <f>IF(CN9="","s/d",CN9)</f>
        <v>s/d</v>
      </c>
      <c r="CY15" s="93">
        <f>CP9</f>
        <v>52.657497454663087</v>
      </c>
      <c r="CZ15" s="92">
        <f>IF(COUNT(I9,AK9,BL9)=1,"sd",AVERAGE(I9,AK9,BL9))</f>
        <v>22.423132883220269</v>
      </c>
      <c r="DA15" s="93">
        <f>IF(COUNT(K9,AM9,BN9)=1,"sd",AVERAGE(K9,AM9,BN9))</f>
        <v>995.5</v>
      </c>
      <c r="DB15" s="92" t="str">
        <f>IF(W9="","",W9)</f>
        <v/>
      </c>
      <c r="DC15" s="92" t="e">
        <f>IF(COUNT(X9,AY9,BZ9)=1,"sd",AVERAGE(X9,AY9,BZ9))</f>
        <v>#DIV/0!</v>
      </c>
      <c r="DD15" s="92">
        <f>IF(COUNT(Y9,AZ9,CA9)=1,"sd",AVERAGE(Y9,AZ9,CA9))</f>
        <v>31.5</v>
      </c>
      <c r="DE15" s="92">
        <f>IF(COUNT(Z9,BA9,CB9)=1,"sd",AVERAGE(Z9,BA9,CB9))</f>
        <v>30.75</v>
      </c>
      <c r="DF15" s="92" t="e">
        <f>IF(COUNT(AA9,BB9,CC9)=1,"sd",AVERAGE(AA9,BB9,CC9))</f>
        <v>#DIV/0!</v>
      </c>
      <c r="DG15" s="92">
        <f>IF(COUNT(AB9,BC9,CD9)=1,"sd",AVERAGE(AB9,BC9,CD9))</f>
        <v>29.6</v>
      </c>
      <c r="DH15" s="92" t="e">
        <f>IF(COUNT(AC9,BD9,CE9)=1,"sd",AVERAGE(AC9,BD9,CE9))</f>
        <v>#DIV/0!</v>
      </c>
      <c r="DI15" s="96">
        <f>CF9</f>
        <v>0</v>
      </c>
      <c r="DJ15" s="92">
        <f>CH9</f>
        <v>7.6000000000000014</v>
      </c>
      <c r="DK15" s="96">
        <f>IF(CQ9="","",CQ9)</f>
        <v>9.6999999999999993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29.4</v>
      </c>
      <c r="C16" s="141">
        <v>24</v>
      </c>
      <c r="D16" s="156">
        <f t="shared" si="0"/>
        <v>5.3999999999999986</v>
      </c>
      <c r="E16" s="156">
        <f t="shared" si="1"/>
        <v>29.859236634987937</v>
      </c>
      <c r="F16" s="156">
        <f t="shared" si="2"/>
        <v>41.032165839347002</v>
      </c>
      <c r="G16" s="156">
        <f t="shared" si="3"/>
        <v>4.4336829599999996</v>
      </c>
      <c r="H16" s="156">
        <f t="shared" si="6"/>
        <v>25.425553674987938</v>
      </c>
      <c r="I16" s="156">
        <f t="shared" si="7"/>
        <v>21.355614902006494</v>
      </c>
      <c r="J16" s="142">
        <f t="shared" si="8"/>
        <v>61.964932035360889</v>
      </c>
      <c r="K16" s="148">
        <v>996</v>
      </c>
      <c r="L16" s="147">
        <v>5</v>
      </c>
      <c r="M16" s="142"/>
      <c r="N16" s="142"/>
      <c r="O16" s="142"/>
      <c r="P16" s="143"/>
      <c r="Q16" s="144">
        <v>36</v>
      </c>
      <c r="R16" s="145">
        <v>3</v>
      </c>
      <c r="S16" s="145"/>
      <c r="T16" s="144"/>
      <c r="U16" s="146"/>
      <c r="V16" s="146" t="s">
        <v>54</v>
      </c>
      <c r="W16" s="156"/>
      <c r="X16" s="156"/>
      <c r="Y16" s="156">
        <v>28.4</v>
      </c>
      <c r="Z16" s="156">
        <v>28.5</v>
      </c>
      <c r="AA16" s="156"/>
      <c r="AB16" s="156">
        <v>28.6</v>
      </c>
      <c r="AC16" s="48"/>
      <c r="AD16" s="140">
        <v>34.799999999999997</v>
      </c>
      <c r="AE16" s="141">
        <v>25.8</v>
      </c>
      <c r="AF16" s="156">
        <f t="shared" si="9"/>
        <v>8.9999999999999964</v>
      </c>
      <c r="AG16" s="156">
        <f t="shared" si="10"/>
        <v>33.244963896408066</v>
      </c>
      <c r="AH16" s="156">
        <f t="shared" si="15"/>
        <v>55.674446194767157</v>
      </c>
      <c r="AI16" s="156">
        <f t="shared" si="16"/>
        <v>7.4043569699999985</v>
      </c>
      <c r="AJ16" s="156">
        <f t="shared" si="17"/>
        <v>25.840606926408068</v>
      </c>
      <c r="AK16" s="156">
        <f t="shared" si="11"/>
        <v>21.620236767683444</v>
      </c>
      <c r="AL16" s="142">
        <f t="shared" si="12"/>
        <v>46.413765546960803</v>
      </c>
      <c r="AM16" s="148">
        <v>995</v>
      </c>
      <c r="AN16" s="147">
        <v>6</v>
      </c>
      <c r="AO16" s="142"/>
      <c r="AP16" s="142"/>
      <c r="AQ16" s="142"/>
      <c r="AR16" s="143"/>
      <c r="AS16" s="144">
        <v>0</v>
      </c>
      <c r="AT16" s="145">
        <v>0</v>
      </c>
      <c r="AU16" s="145"/>
      <c r="AV16" s="144"/>
      <c r="AW16" s="146"/>
      <c r="AX16" s="146" t="s">
        <v>54</v>
      </c>
      <c r="AY16" s="156"/>
      <c r="AZ16" s="156">
        <v>31.2</v>
      </c>
      <c r="BA16" s="156">
        <v>29.8</v>
      </c>
      <c r="BB16" s="156"/>
      <c r="BC16" s="156">
        <v>28.6</v>
      </c>
      <c r="BD16" s="48"/>
      <c r="BE16" s="140"/>
      <c r="BF16" s="141"/>
      <c r="BG16" s="156" t="str">
        <f t="shared" si="18"/>
        <v>SD</v>
      </c>
      <c r="BH16" s="156" t="str">
        <f t="shared" si="19"/>
        <v>SD</v>
      </c>
      <c r="BI16" s="156" t="str">
        <f t="shared" si="20"/>
        <v>SD</v>
      </c>
      <c r="BJ16" s="156" t="str">
        <f t="shared" si="21"/>
        <v>SD</v>
      </c>
      <c r="BK16" s="156" t="str">
        <f t="shared" si="22"/>
        <v>SD</v>
      </c>
      <c r="BL16" s="156" t="str">
        <f t="shared" si="23"/>
        <v>SD</v>
      </c>
      <c r="BM16" s="142" t="str">
        <f t="shared" si="13"/>
        <v/>
      </c>
      <c r="BN16" s="148"/>
      <c r="BO16" s="147"/>
      <c r="BP16" s="142"/>
      <c r="BQ16" s="142"/>
      <c r="BR16" s="142"/>
      <c r="BS16" s="143"/>
      <c r="BT16" s="144"/>
      <c r="BU16" s="145"/>
      <c r="BV16" s="145"/>
      <c r="BW16" s="144"/>
      <c r="BX16" s="146"/>
      <c r="BY16" s="146"/>
      <c r="BZ16" s="156"/>
      <c r="CA16" s="156"/>
      <c r="CB16" s="156"/>
      <c r="CC16" s="156"/>
      <c r="CD16" s="156"/>
      <c r="CE16" s="48"/>
      <c r="CF16" s="150">
        <v>0</v>
      </c>
      <c r="CG16" s="156">
        <v>33.4</v>
      </c>
      <c r="CH16" s="158">
        <f t="shared" si="4"/>
        <v>7.3999999999999986</v>
      </c>
      <c r="CI16" s="154">
        <v>27.5</v>
      </c>
      <c r="CJ16" s="154">
        <v>104271.98</v>
      </c>
      <c r="CK16" s="154">
        <v>26</v>
      </c>
      <c r="CL16" s="158">
        <v>35</v>
      </c>
      <c r="CM16" s="97">
        <f t="shared" si="14"/>
        <v>30.5</v>
      </c>
      <c r="CN16" s="104"/>
      <c r="CO16" s="104"/>
      <c r="CP16" s="102">
        <f t="shared" si="5"/>
        <v>54.189348791160846</v>
      </c>
      <c r="CQ16" s="136">
        <v>8.1999999999999993</v>
      </c>
      <c r="CS16" s="83">
        <v>4</v>
      </c>
      <c r="CT16" s="92">
        <f>CL10</f>
        <v>36.299999999999997</v>
      </c>
      <c r="CU16" s="92">
        <f>CK10</f>
        <v>25.6</v>
      </c>
      <c r="CV16" s="92">
        <f>IF(CM10=FALSE,"s/d",CM10)</f>
        <v>30.95</v>
      </c>
      <c r="CW16" s="94" t="str">
        <f>IF(CO10="","s/d",CO10)</f>
        <v>s/d</v>
      </c>
      <c r="CX16" s="94" t="str">
        <f>IF(CN10="","s/d",CN10)</f>
        <v>s/d</v>
      </c>
      <c r="CY16" s="93">
        <f>CP10</f>
        <v>81.428413983890408</v>
      </c>
      <c r="CZ16" s="92">
        <f>IF(COUNT(I10,AK10,BL10)=1,"sd",AVERAGE(I10,AK10,BL10))</f>
        <v>24.320525166590024</v>
      </c>
      <c r="DA16" s="93">
        <f>IF(COUNT(K10,AM10,BN10)=1,"sd",AVERAGE(K10,AM10,BN10))</f>
        <v>997.5</v>
      </c>
      <c r="DB16" s="92" t="str">
        <f>IF(W10="","",W10)</f>
        <v/>
      </c>
      <c r="DC16" s="92" t="e">
        <f>IF(COUNT(X10,AY10,BZ10)=1,"sd",AVERAGE(X10,AY10,BZ10))</f>
        <v>#DIV/0!</v>
      </c>
      <c r="DD16" s="92">
        <f>IF(COUNT(Y10,AZ10,CA10)=1,"sd",AVERAGE(Y10,AZ10,CA10))</f>
        <v>29.25</v>
      </c>
      <c r="DE16" s="92">
        <f>IF(COUNT(Z10,BA10,CB10)=1,"sd",AVERAGE(Z10,BA10,CB10))</f>
        <v>29.55</v>
      </c>
      <c r="DF16" s="92" t="e">
        <f>IF(COUNT(AA10,BB10,CC10)=1,"sd",AVERAGE(AA10,BB10,CC10))</f>
        <v>#DIV/0!</v>
      </c>
      <c r="DG16" s="92">
        <f>IF(COUNT(AB10,BC10,CD10)=1,"sd",AVERAGE(AB10,BC10,CD10))</f>
        <v>29.8</v>
      </c>
      <c r="DH16" s="92" t="e">
        <f>IF(COUNT(AC10,BD10,CE10)=1,"sd",AVERAGE(AC10,BD10,CE10))</f>
        <v>#DIV/0!</v>
      </c>
      <c r="DI16" s="96">
        <f>CF10</f>
        <v>25.7</v>
      </c>
      <c r="DJ16" s="92">
        <f>CH10</f>
        <v>4.8999999999999986</v>
      </c>
      <c r="DK16" s="96">
        <f>IF(CQ10="","",CQ10)</f>
        <v>4.5999999999999996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23.8</v>
      </c>
      <c r="C17" s="141">
        <v>21.8</v>
      </c>
      <c r="D17" s="156">
        <f t="shared" si="0"/>
        <v>2</v>
      </c>
      <c r="E17" s="156">
        <f t="shared" si="1"/>
        <v>26.132701336552852</v>
      </c>
      <c r="F17" s="156">
        <f t="shared" si="2"/>
        <v>29.502302303151424</v>
      </c>
      <c r="G17" s="156">
        <f t="shared" si="3"/>
        <v>1.6380618599999999</v>
      </c>
      <c r="H17" s="156">
        <f t="shared" si="6"/>
        <v>24.494639476552852</v>
      </c>
      <c r="I17" s="156">
        <f t="shared" si="7"/>
        <v>20.748093450653545</v>
      </c>
      <c r="J17" s="142">
        <f t="shared" si="8"/>
        <v>83.026196480728032</v>
      </c>
      <c r="K17" s="148">
        <v>997</v>
      </c>
      <c r="L17" s="147">
        <v>8</v>
      </c>
      <c r="M17" s="142"/>
      <c r="N17" s="142"/>
      <c r="O17" s="142"/>
      <c r="P17" s="143"/>
      <c r="Q17" s="144">
        <v>13</v>
      </c>
      <c r="R17" s="145">
        <v>2</v>
      </c>
      <c r="S17" s="145"/>
      <c r="T17" s="144"/>
      <c r="U17" s="146"/>
      <c r="V17" s="146" t="s">
        <v>54</v>
      </c>
      <c r="W17" s="156"/>
      <c r="X17" s="156"/>
      <c r="Y17" s="156">
        <v>28.2</v>
      </c>
      <c r="Z17" s="156">
        <v>28.5</v>
      </c>
      <c r="AA17" s="156"/>
      <c r="AB17" s="156">
        <v>28.8</v>
      </c>
      <c r="AC17" s="48"/>
      <c r="AD17" s="140">
        <v>31.6</v>
      </c>
      <c r="AE17" s="141">
        <v>25.2</v>
      </c>
      <c r="AF17" s="156">
        <f t="shared" si="9"/>
        <v>6.4000000000000021</v>
      </c>
      <c r="AG17" s="156">
        <f t="shared" si="10"/>
        <v>32.081011512763133</v>
      </c>
      <c r="AH17" s="156">
        <f t="shared" si="15"/>
        <v>46.533647642609971</v>
      </c>
      <c r="AI17" s="156">
        <f t="shared" si="16"/>
        <v>5.2617921280000024</v>
      </c>
      <c r="AJ17" s="156">
        <f t="shared" si="17"/>
        <v>26.81921938476313</v>
      </c>
      <c r="AK17" s="156">
        <f t="shared" si="11"/>
        <v>22.229759328501309</v>
      </c>
      <c r="AL17" s="142">
        <f t="shared" si="12"/>
        <v>57.634036323009596</v>
      </c>
      <c r="AM17" s="148">
        <v>1000</v>
      </c>
      <c r="AN17" s="147">
        <v>7</v>
      </c>
      <c r="AO17" s="142"/>
      <c r="AP17" s="142"/>
      <c r="AQ17" s="142"/>
      <c r="AR17" s="143"/>
      <c r="AS17" s="144">
        <v>0</v>
      </c>
      <c r="AT17" s="145">
        <v>0</v>
      </c>
      <c r="AU17" s="145"/>
      <c r="AV17" s="144"/>
      <c r="AW17" s="146"/>
      <c r="AX17" s="146" t="s">
        <v>54</v>
      </c>
      <c r="AY17" s="156"/>
      <c r="AZ17" s="156">
        <v>30</v>
      </c>
      <c r="BA17" s="156">
        <v>29.2</v>
      </c>
      <c r="BB17" s="156"/>
      <c r="BC17" s="156">
        <v>28.7</v>
      </c>
      <c r="BD17" s="48"/>
      <c r="BE17" s="140"/>
      <c r="BF17" s="141"/>
      <c r="BG17" s="156" t="str">
        <f t="shared" si="18"/>
        <v>SD</v>
      </c>
      <c r="BH17" s="156" t="str">
        <f t="shared" si="19"/>
        <v>SD</v>
      </c>
      <c r="BI17" s="156" t="str">
        <f t="shared" si="20"/>
        <v>SD</v>
      </c>
      <c r="BJ17" s="156" t="str">
        <f t="shared" si="21"/>
        <v>SD</v>
      </c>
      <c r="BK17" s="156" t="str">
        <f t="shared" si="22"/>
        <v>SD</v>
      </c>
      <c r="BL17" s="156" t="str">
        <f t="shared" si="23"/>
        <v>SD</v>
      </c>
      <c r="BM17" s="142" t="str">
        <f t="shared" si="13"/>
        <v/>
      </c>
      <c r="BN17" s="148"/>
      <c r="BO17" s="147"/>
      <c r="BP17" s="142"/>
      <c r="BQ17" s="142"/>
      <c r="BR17" s="142"/>
      <c r="BS17" s="143"/>
      <c r="BT17" s="144"/>
      <c r="BU17" s="145"/>
      <c r="BV17" s="145"/>
      <c r="BW17" s="144"/>
      <c r="BX17" s="146"/>
      <c r="BY17" s="146"/>
      <c r="BZ17" s="156"/>
      <c r="CA17" s="156"/>
      <c r="CB17" s="156"/>
      <c r="CC17" s="156"/>
      <c r="CD17" s="156"/>
      <c r="CE17" s="48"/>
      <c r="CF17" s="150">
        <v>21.5</v>
      </c>
      <c r="CG17" s="156">
        <v>32.4</v>
      </c>
      <c r="CH17" s="158">
        <f t="shared" si="4"/>
        <v>4.8999999999999986</v>
      </c>
      <c r="CI17" s="154">
        <v>24</v>
      </c>
      <c r="CJ17" s="154">
        <v>104355.85</v>
      </c>
      <c r="CK17" s="154">
        <v>22.7</v>
      </c>
      <c r="CL17" s="158">
        <v>32.299999999999997</v>
      </c>
      <c r="CM17" s="97">
        <f t="shared" si="14"/>
        <v>27.5</v>
      </c>
      <c r="CN17" s="98"/>
      <c r="CO17" s="98"/>
      <c r="CP17" s="102">
        <f t="shared" si="5"/>
        <v>70.330116401868821</v>
      </c>
      <c r="CQ17" s="136">
        <v>5.2</v>
      </c>
      <c r="CS17" s="83">
        <v>5</v>
      </c>
      <c r="CT17" s="92">
        <f>CL11</f>
        <v>27</v>
      </c>
      <c r="CU17" s="92">
        <f>CK11</f>
        <v>23</v>
      </c>
      <c r="CV17" s="92">
        <f>IF(CM11=FALSE,"s/d",CM11)</f>
        <v>25</v>
      </c>
      <c r="CW17" s="94" t="str">
        <f>IF(CO11="","s/d",CO11)</f>
        <v>s/d</v>
      </c>
      <c r="CX17" s="94" t="str">
        <f>IF(CN11="","s/d",CN11)</f>
        <v>s/d</v>
      </c>
      <c r="CY17" s="93" t="str">
        <f>CP11</f>
        <v>sd</v>
      </c>
      <c r="CZ17" s="92" t="str">
        <f>IF(COUNT(I11,AK11,BL11)=1,"sd",AVERAGE(I11,AK11,BL11))</f>
        <v>sd</v>
      </c>
      <c r="DA17" s="93" t="str">
        <f>IF(COUNT(K11,AM11,BN11)=1,"sd",AVERAGE(K11,AM11,BN11))</f>
        <v>sd</v>
      </c>
      <c r="DB17" s="92" t="str">
        <f>IF(W11="","",W11)</f>
        <v/>
      </c>
      <c r="DC17" s="92" t="e">
        <f>IF(COUNT(X11,AY11,BZ11)=1,"sd",AVERAGE(X11,AY11,BZ11))</f>
        <v>#DIV/0!</v>
      </c>
      <c r="DD17" s="92" t="str">
        <f>IF(COUNT(Y11,AZ11,CA11)=1,"sd",AVERAGE(Y11,AZ11,CA11))</f>
        <v>sd</v>
      </c>
      <c r="DE17" s="92" t="str">
        <f>IF(COUNT(Z11,BA11,CB11)=1,"sd",AVERAGE(Z11,BA11,CB11))</f>
        <v>sd</v>
      </c>
      <c r="DF17" s="92" t="e">
        <f>IF(COUNT(AA11,BB11,CC11)=1,"sd",AVERAGE(AA11,BB11,CC11))</f>
        <v>#DIV/0!</v>
      </c>
      <c r="DG17" s="92" t="str">
        <f>IF(COUNT(AB11,BC11,CD11)=1,"sd",AVERAGE(AB11,BC11,CD11))</f>
        <v>sd</v>
      </c>
      <c r="DH17" s="92" t="e">
        <f>IF(COUNT(AC11,BD11,CE11)=1,"sd",AVERAGE(AC11,BD11,CE11))</f>
        <v>#DIV/0!</v>
      </c>
      <c r="DI17" s="96">
        <f>CF11</f>
        <v>40</v>
      </c>
      <c r="DJ17" s="92" t="s">
        <v>89</v>
      </c>
      <c r="DK17" s="96">
        <f>IF(CQ11="","",CQ11)</f>
        <v>0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28</v>
      </c>
      <c r="C18" s="141">
        <v>24.8</v>
      </c>
      <c r="D18" s="156">
        <f t="shared" si="0"/>
        <v>3.1999999999999993</v>
      </c>
      <c r="E18" s="156">
        <f t="shared" si="1"/>
        <v>31.324925220197752</v>
      </c>
      <c r="F18" s="156">
        <f t="shared" si="2"/>
        <v>37.833520302738854</v>
      </c>
      <c r="G18" s="156">
        <f t="shared" si="3"/>
        <v>2.6297199359999999</v>
      </c>
      <c r="H18" s="156">
        <f t="shared" si="6"/>
        <v>28.695205284197751</v>
      </c>
      <c r="I18" s="156">
        <f t="shared" si="7"/>
        <v>23.345805939607004</v>
      </c>
      <c r="J18" s="142">
        <f t="shared" si="8"/>
        <v>75.84598275440004</v>
      </c>
      <c r="K18" s="148">
        <v>1001</v>
      </c>
      <c r="L18" s="147">
        <v>7</v>
      </c>
      <c r="M18" s="142"/>
      <c r="N18" s="142"/>
      <c r="O18" s="142"/>
      <c r="P18" s="143"/>
      <c r="Q18" s="144">
        <v>3</v>
      </c>
      <c r="R18" s="145">
        <v>2</v>
      </c>
      <c r="S18" s="145"/>
      <c r="T18" s="144"/>
      <c r="U18" s="146"/>
      <c r="V18" s="146" t="s">
        <v>115</v>
      </c>
      <c r="W18" s="156"/>
      <c r="X18" s="156"/>
      <c r="Y18" s="156">
        <v>28</v>
      </c>
      <c r="Z18" s="156">
        <v>28.2</v>
      </c>
      <c r="AA18" s="156"/>
      <c r="AB18" s="156">
        <v>28.6</v>
      </c>
      <c r="AC18" s="48"/>
      <c r="AD18" s="112"/>
      <c r="AE18" s="113"/>
      <c r="AF18" s="114" t="str">
        <f t="shared" si="9"/>
        <v>SD</v>
      </c>
      <c r="AG18" s="114" t="str">
        <f t="shared" si="10"/>
        <v>SD</v>
      </c>
      <c r="AH18" s="114" t="str">
        <f t="shared" si="15"/>
        <v>SD</v>
      </c>
      <c r="AI18" s="114" t="str">
        <f t="shared" si="16"/>
        <v>SD</v>
      </c>
      <c r="AJ18" s="114" t="str">
        <f t="shared" si="17"/>
        <v>SD</v>
      </c>
      <c r="AK18" s="114" t="str">
        <f t="shared" si="11"/>
        <v>SD</v>
      </c>
      <c r="AL18" s="115" t="str">
        <f t="shared" si="12"/>
        <v/>
      </c>
      <c r="AM18" s="116"/>
      <c r="AN18" s="117"/>
      <c r="AO18" s="115"/>
      <c r="AP18" s="115"/>
      <c r="AQ18" s="115"/>
      <c r="AR18" s="118"/>
      <c r="AS18" s="119"/>
      <c r="AT18" s="120"/>
      <c r="AU18" s="120"/>
      <c r="AV18" s="119"/>
      <c r="AW18" s="121"/>
      <c r="AX18" s="121"/>
      <c r="AY18" s="114"/>
      <c r="AZ18" s="114"/>
      <c r="BA18" s="114"/>
      <c r="BB18" s="114"/>
      <c r="BC18" s="114"/>
      <c r="BD18" s="48"/>
      <c r="BE18" s="140"/>
      <c r="BF18" s="141"/>
      <c r="BG18" s="156" t="str">
        <f t="shared" si="18"/>
        <v>SD</v>
      </c>
      <c r="BH18" s="156" t="str">
        <f t="shared" si="19"/>
        <v>SD</v>
      </c>
      <c r="BI18" s="156" t="str">
        <f t="shared" si="20"/>
        <v>SD</v>
      </c>
      <c r="BJ18" s="156" t="str">
        <f t="shared" si="21"/>
        <v>SD</v>
      </c>
      <c r="BK18" s="156" t="str">
        <f t="shared" si="22"/>
        <v>SD</v>
      </c>
      <c r="BL18" s="156" t="str">
        <f t="shared" si="23"/>
        <v>SD</v>
      </c>
      <c r="BM18" s="142" t="str">
        <f t="shared" si="13"/>
        <v/>
      </c>
      <c r="BN18" s="148"/>
      <c r="BO18" s="147"/>
      <c r="BP18" s="142"/>
      <c r="BQ18" s="142"/>
      <c r="BR18" s="142"/>
      <c r="BS18" s="143"/>
      <c r="BT18" s="144"/>
      <c r="BU18" s="145"/>
      <c r="BV18" s="145"/>
      <c r="BW18" s="144"/>
      <c r="BX18" s="146"/>
      <c r="BY18" s="146"/>
      <c r="BZ18" s="156"/>
      <c r="CA18" s="156"/>
      <c r="CB18" s="156"/>
      <c r="CC18" s="156"/>
      <c r="CD18" s="156"/>
      <c r="CE18" s="48"/>
      <c r="CF18" s="150">
        <v>1.8</v>
      </c>
      <c r="CG18" s="156">
        <v>8.4</v>
      </c>
      <c r="CH18" s="158">
        <f t="shared" si="4"/>
        <v>3.6000000000000014</v>
      </c>
      <c r="CI18" s="154">
        <v>27</v>
      </c>
      <c r="CJ18" s="154">
        <v>104378.31</v>
      </c>
      <c r="CK18" s="154">
        <v>22.4</v>
      </c>
      <c r="CL18" s="158">
        <v>33.5</v>
      </c>
      <c r="CM18" s="97">
        <f t="shared" si="14"/>
        <v>27.95</v>
      </c>
      <c r="CN18" s="98"/>
      <c r="CO18" s="98"/>
      <c r="CP18" s="170" t="str">
        <f t="shared" si="5"/>
        <v>sd</v>
      </c>
      <c r="CQ18" s="168" t="s">
        <v>89</v>
      </c>
      <c r="CS18" s="83">
        <v>6</v>
      </c>
      <c r="CT18" s="92">
        <f>CL12</f>
        <v>31.5</v>
      </c>
      <c r="CU18" s="92">
        <f>CK12</f>
        <v>24</v>
      </c>
      <c r="CV18" s="92">
        <f>IF(CM12=FALSE,"s/d",CM12)</f>
        <v>27.75</v>
      </c>
      <c r="CW18" s="94" t="str">
        <f>IF(CO12="","s/d",CO12)</f>
        <v>s/d</v>
      </c>
      <c r="CX18" s="94" t="str">
        <f>IF(CN12="","s/d",CN12)</f>
        <v>s/d</v>
      </c>
      <c r="CY18" s="93" t="e">
        <f>CP12</f>
        <v>#DIV/0!</v>
      </c>
      <c r="CZ18" s="92" t="e">
        <f>IF(COUNT(I12,AK12,BL12)=1,"sd",AVERAGE(I12,AK12,BL12))</f>
        <v>#DIV/0!</v>
      </c>
      <c r="DA18" s="93" t="e">
        <f>IF(COUNT(K12,AM12,BN12)=1,"sd",AVERAGE(K12,AM12,BN12))</f>
        <v>#DIV/0!</v>
      </c>
      <c r="DB18" s="92" t="str">
        <f>IF(W12="","",W12)</f>
        <v/>
      </c>
      <c r="DC18" s="92" t="e">
        <f>IF(COUNT(X12,AY12,BZ12)=1,"sd",AVERAGE(X12,AY12,BZ12))</f>
        <v>#DIV/0!</v>
      </c>
      <c r="DD18" s="92" t="s">
        <v>89</v>
      </c>
      <c r="DE18" s="92" t="s">
        <v>89</v>
      </c>
      <c r="DF18" s="92" t="e">
        <f>IF(COUNT(AA12,BB12,CC12)=1,"sd",AVERAGE(AA12,BB12,CC12))</f>
        <v>#DIV/0!</v>
      </c>
      <c r="DG18" s="92" t="s">
        <v>89</v>
      </c>
      <c r="DH18" s="92" t="e">
        <f>IF(COUNT(AC12,BD12,CE12)=1,"sd",AVERAGE(AC12,BD12,CE12))</f>
        <v>#DIV/0!</v>
      </c>
      <c r="DI18" s="96">
        <f>CF12</f>
        <v>20.7</v>
      </c>
      <c r="DJ18" s="92" t="s">
        <v>89</v>
      </c>
      <c r="DK18" s="96">
        <f>IF(CQ12="","",CQ12)</f>
        <v>2.2999999999999998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12"/>
      <c r="C19" s="113"/>
      <c r="D19" s="114" t="str">
        <f t="shared" si="0"/>
        <v>SD</v>
      </c>
      <c r="E19" s="114" t="str">
        <f t="shared" si="1"/>
        <v>SD</v>
      </c>
      <c r="F19" s="114" t="str">
        <f t="shared" si="2"/>
        <v>SD</v>
      </c>
      <c r="G19" s="114" t="str">
        <f t="shared" si="3"/>
        <v>SD</v>
      </c>
      <c r="H19" s="114" t="str">
        <f t="shared" si="6"/>
        <v>SD</v>
      </c>
      <c r="I19" s="114" t="str">
        <f t="shared" si="7"/>
        <v>SD</v>
      </c>
      <c r="J19" s="115" t="str">
        <f t="shared" si="8"/>
        <v/>
      </c>
      <c r="K19" s="116"/>
      <c r="L19" s="117"/>
      <c r="M19" s="115"/>
      <c r="N19" s="115"/>
      <c r="O19" s="115"/>
      <c r="P19" s="118"/>
      <c r="Q19" s="119"/>
      <c r="R19" s="120"/>
      <c r="S19" s="120"/>
      <c r="T19" s="119"/>
      <c r="U19" s="121"/>
      <c r="V19" s="121"/>
      <c r="W19" s="114"/>
      <c r="X19" s="114"/>
      <c r="Y19" s="114"/>
      <c r="Z19" s="114"/>
      <c r="AA19" s="114"/>
      <c r="AB19" s="114"/>
      <c r="AC19" s="48"/>
      <c r="AD19" s="112"/>
      <c r="AE19" s="113"/>
      <c r="AF19" s="114" t="str">
        <f t="shared" si="9"/>
        <v>SD</v>
      </c>
      <c r="AG19" s="114" t="str">
        <f t="shared" si="10"/>
        <v>SD</v>
      </c>
      <c r="AH19" s="114" t="str">
        <f t="shared" si="15"/>
        <v>SD</v>
      </c>
      <c r="AI19" s="114" t="str">
        <f t="shared" si="16"/>
        <v>SD</v>
      </c>
      <c r="AJ19" s="114" t="str">
        <f t="shared" si="17"/>
        <v>SD</v>
      </c>
      <c r="AK19" s="114" t="str">
        <f t="shared" si="11"/>
        <v>SD</v>
      </c>
      <c r="AL19" s="115" t="str">
        <f t="shared" si="12"/>
        <v/>
      </c>
      <c r="AM19" s="116"/>
      <c r="AN19" s="117"/>
      <c r="AO19" s="115"/>
      <c r="AP19" s="115"/>
      <c r="AQ19" s="115"/>
      <c r="AR19" s="118"/>
      <c r="AS19" s="119"/>
      <c r="AT19" s="120"/>
      <c r="AU19" s="120"/>
      <c r="AV19" s="119"/>
      <c r="AW19" s="121"/>
      <c r="AX19" s="121"/>
      <c r="AY19" s="114"/>
      <c r="AZ19" s="114"/>
      <c r="BA19" s="114"/>
      <c r="BB19" s="114"/>
      <c r="BC19" s="114"/>
      <c r="BD19" s="48"/>
      <c r="BE19" s="140"/>
      <c r="BF19" s="141"/>
      <c r="BG19" s="156" t="str">
        <f t="shared" si="18"/>
        <v>SD</v>
      </c>
      <c r="BH19" s="156" t="str">
        <f t="shared" si="19"/>
        <v>SD</v>
      </c>
      <c r="BI19" s="156" t="str">
        <f t="shared" si="20"/>
        <v>SD</v>
      </c>
      <c r="BJ19" s="156" t="str">
        <f t="shared" si="21"/>
        <v>SD</v>
      </c>
      <c r="BK19" s="156" t="str">
        <f t="shared" si="22"/>
        <v>SD</v>
      </c>
      <c r="BL19" s="156" t="str">
        <f t="shared" si="23"/>
        <v>SD</v>
      </c>
      <c r="BM19" s="142" t="str">
        <f t="shared" si="13"/>
        <v/>
      </c>
      <c r="BN19" s="148"/>
      <c r="BO19" s="147"/>
      <c r="BP19" s="142"/>
      <c r="BQ19" s="142"/>
      <c r="BR19" s="142"/>
      <c r="BS19" s="143"/>
      <c r="BT19" s="144"/>
      <c r="BU19" s="145"/>
      <c r="BV19" s="145"/>
      <c r="BW19" s="144"/>
      <c r="BX19" s="146"/>
      <c r="BY19" s="146"/>
      <c r="BZ19" s="156"/>
      <c r="CA19" s="156"/>
      <c r="CB19" s="156"/>
      <c r="CC19" s="156"/>
      <c r="CD19" s="156"/>
      <c r="CE19" s="48"/>
      <c r="CF19" s="150">
        <v>0</v>
      </c>
      <c r="CG19" s="156">
        <v>26.8</v>
      </c>
      <c r="CH19" s="158">
        <f t="shared" si="4"/>
        <v>4.8000000000000007</v>
      </c>
      <c r="CI19" s="166" t="s">
        <v>89</v>
      </c>
      <c r="CJ19" s="166" t="s">
        <v>89</v>
      </c>
      <c r="CK19" s="154">
        <v>24</v>
      </c>
      <c r="CL19" s="158">
        <v>34</v>
      </c>
      <c r="CM19" s="97">
        <f t="shared" si="14"/>
        <v>29</v>
      </c>
      <c r="CN19" s="98"/>
      <c r="CO19" s="98"/>
      <c r="CP19" s="170" t="e">
        <f t="shared" si="5"/>
        <v>#DIV/0!</v>
      </c>
      <c r="CQ19" s="168" t="s">
        <v>89</v>
      </c>
      <c r="CS19" s="83">
        <v>7</v>
      </c>
      <c r="CT19" s="92">
        <f>CL13</f>
        <v>27.3</v>
      </c>
      <c r="CU19" s="92">
        <f>CK13</f>
        <v>20.8</v>
      </c>
      <c r="CV19" s="92">
        <f>IF(CM13=FALSE,"s/d",CM13)</f>
        <v>24.05</v>
      </c>
      <c r="CW19" s="94" t="str">
        <f>IF(CO13="","s/d",CO13)</f>
        <v>s/d</v>
      </c>
      <c r="CX19" s="94" t="str">
        <f>IF(CN13="","s/d",CN13)</f>
        <v>s/d</v>
      </c>
      <c r="CY19" s="93">
        <f>CP13</f>
        <v>83.879264750567316</v>
      </c>
      <c r="CZ19" s="92">
        <f>IF(COUNT(I13,AK13,BL13)=1,"sd",AVERAGE(I13,AK13,BL13))</f>
        <v>20.655410349020507</v>
      </c>
      <c r="DA19" s="93">
        <f>IF(COUNT(K13,AM13,BN13)=1,"sd",AVERAGE(K13,AM13,BN13))</f>
        <v>994.5</v>
      </c>
      <c r="DB19" s="92" t="str">
        <f>IF(W13="","",W13)</f>
        <v/>
      </c>
      <c r="DC19" s="92" t="e">
        <f>IF(COUNT(X13,AY13,BZ13)=1,"sd",AVERAGE(X13,AY13,BZ13))</f>
        <v>#DIV/0!</v>
      </c>
      <c r="DD19" s="92">
        <f>IF(COUNT(Y13,AZ13,CA13)=1,"sd",AVERAGE(Y13,AZ13,CA13))</f>
        <v>27.85</v>
      </c>
      <c r="DE19" s="92">
        <f>IF(COUNT(Z13,BA13,CB13)=1,"sd",AVERAGE(Z13,BA13,CB13))</f>
        <v>28</v>
      </c>
      <c r="DF19" s="92" t="e">
        <f>IF(COUNT(AA13,BB13,CC13)=1,"sd",AVERAGE(AA13,BB13,CC13))</f>
        <v>#DIV/0!</v>
      </c>
      <c r="DG19" s="92">
        <f>IF(COUNT(AB13,BC13,CD13)=1,"sd",AVERAGE(AB13,BC13,CD13))</f>
        <v>28.4</v>
      </c>
      <c r="DH19" s="92" t="e">
        <f>IF(COUNT(AC13,BD13,CE13)=1,"sd",AVERAGE(AC13,BD13,CE13))</f>
        <v>#DIV/0!</v>
      </c>
      <c r="DI19" s="96">
        <f>CF13</f>
        <v>19.3</v>
      </c>
      <c r="DJ19" s="92">
        <f>CH13</f>
        <v>4.5</v>
      </c>
      <c r="DK19" s="96">
        <f>IF(CQ13="","",CQ13)</f>
        <v>1.5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29</v>
      </c>
      <c r="C20" s="141">
        <v>25.2</v>
      </c>
      <c r="D20" s="156">
        <f t="shared" si="0"/>
        <v>3.8000000000000007</v>
      </c>
      <c r="E20" s="156">
        <f t="shared" si="1"/>
        <v>32.081011512763133</v>
      </c>
      <c r="F20" s="156">
        <f t="shared" si="2"/>
        <v>40.09513838993027</v>
      </c>
      <c r="G20" s="156">
        <f t="shared" si="3"/>
        <v>3.1241890760000008</v>
      </c>
      <c r="H20" s="156">
        <f t="shared" si="6"/>
        <v>28.956822436763133</v>
      </c>
      <c r="I20" s="156">
        <f t="shared" si="7"/>
        <v>23.496349493156284</v>
      </c>
      <c r="J20" s="142">
        <f t="shared" si="8"/>
        <v>72.220283055652246</v>
      </c>
      <c r="K20" s="148">
        <v>1000</v>
      </c>
      <c r="L20" s="147">
        <v>7</v>
      </c>
      <c r="M20" s="142"/>
      <c r="N20" s="142"/>
      <c r="O20" s="142"/>
      <c r="P20" s="143"/>
      <c r="Q20" s="144">
        <v>36</v>
      </c>
      <c r="R20" s="145">
        <v>2</v>
      </c>
      <c r="S20" s="145"/>
      <c r="T20" s="144"/>
      <c r="U20" s="146"/>
      <c r="V20" s="146" t="s">
        <v>115</v>
      </c>
      <c r="W20" s="156"/>
      <c r="X20" s="156"/>
      <c r="Y20" s="156">
        <v>28.5</v>
      </c>
      <c r="Z20" s="156">
        <v>28.8</v>
      </c>
      <c r="AA20" s="156"/>
      <c r="AB20" s="156">
        <v>29</v>
      </c>
      <c r="AC20" s="48"/>
      <c r="AD20" s="140">
        <v>34</v>
      </c>
      <c r="AE20" s="141">
        <v>26.6</v>
      </c>
      <c r="AF20" s="156">
        <f t="shared" si="9"/>
        <v>7.3999999999999986</v>
      </c>
      <c r="AG20" s="156">
        <f t="shared" si="10"/>
        <v>34.854040224354996</v>
      </c>
      <c r="AH20" s="156">
        <f t="shared" si="15"/>
        <v>53.25467862988048</v>
      </c>
      <c r="AI20" s="156">
        <f t="shared" si="16"/>
        <v>6.093466433999998</v>
      </c>
      <c r="AJ20" s="156">
        <f t="shared" si="17"/>
        <v>28.760573790354997</v>
      </c>
      <c r="AK20" s="156">
        <f t="shared" si="11"/>
        <v>23.383533148331015</v>
      </c>
      <c r="AL20" s="142">
        <f t="shared" si="12"/>
        <v>54.005722183098158</v>
      </c>
      <c r="AM20" s="148">
        <v>997</v>
      </c>
      <c r="AN20" s="147">
        <v>7</v>
      </c>
      <c r="AO20" s="142"/>
      <c r="AP20" s="142"/>
      <c r="AQ20" s="142"/>
      <c r="AR20" s="143"/>
      <c r="AS20" s="144">
        <v>36</v>
      </c>
      <c r="AT20" s="145">
        <v>2</v>
      </c>
      <c r="AU20" s="145"/>
      <c r="AV20" s="144"/>
      <c r="AW20" s="146"/>
      <c r="AX20" s="146" t="s">
        <v>54</v>
      </c>
      <c r="AY20" s="156"/>
      <c r="AZ20" s="156">
        <v>30.8</v>
      </c>
      <c r="BA20" s="156">
        <v>29.8</v>
      </c>
      <c r="BB20" s="156"/>
      <c r="BC20" s="156">
        <v>29</v>
      </c>
      <c r="BD20" s="48"/>
      <c r="BE20" s="140"/>
      <c r="BF20" s="141"/>
      <c r="BG20" s="156" t="str">
        <f t="shared" si="18"/>
        <v>SD</v>
      </c>
      <c r="BH20" s="156" t="str">
        <f t="shared" si="19"/>
        <v>SD</v>
      </c>
      <c r="BI20" s="156" t="str">
        <f t="shared" si="20"/>
        <v>SD</v>
      </c>
      <c r="BJ20" s="156" t="str">
        <f t="shared" si="21"/>
        <v>SD</v>
      </c>
      <c r="BK20" s="156" t="str">
        <f t="shared" si="22"/>
        <v>SD</v>
      </c>
      <c r="BL20" s="156" t="str">
        <f t="shared" si="23"/>
        <v>SD</v>
      </c>
      <c r="BM20" s="142" t="str">
        <f t="shared" si="13"/>
        <v/>
      </c>
      <c r="BN20" s="148"/>
      <c r="BO20" s="147"/>
      <c r="BP20" s="142"/>
      <c r="BQ20" s="142"/>
      <c r="BR20" s="142"/>
      <c r="BS20" s="143"/>
      <c r="BT20" s="144"/>
      <c r="BU20" s="145"/>
      <c r="BV20" s="145"/>
      <c r="BW20" s="144"/>
      <c r="BX20" s="146"/>
      <c r="BY20" s="146"/>
      <c r="BZ20" s="156"/>
      <c r="CA20" s="156"/>
      <c r="CB20" s="156"/>
      <c r="CC20" s="156"/>
      <c r="CD20" s="156"/>
      <c r="CE20" s="48"/>
      <c r="CF20" s="150">
        <v>0</v>
      </c>
      <c r="CG20" s="156">
        <v>29.8</v>
      </c>
      <c r="CH20" s="158">
        <f t="shared" si="4"/>
        <v>5</v>
      </c>
      <c r="CI20" s="154">
        <v>28</v>
      </c>
      <c r="CJ20" s="154">
        <v>104443.39</v>
      </c>
      <c r="CK20" s="154">
        <v>25</v>
      </c>
      <c r="CL20" s="158">
        <v>34.5</v>
      </c>
      <c r="CM20" s="97">
        <f t="shared" si="14"/>
        <v>29.75</v>
      </c>
      <c r="CN20" s="98"/>
      <c r="CO20" s="98"/>
      <c r="CP20" s="102">
        <f t="shared" si="5"/>
        <v>63.113002619375202</v>
      </c>
      <c r="CQ20" s="136">
        <v>6</v>
      </c>
      <c r="CS20" s="83">
        <v>8</v>
      </c>
      <c r="CT20" s="92">
        <f>CL14</f>
        <v>31.2</v>
      </c>
      <c r="CU20" s="92">
        <f>CK14</f>
        <v>21.1</v>
      </c>
      <c r="CV20" s="92">
        <f>IF(CM14=FALSE,"s/d",CM14)</f>
        <v>26.15</v>
      </c>
      <c r="CW20" s="94" t="str">
        <f>IF(CO14="","s/d",CO14)</f>
        <v>s/d</v>
      </c>
      <c r="CX20" s="94" t="str">
        <f>IF(CN14="","s/d",CN14)</f>
        <v>s/d</v>
      </c>
      <c r="CY20" s="93">
        <f>CP14</f>
        <v>81.523144546074576</v>
      </c>
      <c r="CZ20" s="92">
        <f>IF(COUNT(I14,AK14,BL14)=1,"sd",AVERAGE(I14,AK14,BL14))</f>
        <v>24.088687755157856</v>
      </c>
      <c r="DA20" s="93">
        <f>IF(COUNT(K14,AM14,BN14)=1,"sd",AVERAGE(K14,AM14,BN14))</f>
        <v>996</v>
      </c>
      <c r="DB20" s="92" t="str">
        <f>IF(W14="","",W14)</f>
        <v/>
      </c>
      <c r="DC20" s="92" t="e">
        <f>IF(COUNT(X14,AY14,BZ14)=1,"sd",AVERAGE(X14,AY14,BZ14))</f>
        <v>#DIV/0!</v>
      </c>
      <c r="DD20" s="92">
        <f>IF(COUNT(Y14,AZ14,CA14)=1,"sd",AVERAGE(Y14,AZ14,CA14))</f>
        <v>27.75</v>
      </c>
      <c r="DE20" s="92">
        <f>IF(COUNT(Z14,BA14,CB14)=1,"sd",AVERAGE(Z14,BA14,CB14))</f>
        <v>27.6</v>
      </c>
      <c r="DF20" s="92" t="e">
        <f>IF(COUNT(AA14,BB14,CC14)=1,"sd",AVERAGE(AA14,BB14,CC14))</f>
        <v>#DIV/0!</v>
      </c>
      <c r="DG20" s="92">
        <f>IF(COUNT(AB14,BC14,CD14)=1,"sd",AVERAGE(AB14,BC14,CD14))</f>
        <v>28</v>
      </c>
      <c r="DH20" s="92" t="e">
        <f>IF(COUNT(AC14,BD14,CE14)=1,"sd",AVERAGE(AC14,BD14,CE14))</f>
        <v>#DIV/0!</v>
      </c>
      <c r="DI20" s="96">
        <f>CF14</f>
        <v>1.8</v>
      </c>
      <c r="DJ20" s="92">
        <f>CH14</f>
        <v>4.6000000000000014</v>
      </c>
      <c r="DK20" s="96">
        <f>IF(CQ14="","",CQ14)</f>
        <v>7.5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29.4</v>
      </c>
      <c r="C21" s="141">
        <v>25.6</v>
      </c>
      <c r="D21" s="156">
        <f t="shared" si="0"/>
        <v>3.7999999999999972</v>
      </c>
      <c r="E21" s="156">
        <f t="shared" si="1"/>
        <v>32.852957094490023</v>
      </c>
      <c r="F21" s="156">
        <f t="shared" si="2"/>
        <v>41.032165839347002</v>
      </c>
      <c r="G21" s="156">
        <f t="shared" si="3"/>
        <v>3.1255857279999977</v>
      </c>
      <c r="H21" s="156">
        <f t="shared" si="6"/>
        <v>29.727371366490026</v>
      </c>
      <c r="I21" s="156">
        <f t="shared" si="7"/>
        <v>23.932954604031313</v>
      </c>
      <c r="J21" s="142">
        <f t="shared" si="8"/>
        <v>72.448945256463986</v>
      </c>
      <c r="K21" s="148">
        <v>999</v>
      </c>
      <c r="L21" s="147">
        <v>5</v>
      </c>
      <c r="M21" s="142"/>
      <c r="N21" s="142"/>
      <c r="O21" s="142"/>
      <c r="P21" s="143"/>
      <c r="Q21" s="144">
        <v>4</v>
      </c>
      <c r="R21" s="145">
        <v>2</v>
      </c>
      <c r="S21" s="145"/>
      <c r="T21" s="144"/>
      <c r="U21" s="146"/>
      <c r="V21" s="146" t="s">
        <v>54</v>
      </c>
      <c r="W21" s="156"/>
      <c r="X21" s="156"/>
      <c r="Y21" s="156">
        <v>29</v>
      </c>
      <c r="Z21" s="156">
        <v>29</v>
      </c>
      <c r="AA21" s="156"/>
      <c r="AB21" s="156">
        <v>29.1</v>
      </c>
      <c r="AC21" s="48"/>
      <c r="AD21" s="140">
        <v>34.799999999999997</v>
      </c>
      <c r="AE21" s="141">
        <v>26.2</v>
      </c>
      <c r="AF21" s="156">
        <f t="shared" si="9"/>
        <v>8.5999999999999979</v>
      </c>
      <c r="AG21" s="156">
        <f t="shared" si="10"/>
        <v>34.04122114983732</v>
      </c>
      <c r="AH21" s="156">
        <f t="shared" si="15"/>
        <v>55.674446194767157</v>
      </c>
      <c r="AI21" s="156">
        <f t="shared" si="16"/>
        <v>7.0784352819999983</v>
      </c>
      <c r="AJ21" s="156">
        <f t="shared" si="17"/>
        <v>26.962785867837322</v>
      </c>
      <c r="AK21" s="156">
        <f t="shared" si="11"/>
        <v>22.317538929103318</v>
      </c>
      <c r="AL21" s="142">
        <f t="shared" si="12"/>
        <v>48.429374175564874</v>
      </c>
      <c r="AM21" s="148">
        <v>997</v>
      </c>
      <c r="AN21" s="147">
        <v>7</v>
      </c>
      <c r="AO21" s="142"/>
      <c r="AP21" s="142"/>
      <c r="AQ21" s="142"/>
      <c r="AR21" s="143"/>
      <c r="AS21" s="144">
        <v>36</v>
      </c>
      <c r="AT21" s="145">
        <v>3</v>
      </c>
      <c r="AU21" s="145"/>
      <c r="AV21" s="144"/>
      <c r="AW21" s="146"/>
      <c r="AX21" s="146" t="s">
        <v>54</v>
      </c>
      <c r="AY21" s="156"/>
      <c r="AZ21" s="156">
        <v>31.2</v>
      </c>
      <c r="BA21" s="156">
        <v>30</v>
      </c>
      <c r="BB21" s="156"/>
      <c r="BC21" s="156">
        <v>29</v>
      </c>
      <c r="BD21" s="48"/>
      <c r="BE21" s="140"/>
      <c r="BF21" s="141"/>
      <c r="BG21" s="156" t="str">
        <f t="shared" si="18"/>
        <v>SD</v>
      </c>
      <c r="BH21" s="156" t="str">
        <f t="shared" si="19"/>
        <v>SD</v>
      </c>
      <c r="BI21" s="156" t="str">
        <f t="shared" si="20"/>
        <v>SD</v>
      </c>
      <c r="BJ21" s="156" t="str">
        <f t="shared" si="21"/>
        <v>SD</v>
      </c>
      <c r="BK21" s="156" t="str">
        <f t="shared" si="22"/>
        <v>SD</v>
      </c>
      <c r="BL21" s="156" t="str">
        <f t="shared" si="23"/>
        <v>SD</v>
      </c>
      <c r="BM21" s="142" t="str">
        <f t="shared" si="13"/>
        <v/>
      </c>
      <c r="BN21" s="148"/>
      <c r="BO21" s="147"/>
      <c r="BP21" s="142"/>
      <c r="BQ21" s="142"/>
      <c r="BR21" s="142"/>
      <c r="BS21" s="143"/>
      <c r="BT21" s="144"/>
      <c r="BU21" s="145"/>
      <c r="BV21" s="145"/>
      <c r="BW21" s="144"/>
      <c r="BX21" s="146"/>
      <c r="BY21" s="146"/>
      <c r="BZ21" s="156"/>
      <c r="CA21" s="156"/>
      <c r="CB21" s="156"/>
      <c r="CC21" s="156"/>
      <c r="CD21" s="156"/>
      <c r="CE21" s="48"/>
      <c r="CF21" s="150">
        <v>0</v>
      </c>
      <c r="CG21" s="156">
        <v>30</v>
      </c>
      <c r="CH21" s="158">
        <f t="shared" si="4"/>
        <v>6.8000000000000007</v>
      </c>
      <c r="CI21" s="154">
        <v>28</v>
      </c>
      <c r="CJ21" s="154">
        <v>104473.67</v>
      </c>
      <c r="CK21" s="154">
        <v>25.6</v>
      </c>
      <c r="CL21" s="158">
        <v>35.9</v>
      </c>
      <c r="CM21" s="97">
        <f t="shared" si="14"/>
        <v>30.75</v>
      </c>
      <c r="CN21" s="98"/>
      <c r="CO21" s="98"/>
      <c r="CP21" s="102">
        <f t="shared" si="5"/>
        <v>60.43915971601443</v>
      </c>
      <c r="CQ21" s="136">
        <v>10.6</v>
      </c>
      <c r="CS21" s="83">
        <v>9</v>
      </c>
      <c r="CT21" s="92">
        <f>CL15</f>
        <v>34</v>
      </c>
      <c r="CU21" s="92">
        <f>CK15</f>
        <v>24.2</v>
      </c>
      <c r="CV21" s="92">
        <f>IF(CM15=FALSE,"s/d",CM15)</f>
        <v>29.1</v>
      </c>
      <c r="CW21" s="94" t="str">
        <f>IF(CO15="","s/d",CO15)</f>
        <v>s/d</v>
      </c>
      <c r="CX21" s="94" t="str">
        <f>IF(CN15="","s/d",CN15)</f>
        <v>s/d</v>
      </c>
      <c r="CY21" s="93">
        <f>CP15</f>
        <v>65.628959449910951</v>
      </c>
      <c r="CZ21" s="92">
        <f>IF(COUNT(I15,AK15,BL15)=1,"sd",AVERAGE(I15,AK15,BL15))</f>
        <v>24.20901104505813</v>
      </c>
      <c r="DA21" s="93">
        <f>IF(COUNT(K15,AM15,BN15)=1,"sd",AVERAGE(K15,AM15,BN15))</f>
        <v>994.5</v>
      </c>
      <c r="DB21" s="92" t="str">
        <f>IF(W15="","",W15)</f>
        <v/>
      </c>
      <c r="DC21" s="92" t="e">
        <f>IF(COUNT(X15,AY15,BZ15)=1,"sd",AVERAGE(X15,AY15,BZ15))</f>
        <v>#DIV/0!</v>
      </c>
      <c r="DD21" s="92">
        <f>IF(COUNT(Y15,AZ15,CA15)=1,"sd",AVERAGE(Y15,AZ15,CA15))</f>
        <v>29.35</v>
      </c>
      <c r="DE21" s="92">
        <f>IF(COUNT(Z15,BA15,CB15)=1,"sd",AVERAGE(Z15,BA15,CB15))</f>
        <v>28.6</v>
      </c>
      <c r="DF21" s="92" t="e">
        <f>IF(COUNT(AA15,BB15,CC15)=1,"sd",AVERAGE(AA15,BB15,CC15))</f>
        <v>#DIV/0!</v>
      </c>
      <c r="DG21" s="92">
        <f>IF(COUNT(AB15,BC15,CD15)=1,"sd",AVERAGE(AB15,BC15,CD15))</f>
        <v>28.15</v>
      </c>
      <c r="DH21" s="92" t="e">
        <f>IF(COUNT(AC15,BD15,CE15)=1,"sd",AVERAGE(AC15,BD15,CE15))</f>
        <v>#DIV/0!</v>
      </c>
      <c r="DI21" s="96">
        <f>CF15</f>
        <v>0</v>
      </c>
      <c r="DJ21" s="92">
        <f>CH15</f>
        <v>8.3999999999999986</v>
      </c>
      <c r="DK21" s="96">
        <f>IF(CQ15="","",CQ15)</f>
        <v>11.3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30.2</v>
      </c>
      <c r="C22" s="141">
        <v>25.4</v>
      </c>
      <c r="D22" s="156">
        <f t="shared" si="0"/>
        <v>4.8000000000000007</v>
      </c>
      <c r="E22" s="156">
        <f t="shared" si="1"/>
        <v>32.464984595955208</v>
      </c>
      <c r="F22" s="156">
        <f t="shared" si="2"/>
        <v>42.963462600796724</v>
      </c>
      <c r="G22" s="156">
        <f t="shared" si="3"/>
        <v>3.9472261920000005</v>
      </c>
      <c r="H22" s="156">
        <f t="shared" si="6"/>
        <v>28.517758403955206</v>
      </c>
      <c r="I22" s="156">
        <f t="shared" si="7"/>
        <v>23.2430135897723</v>
      </c>
      <c r="J22" s="142">
        <f t="shared" si="8"/>
        <v>66.376769183930634</v>
      </c>
      <c r="K22" s="148">
        <v>999</v>
      </c>
      <c r="L22" s="147">
        <v>1</v>
      </c>
      <c r="M22" s="142"/>
      <c r="N22" s="142"/>
      <c r="O22" s="142"/>
      <c r="P22" s="143"/>
      <c r="Q22" s="144">
        <v>31</v>
      </c>
      <c r="R22" s="145">
        <v>3</v>
      </c>
      <c r="S22" s="145"/>
      <c r="T22" s="144"/>
      <c r="U22" s="146"/>
      <c r="V22" s="146" t="s">
        <v>54</v>
      </c>
      <c r="W22" s="156"/>
      <c r="X22" s="156"/>
      <c r="Y22" s="156">
        <v>29.2</v>
      </c>
      <c r="Z22" s="156">
        <v>29.4</v>
      </c>
      <c r="AA22" s="156"/>
      <c r="AB22" s="156">
        <v>29.3</v>
      </c>
      <c r="AC22" s="48"/>
      <c r="AD22" s="140">
        <v>35.200000000000003</v>
      </c>
      <c r="AE22" s="141">
        <v>27.2</v>
      </c>
      <c r="AF22" s="156">
        <f t="shared" si="9"/>
        <v>8.0000000000000036</v>
      </c>
      <c r="AG22" s="156">
        <f t="shared" si="10"/>
        <v>36.104952685810211</v>
      </c>
      <c r="AH22" s="156">
        <f t="shared" si="15"/>
        <v>56.91961944531279</v>
      </c>
      <c r="AI22" s="156">
        <f t="shared" si="16"/>
        <v>6.5919417600000028</v>
      </c>
      <c r="AJ22" s="156">
        <f t="shared" si="17"/>
        <v>29.513010925810207</v>
      </c>
      <c r="AK22" s="156">
        <f t="shared" si="11"/>
        <v>23.812495505873979</v>
      </c>
      <c r="AL22" s="142">
        <f t="shared" si="12"/>
        <v>51.85033071797978</v>
      </c>
      <c r="AM22" s="148">
        <v>997</v>
      </c>
      <c r="AN22" s="142">
        <v>6</v>
      </c>
      <c r="AO22" s="142"/>
      <c r="AP22" s="142"/>
      <c r="AQ22" s="142"/>
      <c r="AR22" s="145"/>
      <c r="AS22" s="143">
        <v>36</v>
      </c>
      <c r="AT22" s="145">
        <v>2</v>
      </c>
      <c r="AU22" s="145"/>
      <c r="AV22" s="144"/>
      <c r="AW22" s="146"/>
      <c r="AX22" s="146" t="s">
        <v>54</v>
      </c>
      <c r="AY22" s="156"/>
      <c r="AZ22" s="156">
        <v>31.6</v>
      </c>
      <c r="BA22" s="156">
        <v>30.2</v>
      </c>
      <c r="BB22" s="156"/>
      <c r="BC22" s="156">
        <v>29.3</v>
      </c>
      <c r="BD22" s="48"/>
      <c r="BE22" s="156"/>
      <c r="BF22" s="141"/>
      <c r="BG22" s="156" t="str">
        <f t="shared" si="18"/>
        <v>SD</v>
      </c>
      <c r="BH22" s="156" t="str">
        <f t="shared" si="19"/>
        <v>SD</v>
      </c>
      <c r="BI22" s="156" t="str">
        <f t="shared" si="20"/>
        <v>SD</v>
      </c>
      <c r="BJ22" s="156" t="str">
        <f t="shared" si="21"/>
        <v>SD</v>
      </c>
      <c r="BK22" s="156" t="str">
        <f t="shared" si="22"/>
        <v>SD</v>
      </c>
      <c r="BL22" s="156" t="str">
        <f t="shared" si="23"/>
        <v>SD</v>
      </c>
      <c r="BM22" s="142" t="str">
        <f t="shared" si="13"/>
        <v/>
      </c>
      <c r="BN22" s="148"/>
      <c r="BO22" s="147"/>
      <c r="BP22" s="142"/>
      <c r="BQ22" s="142"/>
      <c r="BR22" s="142"/>
      <c r="BS22" s="143"/>
      <c r="BT22" s="144"/>
      <c r="BU22" s="145"/>
      <c r="BV22" s="145"/>
      <c r="BW22" s="144"/>
      <c r="BX22" s="146"/>
      <c r="BY22" s="146"/>
      <c r="BZ22" s="156"/>
      <c r="CA22" s="156"/>
      <c r="CB22" s="156"/>
      <c r="CC22" s="156"/>
      <c r="CD22" s="156"/>
      <c r="CE22" s="48"/>
      <c r="CF22" s="150">
        <v>0</v>
      </c>
      <c r="CG22" s="156">
        <v>31.8</v>
      </c>
      <c r="CH22" s="158">
        <f t="shared" si="4"/>
        <v>7.3999999999999986</v>
      </c>
      <c r="CI22" s="154">
        <v>28</v>
      </c>
      <c r="CJ22" s="154">
        <v>104521.28</v>
      </c>
      <c r="CK22" s="154">
        <v>26.4</v>
      </c>
      <c r="CL22" s="158">
        <v>36</v>
      </c>
      <c r="CM22" s="97">
        <f t="shared" si="14"/>
        <v>31.2</v>
      </c>
      <c r="CN22" s="98"/>
      <c r="CO22" s="98"/>
      <c r="CP22" s="102">
        <f t="shared" si="5"/>
        <v>59.113549950955203</v>
      </c>
      <c r="CQ22" s="136">
        <v>10.9</v>
      </c>
      <c r="CS22" s="83">
        <v>10</v>
      </c>
      <c r="CT22" s="92">
        <f>CL16</f>
        <v>35</v>
      </c>
      <c r="CU22" s="92">
        <f>CK16</f>
        <v>26</v>
      </c>
      <c r="CV22" s="92">
        <f>IF(CM16=FALSE,"s/d",CM16)</f>
        <v>30.5</v>
      </c>
      <c r="CW22" s="94" t="str">
        <f>IF(CO16="","s/d",CO16)</f>
        <v>s/d</v>
      </c>
      <c r="CX22" s="94" t="str">
        <f>IF(CN16="","s/d",CN16)</f>
        <v>s/d</v>
      </c>
      <c r="CY22" s="93">
        <f>CP16</f>
        <v>54.189348791160846</v>
      </c>
      <c r="CZ22" s="92">
        <f>IF(COUNT(I16,AK16,BL16)=1,"sd",AVERAGE(I16,AK16,BL16))</f>
        <v>21.487925834844969</v>
      </c>
      <c r="DA22" s="93">
        <f>IF(COUNT(K16,AM16,BN16)=1,"sd",AVERAGE(K16,AM16,BN16))</f>
        <v>995.5</v>
      </c>
      <c r="DB22" s="92" t="str">
        <f>IF(W16="","",W16)</f>
        <v/>
      </c>
      <c r="DC22" s="92" t="e">
        <f>IF(COUNT(X16,AY16,BZ16)=1,"sd",AVERAGE(X16,AY16,BZ16))</f>
        <v>#DIV/0!</v>
      </c>
      <c r="DD22" s="92">
        <f>IF(COUNT(Y16,AZ16,CA16)=1,"sd",AVERAGE(Y16,AZ16,CA16))</f>
        <v>29.799999999999997</v>
      </c>
      <c r="DE22" s="92">
        <f>IF(COUNT(Z16,BA16,CB16)=1,"sd",AVERAGE(Z16,BA16,CB16))</f>
        <v>29.15</v>
      </c>
      <c r="DF22" s="92" t="e">
        <f>IF(COUNT(AA16,BB16,CC16)=1,"sd",AVERAGE(AA16,BB16,CC16))</f>
        <v>#DIV/0!</v>
      </c>
      <c r="DG22" s="92">
        <f>IF(COUNT(AB16,BC16,CD16)=1,"sd",AVERAGE(AB16,BC16,CD16))</f>
        <v>28.6</v>
      </c>
      <c r="DH22" s="92" t="e">
        <f>IF(COUNT(AC16,BD16,CE16)=1,"sd",AVERAGE(AC16,BD16,CE16))</f>
        <v>#DIV/0!</v>
      </c>
      <c r="DI22" s="96">
        <f>CF16</f>
        <v>0</v>
      </c>
      <c r="DJ22" s="92">
        <f>CH16</f>
        <v>7.3999999999999986</v>
      </c>
      <c r="DK22" s="96">
        <f>IF(CQ16="","",CQ16)</f>
        <v>8.1999999999999993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31</v>
      </c>
      <c r="C23" s="141">
        <v>25.8</v>
      </c>
      <c r="D23" s="156">
        <f t="shared" si="0"/>
        <v>5.1999999999999993</v>
      </c>
      <c r="E23" s="156">
        <f t="shared" si="1"/>
        <v>33.244963896408066</v>
      </c>
      <c r="F23" s="156">
        <f t="shared" si="2"/>
        <v>44.973233931428979</v>
      </c>
      <c r="G23" s="156">
        <f t="shared" si="3"/>
        <v>4.2780729160000002</v>
      </c>
      <c r="H23" s="156">
        <f t="shared" si="6"/>
        <v>28.966890980408067</v>
      </c>
      <c r="I23" s="156">
        <f t="shared" si="7"/>
        <v>23.502119524803458</v>
      </c>
      <c r="J23" s="142">
        <f t="shared" si="8"/>
        <v>64.409179523478556</v>
      </c>
      <c r="K23" s="148">
        <v>998</v>
      </c>
      <c r="L23" s="147">
        <v>1</v>
      </c>
      <c r="M23" s="142"/>
      <c r="N23" s="142"/>
      <c r="O23" s="142"/>
      <c r="P23" s="143"/>
      <c r="Q23" s="144">
        <v>36</v>
      </c>
      <c r="R23" s="145">
        <v>3</v>
      </c>
      <c r="S23" s="145"/>
      <c r="T23" s="144"/>
      <c r="U23" s="146"/>
      <c r="V23" s="146" t="s">
        <v>54</v>
      </c>
      <c r="W23" s="156"/>
      <c r="X23" s="156"/>
      <c r="Y23" s="156">
        <v>29.4</v>
      </c>
      <c r="Z23" s="156">
        <v>29.6</v>
      </c>
      <c r="AA23" s="156"/>
      <c r="AB23" s="156">
        <v>29.5</v>
      </c>
      <c r="AC23" s="48"/>
      <c r="AD23" s="156">
        <v>37</v>
      </c>
      <c r="AE23" s="141">
        <v>27.2</v>
      </c>
      <c r="AF23" s="156">
        <f t="shared" si="9"/>
        <v>9.8000000000000007</v>
      </c>
      <c r="AG23" s="156">
        <f t="shared" si="10"/>
        <v>36.104952685810211</v>
      </c>
      <c r="AH23" s="156">
        <f t="shared" si="15"/>
        <v>62.825838460818169</v>
      </c>
      <c r="AI23" s="156">
        <f t="shared" si="16"/>
        <v>8.0751286560000004</v>
      </c>
      <c r="AJ23" s="156">
        <f t="shared" si="17"/>
        <v>28.029824029810211</v>
      </c>
      <c r="AK23" s="156">
        <f t="shared" si="11"/>
        <v>22.957454449252396</v>
      </c>
      <c r="AL23" s="50">
        <f t="shared" si="12"/>
        <v>44.615121288498571</v>
      </c>
      <c r="AM23" s="148">
        <v>996</v>
      </c>
      <c r="AN23" s="142">
        <v>2</v>
      </c>
      <c r="AO23" s="142"/>
      <c r="AP23" s="142"/>
      <c r="AQ23" s="142"/>
      <c r="AR23" s="145"/>
      <c r="AS23" s="143">
        <v>36</v>
      </c>
      <c r="AT23" s="145">
        <v>3</v>
      </c>
      <c r="AU23" s="146"/>
      <c r="AV23" s="146"/>
      <c r="AW23" s="146"/>
      <c r="AX23" s="146" t="s">
        <v>54</v>
      </c>
      <c r="AY23" s="156"/>
      <c r="AZ23" s="156">
        <v>32.200000000000003</v>
      </c>
      <c r="BA23" s="156">
        <v>30.6</v>
      </c>
      <c r="BB23" s="156"/>
      <c r="BC23" s="156">
        <v>29.4</v>
      </c>
      <c r="BD23" s="48"/>
      <c r="BE23" s="156"/>
      <c r="BF23" s="141"/>
      <c r="BG23" s="156" t="str">
        <f t="shared" si="18"/>
        <v>SD</v>
      </c>
      <c r="BH23" s="156" t="str">
        <f t="shared" si="19"/>
        <v>SD</v>
      </c>
      <c r="BI23" s="156" t="str">
        <f t="shared" si="20"/>
        <v>SD</v>
      </c>
      <c r="BJ23" s="156" t="str">
        <f t="shared" si="21"/>
        <v>SD</v>
      </c>
      <c r="BK23" s="156" t="str">
        <f t="shared" si="22"/>
        <v>SD</v>
      </c>
      <c r="BL23" s="156" t="str">
        <f t="shared" si="23"/>
        <v>SD</v>
      </c>
      <c r="BM23" s="142" t="str">
        <f t="shared" si="13"/>
        <v/>
      </c>
      <c r="BN23" s="148"/>
      <c r="BO23" s="147"/>
      <c r="BP23" s="142"/>
      <c r="BQ23" s="142"/>
      <c r="BR23" s="142"/>
      <c r="BS23" s="143"/>
      <c r="BT23" s="144"/>
      <c r="BU23" s="145"/>
      <c r="BV23" s="145"/>
      <c r="BW23" s="144"/>
      <c r="BX23" s="146"/>
      <c r="BY23" s="146"/>
      <c r="BZ23" s="156"/>
      <c r="CA23" s="156"/>
      <c r="CB23" s="156"/>
      <c r="CC23" s="156"/>
      <c r="CD23" s="156"/>
      <c r="CE23" s="48"/>
      <c r="CF23" s="150">
        <v>0</v>
      </c>
      <c r="CG23" s="156">
        <v>32.4</v>
      </c>
      <c r="CH23" s="158">
        <f t="shared" si="4"/>
        <v>8.5</v>
      </c>
      <c r="CI23" s="154">
        <v>27.5</v>
      </c>
      <c r="CJ23" s="154">
        <v>104571.39</v>
      </c>
      <c r="CK23" s="154">
        <v>26.6</v>
      </c>
      <c r="CL23" s="158">
        <v>37.299999999999997</v>
      </c>
      <c r="CM23" s="97">
        <f t="shared" si="14"/>
        <v>31.95</v>
      </c>
      <c r="CN23" s="98"/>
      <c r="CO23" s="98"/>
      <c r="CP23" s="102">
        <f t="shared" si="5"/>
        <v>54.512150405988564</v>
      </c>
      <c r="CQ23" s="136">
        <v>9.6999999999999993</v>
      </c>
      <c r="CS23" s="83">
        <v>11</v>
      </c>
      <c r="CT23" s="92">
        <f>CL17</f>
        <v>32.299999999999997</v>
      </c>
      <c r="CU23" s="92">
        <f>CK17</f>
        <v>22.7</v>
      </c>
      <c r="CV23" s="92">
        <f>IF(CM17=FALSE,"s/d",CM17)</f>
        <v>27.5</v>
      </c>
      <c r="CW23" s="94" t="str">
        <f>IF(CO17="","s/d",CO17)</f>
        <v>s/d</v>
      </c>
      <c r="CX23" s="94" t="str">
        <f>IF(CN17="","s/d",CN17)</f>
        <v>s/d</v>
      </c>
      <c r="CY23" s="93">
        <f>CP17</f>
        <v>70.330116401868821</v>
      </c>
      <c r="CZ23" s="92">
        <f>IF(COUNT(I17,AK17,BL17)=1,"sd",AVERAGE(I17,AK17,BL17))</f>
        <v>21.488926389577429</v>
      </c>
      <c r="DA23" s="93">
        <f>IF(COUNT(K17,AM17,BN17)=1,"sd",AVERAGE(K17,AM17,BN17))</f>
        <v>998.5</v>
      </c>
      <c r="DB23" s="92" t="str">
        <f>IF(W17="","",W17)</f>
        <v/>
      </c>
      <c r="DC23" s="92" t="e">
        <f>IF(COUNT(X17,AY17,BZ17)=1,"sd",AVERAGE(X17,AY17,BZ17))</f>
        <v>#DIV/0!</v>
      </c>
      <c r="DD23" s="92">
        <f>IF(COUNT(Y17,AZ17,CA17)=1,"sd",AVERAGE(Y17,AZ17,CA17))</f>
        <v>29.1</v>
      </c>
      <c r="DE23" s="92">
        <f>IF(COUNT(Z17,BA17,CB17)=1,"sd",AVERAGE(Z17,BA17,CB17))</f>
        <v>28.85</v>
      </c>
      <c r="DF23" s="92" t="e">
        <f>IF(COUNT(AA17,BB17,CC17)=1,"sd",AVERAGE(AA17,BB17,CC17))</f>
        <v>#DIV/0!</v>
      </c>
      <c r="DG23" s="92">
        <f>IF(COUNT(AB17,BC17,CD17)=1,"sd",AVERAGE(AB17,BC17,CD17))</f>
        <v>28.75</v>
      </c>
      <c r="DH23" s="92" t="e">
        <f>IF(COUNT(AC17,BD17,CE17)=1,"sd",AVERAGE(AC17,BD17,CE17))</f>
        <v>#DIV/0!</v>
      </c>
      <c r="DI23" s="96">
        <f>CF17</f>
        <v>21.5</v>
      </c>
      <c r="DJ23" s="92">
        <f>CH17</f>
        <v>4.8999999999999986</v>
      </c>
      <c r="DK23" s="96">
        <f>IF(CQ17="","",CQ17)</f>
        <v>5.2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28.1</v>
      </c>
      <c r="C24" s="141">
        <v>25.6</v>
      </c>
      <c r="D24" s="156">
        <f t="shared" si="0"/>
        <v>2.5</v>
      </c>
      <c r="E24" s="156">
        <f t="shared" si="1"/>
        <v>32.852957094490023</v>
      </c>
      <c r="F24" s="156">
        <f t="shared" si="2"/>
        <v>38.054572518079965</v>
      </c>
      <c r="G24" s="156">
        <f t="shared" si="3"/>
        <v>2.0563064</v>
      </c>
      <c r="H24" s="156">
        <f t="shared" si="6"/>
        <v>30.796650694490022</v>
      </c>
      <c r="I24" s="156">
        <f t="shared" si="7"/>
        <v>24.52274707411031</v>
      </c>
      <c r="J24" s="142">
        <f t="shared" si="8"/>
        <v>80.927595967234538</v>
      </c>
      <c r="K24" s="148">
        <v>999</v>
      </c>
      <c r="L24" s="147">
        <v>8</v>
      </c>
      <c r="M24" s="142"/>
      <c r="N24" s="142"/>
      <c r="O24" s="142"/>
      <c r="P24" s="143"/>
      <c r="Q24" s="144">
        <v>22</v>
      </c>
      <c r="R24" s="145">
        <v>3</v>
      </c>
      <c r="S24" s="145"/>
      <c r="T24" s="144"/>
      <c r="U24" s="146"/>
      <c r="V24" s="146" t="s">
        <v>54</v>
      </c>
      <c r="W24" s="156"/>
      <c r="X24" s="156"/>
      <c r="Y24" s="156">
        <v>29.7</v>
      </c>
      <c r="Z24" s="156">
        <v>29.9</v>
      </c>
      <c r="AA24" s="156"/>
      <c r="AB24" s="156">
        <v>29.7</v>
      </c>
      <c r="AC24" s="48"/>
      <c r="AD24" s="156">
        <v>26.4</v>
      </c>
      <c r="AE24" s="141">
        <v>24</v>
      </c>
      <c r="AF24" s="156">
        <f t="shared" si="9"/>
        <v>2.3999999999999986</v>
      </c>
      <c r="AG24" s="156">
        <f t="shared" si="10"/>
        <v>29.859236634987937</v>
      </c>
      <c r="AH24" s="156">
        <f>IF(AD24="","SD",(10^(23.5518-(2937.4/(273+AD24))-(4.9283*LOG10(273+AD24)))))</f>
        <v>34.44554256785225</v>
      </c>
      <c r="AI24" s="156">
        <f t="shared" si="16"/>
        <v>1.9705257599999992</v>
      </c>
      <c r="AJ24" s="156">
        <f>IF(AG24="SD","SD",IF(AI24="SD","SD",(AG24-AI24)))</f>
        <v>27.888710874987936</v>
      </c>
      <c r="AK24" s="156">
        <f>IF(AJ24="SD","SD",((237.3*LN(AJ24/6.11))/(7.5*LN(10)-LN(AJ24/6.11))))</f>
        <v>22.874060389409106</v>
      </c>
      <c r="AL24" s="142">
        <f t="shared" si="12"/>
        <v>80.964643886945908</v>
      </c>
      <c r="AM24" s="148">
        <v>999</v>
      </c>
      <c r="AN24" s="142">
        <v>8</v>
      </c>
      <c r="AO24" s="142"/>
      <c r="AP24" s="142"/>
      <c r="AQ24" s="142"/>
      <c r="AR24" s="145"/>
      <c r="AS24" s="143">
        <v>22</v>
      </c>
      <c r="AT24" s="145">
        <v>2</v>
      </c>
      <c r="AU24" s="146"/>
      <c r="AV24" s="146"/>
      <c r="AW24" s="146"/>
      <c r="AX24" s="145" t="s">
        <v>54</v>
      </c>
      <c r="AY24" s="156"/>
      <c r="AZ24" s="156">
        <v>29.7</v>
      </c>
      <c r="BA24" s="156">
        <v>29.8</v>
      </c>
      <c r="BB24" s="156"/>
      <c r="BC24" s="156">
        <v>29.6</v>
      </c>
      <c r="BD24" s="48"/>
      <c r="BE24" s="156"/>
      <c r="BF24" s="141"/>
      <c r="BG24" s="156" t="str">
        <f t="shared" si="18"/>
        <v>SD</v>
      </c>
      <c r="BH24" s="156" t="str">
        <f t="shared" si="19"/>
        <v>SD</v>
      </c>
      <c r="BI24" s="156" t="str">
        <f t="shared" si="20"/>
        <v>SD</v>
      </c>
      <c r="BJ24" s="156" t="str">
        <f t="shared" si="21"/>
        <v>SD</v>
      </c>
      <c r="BK24" s="156" t="str">
        <f t="shared" si="22"/>
        <v>SD</v>
      </c>
      <c r="BL24" s="156" t="str">
        <f t="shared" si="23"/>
        <v>SD</v>
      </c>
      <c r="BM24" s="142" t="str">
        <f t="shared" si="13"/>
        <v/>
      </c>
      <c r="BN24" s="148"/>
      <c r="BO24" s="147"/>
      <c r="BP24" s="142"/>
      <c r="BQ24" s="142"/>
      <c r="BR24" s="142"/>
      <c r="BS24" s="143"/>
      <c r="BT24" s="144"/>
      <c r="BU24" s="145"/>
      <c r="BV24" s="145"/>
      <c r="BW24" s="144"/>
      <c r="BX24" s="146"/>
      <c r="BY24" s="146"/>
      <c r="BZ24" s="156"/>
      <c r="CA24" s="156"/>
      <c r="CB24" s="156"/>
      <c r="CC24" s="156"/>
      <c r="CD24" s="156"/>
      <c r="CE24" s="48"/>
      <c r="CF24" s="150">
        <v>2.2000000000000002</v>
      </c>
      <c r="CG24" s="156">
        <v>33.5</v>
      </c>
      <c r="CH24" s="158">
        <f t="shared" si="4"/>
        <v>2.5</v>
      </c>
      <c r="CI24" s="154">
        <v>27</v>
      </c>
      <c r="CJ24" s="154">
        <v>104624.35</v>
      </c>
      <c r="CK24" s="154">
        <v>27.7</v>
      </c>
      <c r="CL24" s="158">
        <v>30</v>
      </c>
      <c r="CM24" s="97">
        <f t="shared" si="14"/>
        <v>28.85</v>
      </c>
      <c r="CN24" s="98"/>
      <c r="CO24" s="98"/>
      <c r="CP24" s="102">
        <f t="shared" si="5"/>
        <v>80.946119927090223</v>
      </c>
      <c r="CQ24" s="136">
        <v>0.2</v>
      </c>
      <c r="CS24" s="83">
        <v>12</v>
      </c>
      <c r="CT24" s="92">
        <f>CL18</f>
        <v>33.5</v>
      </c>
      <c r="CU24" s="92">
        <f>CK18</f>
        <v>22.4</v>
      </c>
      <c r="CV24" s="92">
        <f>IF(CM18=FALSE,"s/d",CM18)</f>
        <v>27.95</v>
      </c>
      <c r="CW24" s="94" t="str">
        <f>IF(CO18="","s/d",CO18)</f>
        <v>s/d</v>
      </c>
      <c r="CX24" s="94" t="str">
        <f>IF(CN18="","s/d",CN18)</f>
        <v>s/d</v>
      </c>
      <c r="CY24" s="93" t="str">
        <f>CP18</f>
        <v>sd</v>
      </c>
      <c r="CZ24" s="92" t="str">
        <f>IF(COUNT(I18,AK18,BL18)=1,"sd",AVERAGE(I18,AK18,BL18))</f>
        <v>sd</v>
      </c>
      <c r="DA24" s="93" t="str">
        <f>IF(COUNT(K18,AM18,BN18)=1,"sd",AVERAGE(K18,AM18,BN18))</f>
        <v>sd</v>
      </c>
      <c r="DB24" s="92" t="str">
        <f>IF(W18="","",W18)</f>
        <v/>
      </c>
      <c r="DC24" s="92" t="e">
        <f>IF(COUNT(X18,AY18,BZ18)=1,"sd",AVERAGE(X18,AY18,BZ18))</f>
        <v>#DIV/0!</v>
      </c>
      <c r="DD24" s="92" t="str">
        <f>IF(COUNT(Y18,AZ18,CA18)=1,"sd",AVERAGE(Y18,AZ18,CA18))</f>
        <v>sd</v>
      </c>
      <c r="DE24" s="92" t="str">
        <f>IF(COUNT(Z18,BA18,CB18)=1,"sd",AVERAGE(Z18,BA18,CB18))</f>
        <v>sd</v>
      </c>
      <c r="DF24" s="92" t="e">
        <f>IF(COUNT(AA18,BB18,CC18)=1,"sd",AVERAGE(AA18,BB18,CC18))</f>
        <v>#DIV/0!</v>
      </c>
      <c r="DG24" s="92" t="str">
        <f>IF(COUNT(AB18,BC18,CD18)=1,"sd",AVERAGE(AB18,BC18,CD18))</f>
        <v>sd</v>
      </c>
      <c r="DH24" s="92" t="e">
        <f>IF(COUNT(AC18,BD18,CE18)=1,"sd",AVERAGE(AC18,BD18,CE18))</f>
        <v>#DIV/0!</v>
      </c>
      <c r="DI24" s="96">
        <f>CF18</f>
        <v>1.8</v>
      </c>
      <c r="DJ24" s="92">
        <f>CH18</f>
        <v>3.6000000000000014</v>
      </c>
      <c r="DK24" s="96" t="str">
        <f>IF(CQ18="","",CQ18)</f>
        <v>sd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20.3</v>
      </c>
      <c r="C25" s="141">
        <v>18.8</v>
      </c>
      <c r="D25" s="156">
        <f t="shared" ref="D25:D37" si="24">IF(B25="","SD",IF(C25="","SD",(B25-C25)))</f>
        <v>1.5</v>
      </c>
      <c r="E25" s="156">
        <f t="shared" ref="E25:E37" si="25" xml:space="preserve"> IF(B25="","SD",IF(C25="","SD",(10^(23.5518-(2937.4/(273+C25))-(4.9283*LOG10(273+C25))))))</f>
        <v>21.708823327881156</v>
      </c>
      <c r="F25" s="156">
        <f t="shared" ref="F25:F37" si="26">IF(B25="","SD",(10^(23.5518-(2937.4/(273+B25))-(4.9283*LOG10(273+B25)))))</f>
        <v>23.831109121315514</v>
      </c>
      <c r="G25" s="156">
        <f t="shared" ref="G25:G37" si="27">IF(B25="","SD",IF(C25="","SD",(0.799*(1+(0.00115*C25))*(B25-C25))))</f>
        <v>1.22441157</v>
      </c>
      <c r="H25" s="156">
        <f t="shared" si="6"/>
        <v>20.484411757881155</v>
      </c>
      <c r="I25" s="156">
        <f t="shared" si="7"/>
        <v>17.875276004821419</v>
      </c>
      <c r="J25" s="142">
        <f t="shared" si="8"/>
        <v>85.956602580276311</v>
      </c>
      <c r="K25" s="148">
        <v>1004</v>
      </c>
      <c r="L25" s="147">
        <v>8</v>
      </c>
      <c r="M25" s="142"/>
      <c r="N25" s="142"/>
      <c r="O25" s="142"/>
      <c r="P25" s="143"/>
      <c r="Q25" s="144">
        <v>18</v>
      </c>
      <c r="R25" s="145">
        <v>3</v>
      </c>
      <c r="S25" s="145"/>
      <c r="T25" s="144"/>
      <c r="U25" s="146"/>
      <c r="V25" s="146" t="s">
        <v>115</v>
      </c>
      <c r="W25" s="156"/>
      <c r="X25" s="156"/>
      <c r="Y25" s="156">
        <v>27.5</v>
      </c>
      <c r="Z25" s="156">
        <v>28.4</v>
      </c>
      <c r="AA25" s="156"/>
      <c r="AB25" s="156">
        <v>29.2</v>
      </c>
      <c r="AC25" s="48"/>
      <c r="AD25" s="112"/>
      <c r="AE25" s="113"/>
      <c r="AF25" s="114" t="str">
        <f t="shared" si="9"/>
        <v>SD</v>
      </c>
      <c r="AG25" s="114" t="str">
        <f t="shared" si="10"/>
        <v>SD</v>
      </c>
      <c r="AH25" s="114" t="str">
        <f>IF(AD25="","SD",(10^(23.5518-(2937.4/(273+AD25))-(4.9283*LOG10(273+AD25)))))</f>
        <v>SD</v>
      </c>
      <c r="AI25" s="114" t="str">
        <f t="shared" si="16"/>
        <v>SD</v>
      </c>
      <c r="AJ25" s="114" t="str">
        <f>IF(AG25="SD","SD",IF(AI25="SD","SD",(AG25-AI25)))</f>
        <v>SD</v>
      </c>
      <c r="AK25" s="114" t="str">
        <f t="shared" si="11"/>
        <v>SD</v>
      </c>
      <c r="AL25" s="115" t="str">
        <f t="shared" si="12"/>
        <v/>
      </c>
      <c r="AM25" s="116"/>
      <c r="AN25" s="115"/>
      <c r="AO25" s="115"/>
      <c r="AP25" s="115"/>
      <c r="AQ25" s="115"/>
      <c r="AR25" s="118"/>
      <c r="AS25" s="119"/>
      <c r="AT25" s="120"/>
      <c r="AU25" s="120"/>
      <c r="AV25" s="119"/>
      <c r="AW25" s="121"/>
      <c r="AX25" s="121"/>
      <c r="AY25" s="114"/>
      <c r="AZ25" s="114"/>
      <c r="BA25" s="114"/>
      <c r="BB25" s="114"/>
      <c r="BC25" s="114"/>
      <c r="BD25" s="48"/>
      <c r="BE25" s="140"/>
      <c r="BF25" s="141"/>
      <c r="BG25" s="156" t="str">
        <f t="shared" si="18"/>
        <v>SD</v>
      </c>
      <c r="BH25" s="156" t="str">
        <f t="shared" si="19"/>
        <v>SD</v>
      </c>
      <c r="BI25" s="156" t="str">
        <f t="shared" si="20"/>
        <v>SD</v>
      </c>
      <c r="BJ25" s="156" t="str">
        <f t="shared" si="21"/>
        <v>SD</v>
      </c>
      <c r="BK25" s="156" t="str">
        <f t="shared" si="22"/>
        <v>SD</v>
      </c>
      <c r="BL25" s="156" t="str">
        <f t="shared" si="23"/>
        <v>SD</v>
      </c>
      <c r="BM25" s="142" t="str">
        <f t="shared" si="13"/>
        <v/>
      </c>
      <c r="BN25" s="148"/>
      <c r="BO25" s="147"/>
      <c r="BP25" s="142"/>
      <c r="BQ25" s="142"/>
      <c r="BR25" s="142"/>
      <c r="BS25" s="143"/>
      <c r="BT25" s="144"/>
      <c r="BU25" s="145"/>
      <c r="BV25" s="145"/>
      <c r="BW25" s="144"/>
      <c r="BX25" s="146"/>
      <c r="BY25" s="146"/>
      <c r="BZ25" s="156"/>
      <c r="CA25" s="156"/>
      <c r="CB25" s="156"/>
      <c r="CC25" s="156"/>
      <c r="CD25" s="156"/>
      <c r="CE25" s="48"/>
      <c r="CF25" s="150">
        <v>0</v>
      </c>
      <c r="CG25" s="156">
        <v>25.3</v>
      </c>
      <c r="CH25" s="158">
        <f t="shared" si="4"/>
        <v>2.1999999999999993</v>
      </c>
      <c r="CI25" s="154">
        <v>22</v>
      </c>
      <c r="CJ25" s="154">
        <v>104721.8</v>
      </c>
      <c r="CK25" s="154">
        <v>19.5</v>
      </c>
      <c r="CL25" s="158">
        <v>25</v>
      </c>
      <c r="CM25" s="97">
        <f t="shared" si="14"/>
        <v>22.25</v>
      </c>
      <c r="CN25" s="98"/>
      <c r="CO25" s="98"/>
      <c r="CP25" s="170" t="str">
        <f t="shared" si="5"/>
        <v>sd</v>
      </c>
      <c r="CQ25" s="168" t="s">
        <v>89</v>
      </c>
      <c r="CS25" s="83">
        <v>13</v>
      </c>
      <c r="CT25" s="92">
        <f>CL19</f>
        <v>34</v>
      </c>
      <c r="CU25" s="92">
        <f>CK19</f>
        <v>24</v>
      </c>
      <c r="CV25" s="92">
        <f>IF(CM19=FALSE,"s/d",CM19)</f>
        <v>29</v>
      </c>
      <c r="CW25" s="94" t="str">
        <f>IF(CO19="","s/d",CO19)</f>
        <v>s/d</v>
      </c>
      <c r="CX25" s="94" t="str">
        <f>IF(CN19="","s/d",CN19)</f>
        <v>s/d</v>
      </c>
      <c r="CY25" s="93" t="e">
        <f>CP19</f>
        <v>#DIV/0!</v>
      </c>
      <c r="CZ25" s="92" t="e">
        <f>IF(COUNT(I19,AK19,BL19)=1,"sd",AVERAGE(I19,AK19,BL19))</f>
        <v>#DIV/0!</v>
      </c>
      <c r="DA25" s="93" t="e">
        <f>IF(COUNT(K19,AM19,BN19)=1,"sd",AVERAGE(K19,AM19,BN19))</f>
        <v>#DIV/0!</v>
      </c>
      <c r="DB25" s="92" t="str">
        <f>IF(W19="","",W19)</f>
        <v/>
      </c>
      <c r="DC25" s="92" t="e">
        <f>IF(COUNT(X19,AY19,BZ19)=1,"sd",AVERAGE(X19,AY19,BZ19))</f>
        <v>#DIV/0!</v>
      </c>
      <c r="DD25" s="92" t="s">
        <v>89</v>
      </c>
      <c r="DE25" s="92" t="s">
        <v>89</v>
      </c>
      <c r="DF25" s="92" t="e">
        <f>IF(COUNT(AA19,BB19,CC19)=1,"sd",AVERAGE(AA19,BB19,CC19))</f>
        <v>#DIV/0!</v>
      </c>
      <c r="DG25" s="92" t="s">
        <v>89</v>
      </c>
      <c r="DH25" s="92" t="e">
        <f>IF(COUNT(AC19,BD19,CE19)=1,"sd",AVERAGE(AC19,BD19,CE19))</f>
        <v>#DIV/0!</v>
      </c>
      <c r="DI25" s="96">
        <f>CF19</f>
        <v>0</v>
      </c>
      <c r="DJ25" s="92">
        <f>CH19</f>
        <v>4.8000000000000007</v>
      </c>
      <c r="DK25" s="96" t="str">
        <f>IF(CQ19="","",CQ19)</f>
        <v>sd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12"/>
      <c r="C26" s="113"/>
      <c r="D26" s="114" t="str">
        <f t="shared" si="24"/>
        <v>SD</v>
      </c>
      <c r="E26" s="114" t="str">
        <f t="shared" si="25"/>
        <v>SD</v>
      </c>
      <c r="F26" s="114" t="str">
        <f t="shared" si="26"/>
        <v>SD</v>
      </c>
      <c r="G26" s="114" t="str">
        <f t="shared" si="27"/>
        <v>SD</v>
      </c>
      <c r="H26" s="114" t="str">
        <f t="shared" si="6"/>
        <v>SD</v>
      </c>
      <c r="I26" s="114" t="str">
        <f t="shared" si="7"/>
        <v>SD</v>
      </c>
      <c r="J26" s="115" t="str">
        <f t="shared" si="8"/>
        <v/>
      </c>
      <c r="K26" s="116"/>
      <c r="L26" s="117"/>
      <c r="M26" s="115"/>
      <c r="N26" s="115"/>
      <c r="O26" s="115"/>
      <c r="P26" s="118"/>
      <c r="Q26" s="119"/>
      <c r="R26" s="120"/>
      <c r="S26" s="120"/>
      <c r="T26" s="119"/>
      <c r="U26" s="121"/>
      <c r="V26" s="121"/>
      <c r="W26" s="114"/>
      <c r="X26" s="114"/>
      <c r="Y26" s="114"/>
      <c r="Z26" s="114"/>
      <c r="AA26" s="114"/>
      <c r="AB26" s="114"/>
      <c r="AC26" s="48"/>
      <c r="AD26" s="112"/>
      <c r="AE26" s="113"/>
      <c r="AF26" s="114" t="str">
        <f t="shared" si="9"/>
        <v>SD</v>
      </c>
      <c r="AG26" s="114" t="str">
        <f xml:space="preserve"> IF(AD26="","SD",IF(AE26="","SD",(10^(23.5518-(2937.4/(273+AE26))-(4.9283*LOG10(273+AE26))))))</f>
        <v>SD</v>
      </c>
      <c r="AH26" s="114" t="str">
        <f t="shared" ref="AH26:AH37" si="28">IF(AD26="","SD",(10^(23.5518-(2937.4/(273+AD26))-(4.9283*LOG10(273+AD26)))))</f>
        <v>SD</v>
      </c>
      <c r="AI26" s="114" t="str">
        <f t="shared" si="16"/>
        <v>SD</v>
      </c>
      <c r="AJ26" s="114" t="str">
        <f t="shared" ref="AJ26:AJ37" si="29">IF(AG26="SD","SD",IF(AI26="SD","SD",(AG26-AI26)))</f>
        <v>SD</v>
      </c>
      <c r="AK26" s="114" t="str">
        <f t="shared" si="11"/>
        <v>SD</v>
      </c>
      <c r="AL26" s="115" t="str">
        <f t="shared" si="12"/>
        <v/>
      </c>
      <c r="AM26" s="116"/>
      <c r="AN26" s="117"/>
      <c r="AO26" s="115"/>
      <c r="AP26" s="115"/>
      <c r="AQ26" s="115"/>
      <c r="AR26" s="118"/>
      <c r="AS26" s="119"/>
      <c r="AT26" s="120"/>
      <c r="AU26" s="120"/>
      <c r="AV26" s="119"/>
      <c r="AW26" s="121"/>
      <c r="AX26" s="121"/>
      <c r="AY26" s="114"/>
      <c r="AZ26" s="114"/>
      <c r="BA26" s="114"/>
      <c r="BB26" s="114"/>
      <c r="BC26" s="114"/>
      <c r="BD26" s="48"/>
      <c r="BE26" s="140"/>
      <c r="BF26" s="141"/>
      <c r="BG26" s="156" t="str">
        <f t="shared" si="18"/>
        <v>SD</v>
      </c>
      <c r="BH26" s="156" t="str">
        <f t="shared" si="19"/>
        <v>SD</v>
      </c>
      <c r="BI26" s="156" t="str">
        <f t="shared" si="20"/>
        <v>SD</v>
      </c>
      <c r="BJ26" s="156" t="str">
        <f t="shared" si="21"/>
        <v>SD</v>
      </c>
      <c r="BK26" s="156" t="str">
        <f t="shared" si="22"/>
        <v>SD</v>
      </c>
      <c r="BL26" s="156" t="str">
        <f t="shared" si="23"/>
        <v>SD</v>
      </c>
      <c r="BM26" s="142" t="str">
        <f t="shared" si="13"/>
        <v/>
      </c>
      <c r="BN26" s="148"/>
      <c r="BO26" s="147"/>
      <c r="BP26" s="142"/>
      <c r="BQ26" s="142"/>
      <c r="BR26" s="142"/>
      <c r="BS26" s="143"/>
      <c r="BT26" s="144"/>
      <c r="BU26" s="145"/>
      <c r="BV26" s="145"/>
      <c r="BW26" s="144"/>
      <c r="BX26" s="146"/>
      <c r="BY26" s="146"/>
      <c r="BZ26" s="156"/>
      <c r="CA26" s="156"/>
      <c r="CB26" s="156"/>
      <c r="CC26" s="156"/>
      <c r="CD26" s="156"/>
      <c r="CE26" s="48"/>
      <c r="CF26" s="150">
        <v>0</v>
      </c>
      <c r="CG26" s="156">
        <v>27.2</v>
      </c>
      <c r="CH26" s="158">
        <f t="shared" si="4"/>
        <v>6</v>
      </c>
      <c r="CI26" s="166" t="s">
        <v>89</v>
      </c>
      <c r="CJ26" s="166" t="s">
        <v>89</v>
      </c>
      <c r="CK26" s="154">
        <v>19</v>
      </c>
      <c r="CL26" s="158">
        <v>30.3</v>
      </c>
      <c r="CM26" s="97">
        <f t="shared" si="14"/>
        <v>24.65</v>
      </c>
      <c r="CN26" s="98"/>
      <c r="CO26" s="98"/>
      <c r="CP26" s="170" t="e">
        <f t="shared" si="5"/>
        <v>#DIV/0!</v>
      </c>
      <c r="CQ26" s="136">
        <v>9.3000000000000007</v>
      </c>
      <c r="CS26" s="83">
        <v>14</v>
      </c>
      <c r="CT26" s="92">
        <f>CL20</f>
        <v>34.5</v>
      </c>
      <c r="CU26" s="92">
        <f>CK20</f>
        <v>25</v>
      </c>
      <c r="CV26" s="92">
        <f>IF(CM20=FALSE,"s/d",CM20)</f>
        <v>29.75</v>
      </c>
      <c r="CW26" s="94" t="str">
        <f>IF(CO20="","s/d",CO20)</f>
        <v>s/d</v>
      </c>
      <c r="CX26" s="94" t="str">
        <f>IF(CN20="","s/d",CN20)</f>
        <v>s/d</v>
      </c>
      <c r="CY26" s="93">
        <f>CP20</f>
        <v>63.113002619375202</v>
      </c>
      <c r="CZ26" s="92">
        <f>IF(COUNT(I20,AK20,BL20)=1,"sd",AVERAGE(I20,AK20,BL20))</f>
        <v>23.43994132074365</v>
      </c>
      <c r="DA26" s="93">
        <f>IF(COUNT(K20,AM20,BN20)=1,"sd",AVERAGE(K20,AM20,BN20))</f>
        <v>998.5</v>
      </c>
      <c r="DB26" s="92" t="str">
        <f>IF(W20="","",W20)</f>
        <v/>
      </c>
      <c r="DC26" s="92" t="e">
        <f>IF(COUNT(X20,AY20,BZ20)=1,"sd",AVERAGE(X20,AY20,BZ20))</f>
        <v>#DIV/0!</v>
      </c>
      <c r="DD26" s="92">
        <f>IF(COUNT(Y20,AZ20,CA20)=1,"sd",AVERAGE(Y20,AZ20,CA20))</f>
        <v>29.65</v>
      </c>
      <c r="DE26" s="92">
        <f>IF(COUNT(Z20,BA20,CB20)=1,"sd",AVERAGE(Z20,BA20,CB20))</f>
        <v>29.3</v>
      </c>
      <c r="DF26" s="92" t="e">
        <f>IF(COUNT(AA20,BB20,CC20)=1,"sd",AVERAGE(AA20,BB20,CC20))</f>
        <v>#DIV/0!</v>
      </c>
      <c r="DG26" s="92">
        <f>IF(COUNT(AB20,BC20,CD20)=1,"sd",AVERAGE(AB20,BC20,CD20))</f>
        <v>29</v>
      </c>
      <c r="DH26" s="92" t="e">
        <f>IF(COUNT(AC20,BD20,CE20)=1,"sd",AVERAGE(AC20,BD20,CE20))</f>
        <v>#DIV/0!</v>
      </c>
      <c r="DI26" s="96">
        <f>CF20</f>
        <v>0</v>
      </c>
      <c r="DJ26" s="92">
        <f>CH20</f>
        <v>5</v>
      </c>
      <c r="DK26" s="96">
        <f>IF(CQ20="","",CQ20)</f>
        <v>6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26.8</v>
      </c>
      <c r="C27" s="141">
        <v>21.8</v>
      </c>
      <c r="D27" s="156">
        <f t="shared" si="24"/>
        <v>5</v>
      </c>
      <c r="E27" s="156">
        <f t="shared" si="25"/>
        <v>26.132701336552852</v>
      </c>
      <c r="F27" s="156">
        <f t="shared" si="26"/>
        <v>35.266750204097853</v>
      </c>
      <c r="G27" s="156">
        <f t="shared" si="27"/>
        <v>4.0951546499999996</v>
      </c>
      <c r="H27" s="156">
        <f t="shared" si="6"/>
        <v>22.037546686552851</v>
      </c>
      <c r="I27" s="156">
        <f t="shared" si="7"/>
        <v>19.041823808863196</v>
      </c>
      <c r="J27" s="142">
        <f t="shared" si="8"/>
        <v>62.488169618736734</v>
      </c>
      <c r="K27" s="148">
        <v>1001</v>
      </c>
      <c r="L27" s="147">
        <v>0</v>
      </c>
      <c r="M27" s="142"/>
      <c r="N27" s="142"/>
      <c r="O27" s="142"/>
      <c r="P27" s="143"/>
      <c r="Q27" s="144">
        <v>0</v>
      </c>
      <c r="R27" s="145">
        <v>0</v>
      </c>
      <c r="S27" s="145"/>
      <c r="T27" s="144"/>
      <c r="U27" s="146"/>
      <c r="V27" s="146" t="s">
        <v>115</v>
      </c>
      <c r="W27" s="156"/>
      <c r="X27" s="156"/>
      <c r="Y27" s="156">
        <v>26.5</v>
      </c>
      <c r="Z27" s="156">
        <v>27.2</v>
      </c>
      <c r="AA27" s="156"/>
      <c r="AB27" s="156">
        <v>28.2</v>
      </c>
      <c r="AC27" s="48"/>
      <c r="AD27" s="140">
        <v>34.200000000000003</v>
      </c>
      <c r="AE27" s="141">
        <v>24.2</v>
      </c>
      <c r="AF27" s="156">
        <f t="shared" si="9"/>
        <v>10.000000000000004</v>
      </c>
      <c r="AG27" s="156">
        <f t="shared" si="10"/>
        <v>30.219932720958749</v>
      </c>
      <c r="AH27" s="156">
        <f t="shared" si="28"/>
        <v>53.850914848162937</v>
      </c>
      <c r="AI27" s="156">
        <f t="shared" si="16"/>
        <v>8.2123617000000042</v>
      </c>
      <c r="AJ27" s="156">
        <f t="shared" si="29"/>
        <v>22.007571020958743</v>
      </c>
      <c r="AK27" s="156">
        <f t="shared" si="11"/>
        <v>19.02000010815361</v>
      </c>
      <c r="AL27" s="142">
        <f t="shared" si="12"/>
        <v>40.867589869198866</v>
      </c>
      <c r="AM27" s="148">
        <v>1000</v>
      </c>
      <c r="AN27" s="147">
        <v>1</v>
      </c>
      <c r="AO27" s="142"/>
      <c r="AP27" s="142"/>
      <c r="AQ27" s="142"/>
      <c r="AR27" s="143"/>
      <c r="AS27" s="144">
        <v>18</v>
      </c>
      <c r="AT27" s="145">
        <v>2</v>
      </c>
      <c r="AU27" s="145"/>
      <c r="AV27" s="144"/>
      <c r="AW27" s="146"/>
      <c r="AX27" s="146" t="s">
        <v>54</v>
      </c>
      <c r="AY27" s="156"/>
      <c r="AZ27" s="156">
        <v>29.8</v>
      </c>
      <c r="BA27" s="156">
        <v>28.8</v>
      </c>
      <c r="BB27" s="156"/>
      <c r="BC27" s="156">
        <v>28.2</v>
      </c>
      <c r="BD27" s="48"/>
      <c r="BE27" s="140"/>
      <c r="BF27" s="141"/>
      <c r="BG27" s="156" t="str">
        <f t="shared" si="18"/>
        <v>SD</v>
      </c>
      <c r="BH27" s="156" t="str">
        <f t="shared" si="19"/>
        <v>SD</v>
      </c>
      <c r="BI27" s="156" t="str">
        <f t="shared" si="20"/>
        <v>SD</v>
      </c>
      <c r="BJ27" s="156" t="str">
        <f t="shared" si="21"/>
        <v>SD</v>
      </c>
      <c r="BK27" s="156" t="str">
        <f t="shared" si="22"/>
        <v>SD</v>
      </c>
      <c r="BL27" s="156" t="str">
        <f t="shared" si="23"/>
        <v>SD</v>
      </c>
      <c r="BM27" s="142" t="str">
        <f t="shared" si="13"/>
        <v/>
      </c>
      <c r="BN27" s="148"/>
      <c r="BO27" s="147"/>
      <c r="BP27" s="142"/>
      <c r="BQ27" s="142"/>
      <c r="BR27" s="142"/>
      <c r="BS27" s="143"/>
      <c r="BT27" s="144"/>
      <c r="BU27" s="145"/>
      <c r="BV27" s="145"/>
      <c r="BW27" s="144"/>
      <c r="BX27" s="146"/>
      <c r="BY27" s="146"/>
      <c r="BZ27" s="156"/>
      <c r="CA27" s="156"/>
      <c r="CB27" s="156"/>
      <c r="CC27" s="156"/>
      <c r="CD27" s="156"/>
      <c r="CE27" s="48"/>
      <c r="CF27" s="150">
        <v>0</v>
      </c>
      <c r="CG27" s="156">
        <v>31</v>
      </c>
      <c r="CH27" s="158">
        <f t="shared" si="4"/>
        <v>5</v>
      </c>
      <c r="CI27" s="154">
        <v>24.3</v>
      </c>
      <c r="CJ27" s="154">
        <v>104794.31</v>
      </c>
      <c r="CK27" s="154">
        <v>20</v>
      </c>
      <c r="CL27" s="158">
        <v>35.299999999999997</v>
      </c>
      <c r="CM27" s="97">
        <f t="shared" si="14"/>
        <v>27.65</v>
      </c>
      <c r="CN27" s="98"/>
      <c r="CO27" s="98"/>
      <c r="CP27" s="102">
        <f t="shared" si="5"/>
        <v>51.6778797439678</v>
      </c>
      <c r="CQ27" s="136">
        <v>11.2</v>
      </c>
      <c r="CS27" s="83">
        <v>15</v>
      </c>
      <c r="CT27" s="92">
        <f>CL21</f>
        <v>35.9</v>
      </c>
      <c r="CU27" s="92">
        <f>CK21</f>
        <v>25.6</v>
      </c>
      <c r="CV27" s="92">
        <f>IF(CM21=FALSE,"s/d",CM21)</f>
        <v>30.75</v>
      </c>
      <c r="CW27" s="94" t="str">
        <f>IF(CO21="","s/d",CO21)</f>
        <v>s/d</v>
      </c>
      <c r="CX27" s="94" t="str">
        <f>IF(CN21="","s/d",CN21)</f>
        <v>s/d</v>
      </c>
      <c r="CY27" s="93">
        <f>CP21</f>
        <v>60.43915971601443</v>
      </c>
      <c r="CZ27" s="92">
        <f>IF(COUNT(I21,AK21,BL21)=1,"sd",AVERAGE(I21,AK21,BL21))</f>
        <v>23.125246766567315</v>
      </c>
      <c r="DA27" s="93">
        <f>IF(COUNT(K21,AM21,BN21)=1,"sd",AVERAGE(K21,AM21,BN21))</f>
        <v>998</v>
      </c>
      <c r="DB27" s="92" t="str">
        <f>IF(W21="","",W21)</f>
        <v/>
      </c>
      <c r="DC27" s="92" t="e">
        <f>IF(COUNT(X21,AY21,BZ21)=1,"sd",AVERAGE(X21,AY21,BZ21))</f>
        <v>#DIV/0!</v>
      </c>
      <c r="DD27" s="92">
        <f>IF(COUNT(Y21,AZ21,CA21)=1,"sd",AVERAGE(Y21,AZ21,CA21))</f>
        <v>30.1</v>
      </c>
      <c r="DE27" s="92">
        <f>IF(COUNT(Z21,BA21,CB21)=1,"sd",AVERAGE(Z21,BA21,CB21))</f>
        <v>29.5</v>
      </c>
      <c r="DF27" s="92" t="e">
        <f>IF(COUNT(AA21,BB21,CC21)=1,"sd",AVERAGE(AA21,BB21,CC21))</f>
        <v>#DIV/0!</v>
      </c>
      <c r="DG27" s="92">
        <f>IF(COUNT(AB21,BC21,CD21)=1,"sd",AVERAGE(AB21,BC21,CD21))</f>
        <v>29.05</v>
      </c>
      <c r="DH27" s="92" t="e">
        <f>IF(COUNT(AC21,BD21,CE21)=1,"sd",AVERAGE(AC21,BD21,CE21))</f>
        <v>#DIV/0!</v>
      </c>
      <c r="DI27" s="96">
        <f>CF21</f>
        <v>0</v>
      </c>
      <c r="DJ27" s="92">
        <f>CH21</f>
        <v>6.8000000000000007</v>
      </c>
      <c r="DK27" s="96">
        <f>IF(CQ21="","",CQ21)</f>
        <v>10.6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30.6</v>
      </c>
      <c r="C28" s="141">
        <v>25</v>
      </c>
      <c r="D28" s="156">
        <f t="shared" si="24"/>
        <v>5.6000000000000014</v>
      </c>
      <c r="E28" s="156">
        <f t="shared" si="25"/>
        <v>31.701003193072857</v>
      </c>
      <c r="F28" s="156">
        <f t="shared" si="26"/>
        <v>43.958375453693606</v>
      </c>
      <c r="G28" s="156">
        <f t="shared" si="27"/>
        <v>4.6030390000000017</v>
      </c>
      <c r="H28" s="156">
        <f t="shared" si="6"/>
        <v>27.097964193072855</v>
      </c>
      <c r="I28" s="156">
        <f t="shared" si="7"/>
        <v>22.399817526219891</v>
      </c>
      <c r="J28" s="142">
        <f t="shared" si="8"/>
        <v>61.644598812843398</v>
      </c>
      <c r="K28" s="148">
        <v>1000</v>
      </c>
      <c r="L28" s="147">
        <v>0</v>
      </c>
      <c r="M28" s="142"/>
      <c r="N28" s="142"/>
      <c r="O28" s="142"/>
      <c r="P28" s="143"/>
      <c r="Q28" s="144">
        <v>36</v>
      </c>
      <c r="R28" s="145">
        <v>3</v>
      </c>
      <c r="S28" s="145"/>
      <c r="T28" s="144"/>
      <c r="U28" s="146"/>
      <c r="V28" s="146" t="s">
        <v>54</v>
      </c>
      <c r="W28" s="156"/>
      <c r="X28" s="156"/>
      <c r="Y28" s="156">
        <v>27.8</v>
      </c>
      <c r="Z28" s="156">
        <v>28</v>
      </c>
      <c r="AA28" s="156"/>
      <c r="AB28" s="156">
        <v>28.5</v>
      </c>
      <c r="AC28" s="48"/>
      <c r="AD28" s="140">
        <v>37.200000000000003</v>
      </c>
      <c r="AE28" s="141">
        <v>28.8</v>
      </c>
      <c r="AF28" s="156">
        <f t="shared" si="9"/>
        <v>8.4000000000000021</v>
      </c>
      <c r="AG28" s="156">
        <f t="shared" si="10"/>
        <v>39.633641157472908</v>
      </c>
      <c r="AH28" s="156">
        <f t="shared" si="28"/>
        <v>63.513661801344178</v>
      </c>
      <c r="AI28" s="156">
        <f t="shared" si="16"/>
        <v>6.9338881920000031</v>
      </c>
      <c r="AJ28" s="156">
        <f t="shared" si="29"/>
        <v>32.699752965472904</v>
      </c>
      <c r="AK28" s="156">
        <f t="shared" si="11"/>
        <v>25.529632609883027</v>
      </c>
      <c r="AL28" s="142">
        <f t="shared" si="12"/>
        <v>51.484597231616171</v>
      </c>
      <c r="AM28" s="148">
        <v>998</v>
      </c>
      <c r="AN28" s="147">
        <v>3</v>
      </c>
      <c r="AO28" s="142"/>
      <c r="AP28" s="142"/>
      <c r="AQ28" s="142"/>
      <c r="AR28" s="143"/>
      <c r="AS28" s="144">
        <v>36</v>
      </c>
      <c r="AT28" s="145">
        <v>2</v>
      </c>
      <c r="AU28" s="145"/>
      <c r="AV28" s="144"/>
      <c r="AW28" s="146"/>
      <c r="AX28" s="146" t="s">
        <v>54</v>
      </c>
      <c r="AY28" s="156"/>
      <c r="AZ28" s="156">
        <v>30.8</v>
      </c>
      <c r="BA28" s="156">
        <v>29.4</v>
      </c>
      <c r="BB28" s="156"/>
      <c r="BC28" s="156">
        <v>28.4</v>
      </c>
      <c r="BD28" s="48"/>
      <c r="BE28" s="156"/>
      <c r="BF28" s="141"/>
      <c r="BG28" s="156" t="str">
        <f t="shared" si="18"/>
        <v>SD</v>
      </c>
      <c r="BH28" s="156" t="str">
        <f t="shared" si="19"/>
        <v>SD</v>
      </c>
      <c r="BI28" s="156" t="str">
        <f t="shared" si="20"/>
        <v>SD</v>
      </c>
      <c r="BJ28" s="156" t="str">
        <f t="shared" si="21"/>
        <v>SD</v>
      </c>
      <c r="BK28" s="156" t="str">
        <f t="shared" si="22"/>
        <v>SD</v>
      </c>
      <c r="BL28" s="156" t="str">
        <f t="shared" si="23"/>
        <v>SD</v>
      </c>
      <c r="BM28" s="142" t="str">
        <f t="shared" si="13"/>
        <v/>
      </c>
      <c r="BN28" s="148"/>
      <c r="BO28" s="147"/>
      <c r="BP28" s="142"/>
      <c r="BQ28" s="142"/>
      <c r="BR28" s="142"/>
      <c r="BS28" s="143"/>
      <c r="BT28" s="144"/>
      <c r="BU28" s="145"/>
      <c r="BV28" s="145"/>
      <c r="BW28" s="144"/>
      <c r="BX28" s="146"/>
      <c r="BY28" s="145"/>
      <c r="BZ28" s="156"/>
      <c r="CA28" s="156"/>
      <c r="CB28" s="156"/>
      <c r="CC28" s="156"/>
      <c r="CD28" s="156"/>
      <c r="CE28" s="48"/>
      <c r="CF28" s="47">
        <v>0</v>
      </c>
      <c r="CG28" s="156">
        <v>30</v>
      </c>
      <c r="CH28" s="158">
        <f t="shared" si="4"/>
        <v>7</v>
      </c>
      <c r="CI28" s="154">
        <v>27.3</v>
      </c>
      <c r="CJ28" s="154">
        <v>104818.77</v>
      </c>
      <c r="CK28" s="154">
        <v>23.5</v>
      </c>
      <c r="CL28" s="158">
        <v>37.799999999999997</v>
      </c>
      <c r="CM28" s="97">
        <f t="shared" si="14"/>
        <v>30.65</v>
      </c>
      <c r="CN28" s="98"/>
      <c r="CO28" s="98"/>
      <c r="CP28" s="102">
        <f t="shared" si="5"/>
        <v>56.564598022229788</v>
      </c>
      <c r="CQ28" s="136">
        <v>11.3</v>
      </c>
      <c r="CS28" s="83">
        <v>16</v>
      </c>
      <c r="CT28" s="92">
        <f>CL22</f>
        <v>36</v>
      </c>
      <c r="CU28" s="92">
        <f>CK22</f>
        <v>26.4</v>
      </c>
      <c r="CV28" s="92">
        <f>IF(CM22=FALSE,"s/d",CM22)</f>
        <v>31.2</v>
      </c>
      <c r="CW28" s="94" t="str">
        <f>IF(CO22="","s/d",CO22)</f>
        <v>s/d</v>
      </c>
      <c r="CX28" s="94" t="str">
        <f>IF(CN22="","s/d",CN22)</f>
        <v>s/d</v>
      </c>
      <c r="CY28" s="93">
        <f>CP22</f>
        <v>59.113549950955203</v>
      </c>
      <c r="CZ28" s="92">
        <f>IF(COUNT(I22,AK22,BL22)=1,"sd",AVERAGE(I22,AK22,BL22))</f>
        <v>23.52775454782314</v>
      </c>
      <c r="DA28" s="93">
        <f>IF(COUNT(K22,AM22,BN22)=1,"sd",AVERAGE(K22,AM22,BN22))</f>
        <v>998</v>
      </c>
      <c r="DB28" s="92" t="str">
        <f>IF(W22="","",W22)</f>
        <v/>
      </c>
      <c r="DC28" s="92" t="e">
        <f>IF(COUNT(X22,AY22,BZ22)=1,"sd",AVERAGE(X22,AY22,BZ22))</f>
        <v>#DIV/0!</v>
      </c>
      <c r="DD28" s="92">
        <f>IF(COUNT(Y22,AZ22,CA22)=1,"sd",AVERAGE(Y22,AZ22,CA22))</f>
        <v>30.4</v>
      </c>
      <c r="DE28" s="92">
        <f>IF(COUNT(Z22,BA22,CB22)=1,"sd",AVERAGE(Z22,BA22,CB22))</f>
        <v>29.799999999999997</v>
      </c>
      <c r="DF28" s="92" t="e">
        <f>IF(COUNT(AA22,BB22,CC22)=1,"sd",AVERAGE(AA22,BB22,CC22))</f>
        <v>#DIV/0!</v>
      </c>
      <c r="DG28" s="92">
        <f>IF(COUNT(AB22,BC22,CD22)=1,"sd",AVERAGE(AB22,BC22,CD22))</f>
        <v>29.3</v>
      </c>
      <c r="DH28" s="92" t="e">
        <f>IF(COUNT(AC22,BD22,CE22)=1,"sd",AVERAGE(AC22,BD22,CE22))</f>
        <v>#DIV/0!</v>
      </c>
      <c r="DI28" s="96">
        <f>CF22</f>
        <v>0</v>
      </c>
      <c r="DJ28" s="92">
        <f>CH22</f>
        <v>7.3999999999999986</v>
      </c>
      <c r="DK28" s="96">
        <f>IF(CQ22="","",CQ22)</f>
        <v>10.9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33.4</v>
      </c>
      <c r="C29" s="141">
        <v>26.2</v>
      </c>
      <c r="D29" s="156">
        <f t="shared" si="24"/>
        <v>7.1999999999999993</v>
      </c>
      <c r="E29" s="156">
        <f t="shared" si="25"/>
        <v>34.04122114983732</v>
      </c>
      <c r="F29" s="156">
        <f t="shared" si="26"/>
        <v>51.500148099508294</v>
      </c>
      <c r="G29" s="156">
        <f t="shared" si="27"/>
        <v>5.9261318639999994</v>
      </c>
      <c r="H29" s="156">
        <f t="shared" si="6"/>
        <v>28.115089285837321</v>
      </c>
      <c r="I29" s="156">
        <f t="shared" si="7"/>
        <v>23.007666442370915</v>
      </c>
      <c r="J29" s="142">
        <f t="shared" si="8"/>
        <v>54.592249388319246</v>
      </c>
      <c r="K29" s="148">
        <v>999</v>
      </c>
      <c r="L29" s="147">
        <v>0</v>
      </c>
      <c r="M29" s="142"/>
      <c r="N29" s="142"/>
      <c r="O29" s="142"/>
      <c r="P29" s="143"/>
      <c r="Q29" s="144">
        <v>36</v>
      </c>
      <c r="R29" s="145">
        <v>3</v>
      </c>
      <c r="S29" s="145"/>
      <c r="T29" s="144"/>
      <c r="U29" s="146"/>
      <c r="V29" s="146" t="s">
        <v>54</v>
      </c>
      <c r="W29" s="156"/>
      <c r="X29" s="156"/>
      <c r="Y29" s="156">
        <v>28.8</v>
      </c>
      <c r="Z29" s="156">
        <v>28.9</v>
      </c>
      <c r="AA29" s="156"/>
      <c r="AB29" s="156">
        <v>28.9</v>
      </c>
      <c r="AC29" s="48"/>
      <c r="AD29" s="156">
        <v>38.6</v>
      </c>
      <c r="AE29" s="141">
        <v>27.8</v>
      </c>
      <c r="AF29" s="156">
        <f t="shared" si="9"/>
        <v>10.8</v>
      </c>
      <c r="AG29" s="156">
        <f t="shared" si="10"/>
        <v>37.394764950818264</v>
      </c>
      <c r="AH29" s="156">
        <f t="shared" si="28"/>
        <v>68.513227056097719</v>
      </c>
      <c r="AI29" s="156">
        <f t="shared" si="16"/>
        <v>8.9050755240000008</v>
      </c>
      <c r="AJ29" s="156">
        <f t="shared" si="29"/>
        <v>28.489689426818263</v>
      </c>
      <c r="AK29" s="156">
        <f t="shared" si="11"/>
        <v>23.226702536596978</v>
      </c>
      <c r="AL29" s="50">
        <f t="shared" si="12"/>
        <v>41.582758032242857</v>
      </c>
      <c r="AM29" s="148">
        <v>997</v>
      </c>
      <c r="AN29" s="142">
        <v>6</v>
      </c>
      <c r="AO29" s="142"/>
      <c r="AP29" s="142"/>
      <c r="AQ29" s="142"/>
      <c r="AR29" s="143"/>
      <c r="AS29" s="144">
        <v>36</v>
      </c>
      <c r="AT29" s="145">
        <v>2</v>
      </c>
      <c r="AU29" s="145"/>
      <c r="AV29" s="146"/>
      <c r="AW29" s="145"/>
      <c r="AX29" s="146" t="s">
        <v>54</v>
      </c>
      <c r="AY29" s="156"/>
      <c r="AZ29" s="156">
        <v>31.6</v>
      </c>
      <c r="BA29" s="156">
        <v>30</v>
      </c>
      <c r="BB29" s="156"/>
      <c r="BC29" s="156">
        <v>28.9</v>
      </c>
      <c r="BD29" s="48"/>
      <c r="BE29" s="156"/>
      <c r="BF29" s="141"/>
      <c r="BG29" s="156" t="str">
        <f t="shared" si="18"/>
        <v>SD</v>
      </c>
      <c r="BH29" s="156" t="str">
        <f t="shared" si="19"/>
        <v>SD</v>
      </c>
      <c r="BI29" s="156" t="str">
        <f t="shared" si="20"/>
        <v>SD</v>
      </c>
      <c r="BJ29" s="156" t="str">
        <f t="shared" si="21"/>
        <v>SD</v>
      </c>
      <c r="BK29" s="156" t="str">
        <f t="shared" si="22"/>
        <v>SD</v>
      </c>
      <c r="BL29" s="156" t="str">
        <f t="shared" si="23"/>
        <v>SD</v>
      </c>
      <c r="BM29" s="50" t="str">
        <f t="shared" si="13"/>
        <v/>
      </c>
      <c r="BN29" s="148"/>
      <c r="BO29" s="142"/>
      <c r="BP29" s="142"/>
      <c r="BQ29" s="142"/>
      <c r="BR29" s="142"/>
      <c r="BS29" s="145"/>
      <c r="BT29" s="143"/>
      <c r="BU29" s="145"/>
      <c r="BV29" s="146"/>
      <c r="BW29" s="146"/>
      <c r="BX29" s="146"/>
      <c r="BY29" s="146"/>
      <c r="BZ29" s="156"/>
      <c r="CA29" s="156"/>
      <c r="CB29" s="156"/>
      <c r="CC29" s="156"/>
      <c r="CD29" s="156"/>
      <c r="CE29" s="48"/>
      <c r="CF29" s="47">
        <v>0</v>
      </c>
      <c r="CG29" s="156">
        <v>32</v>
      </c>
      <c r="CH29" s="158">
        <f t="shared" si="4"/>
        <v>8.7000000000000028</v>
      </c>
      <c r="CI29" s="154">
        <v>29</v>
      </c>
      <c r="CJ29" s="154">
        <v>104854.44</v>
      </c>
      <c r="CK29" s="154">
        <v>26</v>
      </c>
      <c r="CL29" s="158">
        <v>39</v>
      </c>
      <c r="CM29" s="97">
        <f t="shared" si="14"/>
        <v>32.5</v>
      </c>
      <c r="CN29" s="98"/>
      <c r="CO29" s="98"/>
      <c r="CP29" s="102">
        <f t="shared" si="5"/>
        <v>48.087503710281055</v>
      </c>
      <c r="CQ29" s="136">
        <v>10.5</v>
      </c>
      <c r="CS29" s="83">
        <v>17</v>
      </c>
      <c r="CT29" s="92">
        <f>CL23</f>
        <v>37.299999999999997</v>
      </c>
      <c r="CU29" s="92">
        <f>CK23</f>
        <v>26.6</v>
      </c>
      <c r="CV29" s="92">
        <f>IF(CM23=FALSE,"s/d",CM23)</f>
        <v>31.95</v>
      </c>
      <c r="CW29" s="94" t="str">
        <f>IF(CO23="","s/d",CO23)</f>
        <v>s/d</v>
      </c>
      <c r="CX29" s="94" t="str">
        <f>IF(CN23="","s/d",CN23)</f>
        <v>s/d</v>
      </c>
      <c r="CY29" s="93">
        <f>CP23</f>
        <v>54.512150405988564</v>
      </c>
      <c r="CZ29" s="92">
        <f>IF(COUNT(I23,AK23,BL23)=1,"sd",AVERAGE(I23,AK23,BL23))</f>
        <v>23.229786987027929</v>
      </c>
      <c r="DA29" s="93">
        <f>IF(COUNT(K23,AM23,BN23)=1,"sd",AVERAGE(K23,AM23,BN23))</f>
        <v>997</v>
      </c>
      <c r="DB29" s="92" t="str">
        <f>IF(W23="","",W23)</f>
        <v/>
      </c>
      <c r="DC29" s="92" t="e">
        <f>IF(COUNT(X23,AY23,BZ23)=1,"sd",AVERAGE(X23,AY23,BZ23))</f>
        <v>#DIV/0!</v>
      </c>
      <c r="DD29" s="92">
        <f>IF(COUNT(Y23,AZ23,CA23)=1,"sd",AVERAGE(Y23,AZ23,CA23))</f>
        <v>30.8</v>
      </c>
      <c r="DE29" s="92">
        <f>IF(COUNT(Z23,BA23,CB23)=1,"sd",AVERAGE(Z23,BA23,CB23))</f>
        <v>30.1</v>
      </c>
      <c r="DF29" s="92" t="e">
        <f>IF(COUNT(AA23,BB23,CC23)=1,"sd",AVERAGE(AA23,BB23,CC23))</f>
        <v>#DIV/0!</v>
      </c>
      <c r="DG29" s="92">
        <f>IF(COUNT(AB23,BC23,CD23)=1,"sd",AVERAGE(AB23,BC23,CD23))</f>
        <v>29.45</v>
      </c>
      <c r="DH29" s="92" t="e">
        <f>IF(COUNT(AC23,BD23,CE23)=1,"sd",AVERAGE(AC23,BD23,CE23))</f>
        <v>#DIV/0!</v>
      </c>
      <c r="DI29" s="96">
        <f>CF23</f>
        <v>0</v>
      </c>
      <c r="DJ29" s="92">
        <f>CH23</f>
        <v>8.5</v>
      </c>
      <c r="DK29" s="96">
        <f>IF(CQ23="","",CQ23)</f>
        <v>9.6999999999999993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31</v>
      </c>
      <c r="C30" s="141">
        <v>24.6</v>
      </c>
      <c r="D30" s="156">
        <f t="shared" si="24"/>
        <v>6.3999999999999986</v>
      </c>
      <c r="E30" s="156">
        <f t="shared" si="25"/>
        <v>30.952743411559485</v>
      </c>
      <c r="F30" s="156">
        <f t="shared" si="26"/>
        <v>44.973233931428979</v>
      </c>
      <c r="G30" s="156">
        <f t="shared" si="27"/>
        <v>5.2582637439999989</v>
      </c>
      <c r="H30" s="156">
        <f t="shared" si="6"/>
        <v>25.694479667559484</v>
      </c>
      <c r="I30" s="156">
        <f t="shared" si="7"/>
        <v>21.527498045742213</v>
      </c>
      <c r="J30" s="142">
        <f t="shared" si="8"/>
        <v>57.132826397888238</v>
      </c>
      <c r="K30" s="148">
        <v>1000</v>
      </c>
      <c r="L30" s="147">
        <v>2</v>
      </c>
      <c r="M30" s="142"/>
      <c r="N30" s="142"/>
      <c r="O30" s="142"/>
      <c r="P30" s="143"/>
      <c r="Q30" s="144">
        <v>4</v>
      </c>
      <c r="R30" s="145">
        <v>3</v>
      </c>
      <c r="S30" s="145"/>
      <c r="T30" s="144"/>
      <c r="U30" s="146"/>
      <c r="V30" s="146" t="s">
        <v>54</v>
      </c>
      <c r="W30" s="156"/>
      <c r="X30" s="156"/>
      <c r="Y30" s="156">
        <v>29.2</v>
      </c>
      <c r="Z30" s="156">
        <v>29.5</v>
      </c>
      <c r="AA30" s="156"/>
      <c r="AB30" s="156">
        <v>29.3</v>
      </c>
      <c r="AC30" s="48"/>
      <c r="AD30" s="156">
        <v>34</v>
      </c>
      <c r="AE30" s="141">
        <v>28.8</v>
      </c>
      <c r="AF30" s="156">
        <f t="shared" si="9"/>
        <v>5.1999999999999993</v>
      </c>
      <c r="AG30" s="156">
        <f t="shared" si="10"/>
        <v>39.633641157472908</v>
      </c>
      <c r="AH30" s="156">
        <f t="shared" si="28"/>
        <v>53.25467862988048</v>
      </c>
      <c r="AI30" s="156">
        <f t="shared" si="16"/>
        <v>4.2924069759999997</v>
      </c>
      <c r="AJ30" s="156">
        <f t="shared" si="29"/>
        <v>35.341234181472906</v>
      </c>
      <c r="AK30" s="156">
        <f t="shared" si="11"/>
        <v>26.845670443214235</v>
      </c>
      <c r="AL30" s="50">
        <f t="shared" si="12"/>
        <v>66.362684163572098</v>
      </c>
      <c r="AM30" s="148">
        <v>997</v>
      </c>
      <c r="AN30" s="142">
        <v>8</v>
      </c>
      <c r="AO30" s="142"/>
      <c r="AP30" s="142"/>
      <c r="AQ30" s="142"/>
      <c r="AR30" s="145"/>
      <c r="AS30" s="143">
        <v>4</v>
      </c>
      <c r="AT30" s="145">
        <v>2</v>
      </c>
      <c r="AU30" s="146"/>
      <c r="AV30" s="146"/>
      <c r="AW30" s="146"/>
      <c r="AX30" s="146" t="s">
        <v>54</v>
      </c>
      <c r="AY30" s="156"/>
      <c r="AZ30" s="156">
        <v>31.5</v>
      </c>
      <c r="BA30" s="156">
        <v>30.2</v>
      </c>
      <c r="BB30" s="156"/>
      <c r="BC30" s="156">
        <v>29.2</v>
      </c>
      <c r="BD30" s="48"/>
      <c r="BE30" s="156"/>
      <c r="BF30" s="141"/>
      <c r="BG30" s="156" t="str">
        <f t="shared" si="18"/>
        <v>SD</v>
      </c>
      <c r="BH30" s="156" t="str">
        <f t="shared" si="19"/>
        <v>SD</v>
      </c>
      <c r="BI30" s="156" t="str">
        <f t="shared" si="20"/>
        <v>SD</v>
      </c>
      <c r="BJ30" s="156" t="str">
        <f t="shared" si="21"/>
        <v>SD</v>
      </c>
      <c r="BK30" s="156" t="str">
        <f t="shared" si="22"/>
        <v>SD</v>
      </c>
      <c r="BL30" s="156" t="str">
        <f t="shared" si="23"/>
        <v>SD</v>
      </c>
      <c r="BM30" s="50" t="str">
        <f t="shared" si="13"/>
        <v/>
      </c>
      <c r="BN30" s="148"/>
      <c r="BO30" s="142"/>
      <c r="BP30" s="142"/>
      <c r="BQ30" s="142"/>
      <c r="BR30" s="142"/>
      <c r="BS30" s="145"/>
      <c r="BT30" s="143"/>
      <c r="BU30" s="145"/>
      <c r="BV30" s="146"/>
      <c r="BW30" s="146"/>
      <c r="BX30" s="146"/>
      <c r="BY30" s="146"/>
      <c r="BZ30" s="156"/>
      <c r="CA30" s="156"/>
      <c r="CB30" s="156"/>
      <c r="CC30" s="156"/>
      <c r="CD30" s="156"/>
      <c r="CE30" s="48"/>
      <c r="CF30" s="47">
        <v>0</v>
      </c>
      <c r="CG30" s="156">
        <v>33.700000000000003</v>
      </c>
      <c r="CH30" s="158">
        <f t="shared" si="4"/>
        <v>5.5</v>
      </c>
      <c r="CI30" s="154">
        <v>28</v>
      </c>
      <c r="CJ30" s="154">
        <v>104903.56</v>
      </c>
      <c r="CK30" s="154">
        <v>27.2</v>
      </c>
      <c r="CL30" s="158">
        <v>37.299999999999997</v>
      </c>
      <c r="CM30" s="97">
        <f t="shared" si="14"/>
        <v>32.25</v>
      </c>
      <c r="CN30" s="98"/>
      <c r="CO30" s="98"/>
      <c r="CP30" s="102">
        <f t="shared" si="5"/>
        <v>61.747755280730168</v>
      </c>
      <c r="CQ30" s="136">
        <v>6.5</v>
      </c>
      <c r="CS30" s="83">
        <v>18</v>
      </c>
      <c r="CT30" s="92">
        <f>CL24</f>
        <v>30</v>
      </c>
      <c r="CU30" s="92">
        <f>CK24</f>
        <v>27.7</v>
      </c>
      <c r="CV30" s="92">
        <f>IF(CM24=FALSE,"s/d",CM24)</f>
        <v>28.85</v>
      </c>
      <c r="CW30" s="94" t="str">
        <f>IF(CO24="","s/d",CO24)</f>
        <v>s/d</v>
      </c>
      <c r="CX30" s="94" t="str">
        <f>IF(CN24="","s/d",CN24)</f>
        <v>s/d</v>
      </c>
      <c r="CY30" s="93">
        <f>CP24</f>
        <v>80.946119927090223</v>
      </c>
      <c r="CZ30" s="92">
        <f>IF(COUNT(I24,AK24,BL24)=1,"sd",AVERAGE(I24,AK24,BL24))</f>
        <v>23.698403731759708</v>
      </c>
      <c r="DA30" s="93">
        <f>IF(COUNT(K24,AM24,BN24)=1,"sd",AVERAGE(K24,AM24,BN24))</f>
        <v>999</v>
      </c>
      <c r="DB30" s="92" t="str">
        <f>IF(W24="","",W24)</f>
        <v/>
      </c>
      <c r="DC30" s="92" t="e">
        <f>IF(COUNT(X24,AY24,BZ24)=1,"sd",AVERAGE(X24,AY24,BZ24))</f>
        <v>#DIV/0!</v>
      </c>
      <c r="DD30" s="92">
        <f>IF(COUNT(Y24,AZ24,CA24)=1,"sd",AVERAGE(Y24,AZ24,CA24))</f>
        <v>29.7</v>
      </c>
      <c r="DE30" s="92">
        <f>IF(COUNT(Z24,BA24,CB24)=1,"sd",AVERAGE(Z24,BA24,CB24))</f>
        <v>29.85</v>
      </c>
      <c r="DF30" s="92" t="e">
        <f>IF(COUNT(AA24,BB24,CC24)=1,"sd",AVERAGE(AA24,BB24,CC24))</f>
        <v>#DIV/0!</v>
      </c>
      <c r="DG30" s="92">
        <f>IF(COUNT(AB24,BC24,CD24)=1,"sd",AVERAGE(AB24,BC24,CD24))</f>
        <v>29.65</v>
      </c>
      <c r="DH30" s="92" t="e">
        <f>IF(COUNT(AC24,BD24,CE24)=1,"sd",AVERAGE(AC24,BD24,CE24))</f>
        <v>#DIV/0!</v>
      </c>
      <c r="DI30" s="96">
        <f>CF24</f>
        <v>2.2000000000000002</v>
      </c>
      <c r="DJ30" s="92">
        <f>CH24</f>
        <v>2.5</v>
      </c>
      <c r="DK30" s="96">
        <f>IF(CQ24="","",CQ24)</f>
        <v>0.2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29.6</v>
      </c>
      <c r="C31" s="141">
        <v>24.8</v>
      </c>
      <c r="D31" s="156">
        <f t="shared" si="24"/>
        <v>4.8000000000000007</v>
      </c>
      <c r="E31" s="156">
        <f t="shared" si="25"/>
        <v>31.324925220197752</v>
      </c>
      <c r="F31" s="156">
        <f t="shared" si="26"/>
        <v>41.507774950792033</v>
      </c>
      <c r="G31" s="156">
        <f t="shared" si="27"/>
        <v>3.9445799040000011</v>
      </c>
      <c r="H31" s="156">
        <f t="shared" si="6"/>
        <v>27.380345316197751</v>
      </c>
      <c r="I31" s="156">
        <f t="shared" si="7"/>
        <v>22.57054363139946</v>
      </c>
      <c r="J31" s="142">
        <f t="shared" si="8"/>
        <v>65.964377393530441</v>
      </c>
      <c r="K31" s="148">
        <v>999</v>
      </c>
      <c r="L31" s="147">
        <v>0</v>
      </c>
      <c r="M31" s="142"/>
      <c r="N31" s="142"/>
      <c r="O31" s="142"/>
      <c r="P31" s="143"/>
      <c r="Q31" s="144">
        <v>36</v>
      </c>
      <c r="R31" s="145">
        <v>3</v>
      </c>
      <c r="S31" s="145"/>
      <c r="T31" s="144"/>
      <c r="U31" s="146"/>
      <c r="V31" s="146" t="s">
        <v>54</v>
      </c>
      <c r="W31" s="156"/>
      <c r="X31" s="156"/>
      <c r="Y31" s="156">
        <v>29</v>
      </c>
      <c r="Z31" s="156">
        <v>29.2</v>
      </c>
      <c r="AA31" s="156"/>
      <c r="AB31" s="156">
        <v>29.4</v>
      </c>
      <c r="AC31" s="48"/>
      <c r="AD31" s="156">
        <v>36.799999999999997</v>
      </c>
      <c r="AE31" s="141">
        <v>27.4</v>
      </c>
      <c r="AF31" s="156">
        <f t="shared" si="9"/>
        <v>9.3999999999999986</v>
      </c>
      <c r="AG31" s="156">
        <f t="shared" si="10"/>
        <v>36.530518573931623</v>
      </c>
      <c r="AH31" s="156">
        <f t="shared" si="28"/>
        <v>62.144462676355666</v>
      </c>
      <c r="AI31" s="156">
        <f t="shared" si="16"/>
        <v>7.7472590059999993</v>
      </c>
      <c r="AJ31" s="156">
        <f t="shared" si="29"/>
        <v>28.783259567931623</v>
      </c>
      <c r="AK31" s="156">
        <f t="shared" si="11"/>
        <v>23.396608674917054</v>
      </c>
      <c r="AL31" s="50">
        <f t="shared" si="12"/>
        <v>46.316692313896048</v>
      </c>
      <c r="AM31" s="148">
        <v>996</v>
      </c>
      <c r="AN31" s="142">
        <v>1</v>
      </c>
      <c r="AO31" s="142"/>
      <c r="AP31" s="142"/>
      <c r="AQ31" s="142"/>
      <c r="AR31" s="145"/>
      <c r="AS31" s="143">
        <v>36</v>
      </c>
      <c r="AT31" s="145">
        <v>2</v>
      </c>
      <c r="AU31" s="146"/>
      <c r="AV31" s="146"/>
      <c r="AW31" s="146"/>
      <c r="AX31" s="146" t="s">
        <v>54</v>
      </c>
      <c r="AY31" s="156"/>
      <c r="AZ31" s="156">
        <v>29.5</v>
      </c>
      <c r="BA31" s="156">
        <v>29.8</v>
      </c>
      <c r="BB31" s="156"/>
      <c r="BC31" s="156">
        <v>29.6</v>
      </c>
      <c r="BD31" s="48"/>
      <c r="BE31" s="156"/>
      <c r="BF31" s="141"/>
      <c r="BG31" s="156" t="str">
        <f t="shared" si="18"/>
        <v>SD</v>
      </c>
      <c r="BH31" s="156" t="str">
        <f t="shared" si="19"/>
        <v>SD</v>
      </c>
      <c r="BI31" s="156" t="str">
        <f t="shared" si="20"/>
        <v>SD</v>
      </c>
      <c r="BJ31" s="156" t="str">
        <f t="shared" si="21"/>
        <v>SD</v>
      </c>
      <c r="BK31" s="156" t="str">
        <f t="shared" si="22"/>
        <v>SD</v>
      </c>
      <c r="BL31" s="156" t="str">
        <f t="shared" si="23"/>
        <v>SD</v>
      </c>
      <c r="BM31" s="50" t="str">
        <f t="shared" si="13"/>
        <v/>
      </c>
      <c r="BN31" s="148"/>
      <c r="BO31" s="142"/>
      <c r="BP31" s="142"/>
      <c r="BQ31" s="142"/>
      <c r="BR31" s="142"/>
      <c r="BS31" s="145"/>
      <c r="BT31" s="143"/>
      <c r="BU31" s="145"/>
      <c r="BV31" s="146"/>
      <c r="BW31" s="146"/>
      <c r="BX31" s="146"/>
      <c r="BY31" s="146"/>
      <c r="BZ31" s="156"/>
      <c r="CA31" s="156"/>
      <c r="CB31" s="156"/>
      <c r="CC31" s="156"/>
      <c r="CD31" s="156"/>
      <c r="CE31" s="48"/>
      <c r="CF31" s="47">
        <v>0</v>
      </c>
      <c r="CG31" s="156">
        <v>30.5</v>
      </c>
      <c r="CH31" s="158">
        <f t="shared" si="4"/>
        <v>6.5</v>
      </c>
      <c r="CI31" s="154">
        <v>27.5</v>
      </c>
      <c r="CJ31" s="154">
        <v>104940.22</v>
      </c>
      <c r="CK31" s="154">
        <v>24.5</v>
      </c>
      <c r="CL31" s="158">
        <v>38</v>
      </c>
      <c r="CM31" s="97">
        <f t="shared" si="14"/>
        <v>31.25</v>
      </c>
      <c r="CN31" s="98"/>
      <c r="CO31" s="98"/>
      <c r="CP31" s="102">
        <f t="shared" si="5"/>
        <v>56.140534853713248</v>
      </c>
      <c r="CQ31" s="136">
        <v>10.199999999999999</v>
      </c>
      <c r="CS31" s="83">
        <v>19</v>
      </c>
      <c r="CT31" s="92">
        <f>CL25</f>
        <v>25</v>
      </c>
      <c r="CU31" s="92">
        <f>CK25</f>
        <v>19.5</v>
      </c>
      <c r="CV31" s="92">
        <f>IF(CM25=FALSE,"s/d",CM25)</f>
        <v>22.25</v>
      </c>
      <c r="CW31" s="94" t="str">
        <f>IF(CO25="","s/d",CO25)</f>
        <v>s/d</v>
      </c>
      <c r="CX31" s="94" t="str">
        <f>IF(CN25="","s/d",CN25)</f>
        <v>s/d</v>
      </c>
      <c r="CY31" s="93" t="str">
        <f>CP25</f>
        <v>sd</v>
      </c>
      <c r="CZ31" s="92" t="str">
        <f>IF(COUNT(I25,AK25,BL25)=1,"sd",AVERAGE(I25,AK25,BL25))</f>
        <v>sd</v>
      </c>
      <c r="DA31" s="93" t="str">
        <f>IF(COUNT(K25,AM25,BN25)=1,"sd",AVERAGE(K25,AM25,BN25))</f>
        <v>sd</v>
      </c>
      <c r="DB31" s="92" t="str">
        <f>IF(W25="","",W25)</f>
        <v/>
      </c>
      <c r="DC31" s="92" t="e">
        <f>IF(COUNT(X25,AY25,BZ25)=1,"sd",AVERAGE(X25,AY25,BZ25))</f>
        <v>#DIV/0!</v>
      </c>
      <c r="DD31" s="92" t="str">
        <f>IF(COUNT(Y25,AZ25,CA25)=1,"sd",AVERAGE(Y25,AZ25,CA25))</f>
        <v>sd</v>
      </c>
      <c r="DE31" s="92" t="str">
        <f>IF(COUNT(Z25,BA25,CB25)=1,"sd",AVERAGE(Z25,BA25,CB25))</f>
        <v>sd</v>
      </c>
      <c r="DF31" s="92" t="e">
        <f>IF(COUNT(AA25,BB25,CC25)=1,"sd",AVERAGE(AA25,BB25,CC25))</f>
        <v>#DIV/0!</v>
      </c>
      <c r="DG31" s="92" t="str">
        <f>IF(COUNT(AB25,BC25,CD25)=1,"sd",AVERAGE(AB25,BC25,CD25))</f>
        <v>sd</v>
      </c>
      <c r="DH31" s="92" t="e">
        <f>IF(COUNT(AC25,BD25,CE25)=1,"sd",AVERAGE(AC25,BD25,CE25))</f>
        <v>#DIV/0!</v>
      </c>
      <c r="DI31" s="96">
        <f>CF25</f>
        <v>0</v>
      </c>
      <c r="DJ31" s="92">
        <f>CH25</f>
        <v>2.1999999999999993</v>
      </c>
      <c r="DK31" s="96" t="str">
        <f>IF(CQ25="","",CQ25)</f>
        <v>sd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32.799999999999997</v>
      </c>
      <c r="C32" s="141">
        <v>26.8</v>
      </c>
      <c r="D32" s="156">
        <f t="shared" si="24"/>
        <v>5.9999999999999964</v>
      </c>
      <c r="E32" s="156">
        <f t="shared" si="25"/>
        <v>35.266750204097853</v>
      </c>
      <c r="F32" s="156">
        <f t="shared" si="26"/>
        <v>49.795932638463391</v>
      </c>
      <c r="G32" s="156">
        <f t="shared" si="27"/>
        <v>4.9417510799999977</v>
      </c>
      <c r="H32" s="156">
        <f t="shared" si="6"/>
        <v>30.324999124097857</v>
      </c>
      <c r="I32" s="156">
        <f t="shared" si="7"/>
        <v>24.264831914930689</v>
      </c>
      <c r="J32" s="142">
        <f t="shared" si="8"/>
        <v>60.898546361744842</v>
      </c>
      <c r="K32" s="148">
        <v>998</v>
      </c>
      <c r="L32" s="147">
        <v>1</v>
      </c>
      <c r="M32" s="142"/>
      <c r="N32" s="142"/>
      <c r="O32" s="142"/>
      <c r="P32" s="143"/>
      <c r="Q32" s="144">
        <v>36</v>
      </c>
      <c r="R32" s="145">
        <v>3</v>
      </c>
      <c r="S32" s="145"/>
      <c r="T32" s="144"/>
      <c r="U32" s="146"/>
      <c r="V32" s="146" t="s">
        <v>54</v>
      </c>
      <c r="W32" s="156"/>
      <c r="X32" s="156"/>
      <c r="Y32" s="156">
        <v>29.5</v>
      </c>
      <c r="Z32" s="156">
        <v>29.8</v>
      </c>
      <c r="AA32" s="156"/>
      <c r="AB32" s="156">
        <v>29.6</v>
      </c>
      <c r="AC32" s="48"/>
      <c r="AD32" s="114"/>
      <c r="AE32" s="113"/>
      <c r="AF32" s="114" t="str">
        <f t="shared" si="9"/>
        <v>SD</v>
      </c>
      <c r="AG32" s="114" t="str">
        <f t="shared" si="10"/>
        <v>SD</v>
      </c>
      <c r="AH32" s="114" t="str">
        <f t="shared" si="28"/>
        <v>SD</v>
      </c>
      <c r="AI32" s="114" t="str">
        <f t="shared" si="16"/>
        <v>SD</v>
      </c>
      <c r="AJ32" s="114" t="str">
        <f t="shared" si="29"/>
        <v>SD</v>
      </c>
      <c r="AK32" s="114" t="str">
        <f t="shared" si="11"/>
        <v>SD</v>
      </c>
      <c r="AL32" s="164" t="str">
        <f t="shared" si="12"/>
        <v/>
      </c>
      <c r="AM32" s="116"/>
      <c r="AN32" s="115"/>
      <c r="AO32" s="115"/>
      <c r="AP32" s="115"/>
      <c r="AQ32" s="115"/>
      <c r="AR32" s="120"/>
      <c r="AS32" s="118"/>
      <c r="AT32" s="120"/>
      <c r="AU32" s="121"/>
      <c r="AV32" s="121"/>
      <c r="AW32" s="121"/>
      <c r="AX32" s="121"/>
      <c r="AY32" s="114"/>
      <c r="AZ32" s="114"/>
      <c r="BA32" s="114"/>
      <c r="BB32" s="114"/>
      <c r="BC32" s="114"/>
      <c r="BD32" s="48"/>
      <c r="BE32" s="156"/>
      <c r="BF32" s="141"/>
      <c r="BG32" s="156" t="str">
        <f t="shared" si="18"/>
        <v>SD</v>
      </c>
      <c r="BH32" s="156" t="str">
        <f t="shared" si="19"/>
        <v>SD</v>
      </c>
      <c r="BI32" s="156" t="str">
        <f t="shared" si="20"/>
        <v>SD</v>
      </c>
      <c r="BJ32" s="156" t="str">
        <f t="shared" si="21"/>
        <v>SD</v>
      </c>
      <c r="BK32" s="156" t="str">
        <f t="shared" si="22"/>
        <v>SD</v>
      </c>
      <c r="BL32" s="156" t="str">
        <f t="shared" si="23"/>
        <v>SD</v>
      </c>
      <c r="BM32" s="50" t="str">
        <f t="shared" si="13"/>
        <v/>
      </c>
      <c r="BN32" s="148"/>
      <c r="BO32" s="142"/>
      <c r="BP32" s="142"/>
      <c r="BQ32" s="142"/>
      <c r="BR32" s="142"/>
      <c r="BS32" s="145"/>
      <c r="BT32" s="143"/>
      <c r="BU32" s="145"/>
      <c r="BV32" s="146"/>
      <c r="BW32" s="146"/>
      <c r="BX32" s="146"/>
      <c r="BY32" s="146"/>
      <c r="BZ32" s="156"/>
      <c r="CA32" s="156"/>
      <c r="CB32" s="156"/>
      <c r="CC32" s="156"/>
      <c r="CD32" s="156"/>
      <c r="CE32" s="48"/>
      <c r="CF32" s="47">
        <v>0</v>
      </c>
      <c r="CG32" s="156">
        <v>31.5</v>
      </c>
      <c r="CH32" s="158">
        <f t="shared" si="4"/>
        <v>7</v>
      </c>
      <c r="CI32" s="154">
        <v>31</v>
      </c>
      <c r="CJ32" s="154">
        <v>104977.61</v>
      </c>
      <c r="CK32" s="154">
        <v>26.8</v>
      </c>
      <c r="CL32" s="158">
        <v>38.5</v>
      </c>
      <c r="CM32" s="97">
        <f t="shared" si="14"/>
        <v>32.65</v>
      </c>
      <c r="CN32" s="98"/>
      <c r="CO32" s="98"/>
      <c r="CP32" s="170" t="str">
        <f t="shared" si="5"/>
        <v>sd</v>
      </c>
      <c r="CQ32" s="168" t="s">
        <v>89</v>
      </c>
      <c r="CS32" s="83">
        <v>20</v>
      </c>
      <c r="CT32" s="92">
        <f>CL26</f>
        <v>30.3</v>
      </c>
      <c r="CU32" s="92">
        <f>CK26</f>
        <v>19</v>
      </c>
      <c r="CV32" s="92">
        <f>IF(CM26=FALSE,"s/d",CM26)</f>
        <v>24.65</v>
      </c>
      <c r="CW32" s="94" t="str">
        <f>IF(CO26="","s/d",CO26)</f>
        <v>s/d</v>
      </c>
      <c r="CX32" s="94" t="str">
        <f>IF(CN26="","s/d",CN26)</f>
        <v>s/d</v>
      </c>
      <c r="CY32" s="93" t="e">
        <f>CP26</f>
        <v>#DIV/0!</v>
      </c>
      <c r="CZ32" s="92" t="e">
        <f>IF(COUNT(I26,AK26,BL26)=1,"sd",AVERAGE(I26,AK26,BL26))</f>
        <v>#DIV/0!</v>
      </c>
      <c r="DA32" s="93" t="e">
        <f>IF(COUNT(K26,AM26,BN26)=1,"sd",AVERAGE(K26,AM26,BN26))</f>
        <v>#DIV/0!</v>
      </c>
      <c r="DB32" s="92" t="str">
        <f>IF(W26="","",W26)</f>
        <v/>
      </c>
      <c r="DC32" s="92" t="e">
        <f>IF(COUNT(X26,AY26,BZ26)=1,"sd",AVERAGE(X26,AY26,BZ26))</f>
        <v>#DIV/0!</v>
      </c>
      <c r="DD32" s="92" t="s">
        <v>89</v>
      </c>
      <c r="DE32" s="92" t="s">
        <v>89</v>
      </c>
      <c r="DF32" s="92" t="e">
        <f>IF(COUNT(AA26,BB26,CC26)=1,"sd",AVERAGE(AA26,BB26,CC26))</f>
        <v>#DIV/0!</v>
      </c>
      <c r="DG32" s="92" t="s">
        <v>89</v>
      </c>
      <c r="DH32" s="92" t="e">
        <f>IF(COUNT(AC26,BD26,CE26)=1,"sd",AVERAGE(AC26,BD26,CE26))</f>
        <v>#DIV/0!</v>
      </c>
      <c r="DI32" s="96">
        <f>CF26</f>
        <v>0</v>
      </c>
      <c r="DJ32" s="92">
        <f>CH26</f>
        <v>6</v>
      </c>
      <c r="DK32" s="96">
        <f>IF(CQ26="","",CQ26)</f>
        <v>9.3000000000000007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12"/>
      <c r="C33" s="113"/>
      <c r="D33" s="114" t="str">
        <f t="shared" si="24"/>
        <v>SD</v>
      </c>
      <c r="E33" s="114" t="str">
        <f t="shared" si="25"/>
        <v>SD</v>
      </c>
      <c r="F33" s="114" t="str">
        <f t="shared" si="26"/>
        <v>SD</v>
      </c>
      <c r="G33" s="114" t="str">
        <f t="shared" si="27"/>
        <v>SD</v>
      </c>
      <c r="H33" s="114" t="str">
        <f t="shared" si="6"/>
        <v>SD</v>
      </c>
      <c r="I33" s="114" t="str">
        <f t="shared" si="7"/>
        <v>SD</v>
      </c>
      <c r="J33" s="115" t="str">
        <f t="shared" si="8"/>
        <v/>
      </c>
      <c r="K33" s="116"/>
      <c r="L33" s="117"/>
      <c r="M33" s="115"/>
      <c r="N33" s="115"/>
      <c r="O33" s="115"/>
      <c r="P33" s="118"/>
      <c r="Q33" s="119"/>
      <c r="R33" s="120"/>
      <c r="S33" s="120"/>
      <c r="T33" s="119"/>
      <c r="U33" s="121"/>
      <c r="V33" s="121"/>
      <c r="W33" s="114"/>
      <c r="X33" s="114"/>
      <c r="Y33" s="114"/>
      <c r="Z33" s="114"/>
      <c r="AA33" s="114"/>
      <c r="AB33" s="114"/>
      <c r="AC33" s="48"/>
      <c r="AD33" s="114"/>
      <c r="AE33" s="113"/>
      <c r="AF33" s="114" t="str">
        <f t="shared" si="9"/>
        <v>SD</v>
      </c>
      <c r="AG33" s="114" t="str">
        <f t="shared" si="10"/>
        <v>SD</v>
      </c>
      <c r="AH33" s="114" t="str">
        <f t="shared" si="28"/>
        <v>SD</v>
      </c>
      <c r="AI33" s="114" t="str">
        <f t="shared" si="16"/>
        <v>SD</v>
      </c>
      <c r="AJ33" s="114" t="str">
        <f t="shared" si="29"/>
        <v>SD</v>
      </c>
      <c r="AK33" s="114" t="str">
        <f t="shared" si="11"/>
        <v>SD</v>
      </c>
      <c r="AL33" s="164" t="str">
        <f t="shared" si="12"/>
        <v/>
      </c>
      <c r="AM33" s="116"/>
      <c r="AN33" s="115"/>
      <c r="AO33" s="115"/>
      <c r="AP33" s="115"/>
      <c r="AQ33" s="115"/>
      <c r="AR33" s="118"/>
      <c r="AS33" s="119"/>
      <c r="AT33" s="120"/>
      <c r="AU33" s="120"/>
      <c r="AV33" s="121"/>
      <c r="AW33" s="121"/>
      <c r="AX33" s="121"/>
      <c r="AY33" s="114"/>
      <c r="AZ33" s="114"/>
      <c r="BA33" s="114"/>
      <c r="BB33" s="114"/>
      <c r="BC33" s="114"/>
      <c r="BD33" s="48"/>
      <c r="BE33" s="140"/>
      <c r="BF33" s="141"/>
      <c r="BG33" s="156" t="str">
        <f t="shared" si="18"/>
        <v>SD</v>
      </c>
      <c r="BH33" s="156" t="str">
        <f t="shared" si="19"/>
        <v>SD</v>
      </c>
      <c r="BI33" s="156" t="str">
        <f t="shared" si="20"/>
        <v>SD</v>
      </c>
      <c r="BJ33" s="156" t="str">
        <f t="shared" si="21"/>
        <v>SD</v>
      </c>
      <c r="BK33" s="156" t="str">
        <f t="shared" si="22"/>
        <v>SD</v>
      </c>
      <c r="BL33" s="156" t="str">
        <f t="shared" si="23"/>
        <v>SD</v>
      </c>
      <c r="BM33" s="142" t="str">
        <f t="shared" si="13"/>
        <v/>
      </c>
      <c r="BN33" s="148"/>
      <c r="BO33" s="142"/>
      <c r="BP33" s="142"/>
      <c r="BQ33" s="142"/>
      <c r="BR33" s="142"/>
      <c r="BS33" s="143"/>
      <c r="BT33" s="144"/>
      <c r="BU33" s="145"/>
      <c r="BV33" s="146"/>
      <c r="BW33" s="146"/>
      <c r="BX33" s="146"/>
      <c r="BY33" s="146"/>
      <c r="BZ33" s="156"/>
      <c r="CA33" s="156"/>
      <c r="CB33" s="156"/>
      <c r="CC33" s="156"/>
      <c r="CD33" s="156"/>
      <c r="CE33" s="48"/>
      <c r="CF33" s="150">
        <v>0</v>
      </c>
      <c r="CG33" s="156">
        <v>32</v>
      </c>
      <c r="CH33" s="158">
        <f t="shared" si="4"/>
        <v>8.6000000000000014</v>
      </c>
      <c r="CI33" s="166" t="s">
        <v>89</v>
      </c>
      <c r="CJ33" s="166" t="s">
        <v>89</v>
      </c>
      <c r="CK33" s="154">
        <v>26.5</v>
      </c>
      <c r="CL33" s="158">
        <v>37</v>
      </c>
      <c r="CM33" s="97">
        <f t="shared" si="14"/>
        <v>31.75</v>
      </c>
      <c r="CN33" s="98"/>
      <c r="CO33" s="98"/>
      <c r="CP33" s="170" t="e">
        <f t="shared" si="5"/>
        <v>#DIV/0!</v>
      </c>
      <c r="CQ33" s="136">
        <v>11.4</v>
      </c>
      <c r="CS33" s="83">
        <v>21</v>
      </c>
      <c r="CT33" s="92">
        <f>CL27</f>
        <v>35.299999999999997</v>
      </c>
      <c r="CU33" s="92">
        <f>CK27</f>
        <v>20</v>
      </c>
      <c r="CV33" s="92">
        <f>IF(CM27=FALSE,"s/d",CM27)</f>
        <v>27.65</v>
      </c>
      <c r="CW33" s="94" t="str">
        <f>IF(CO27="","s/d",CO27)</f>
        <v>s/d</v>
      </c>
      <c r="CX33" s="94" t="str">
        <f>IF(CN27="","s/d",CN27)</f>
        <v>s/d</v>
      </c>
      <c r="CY33" s="93">
        <f>CP27</f>
        <v>51.6778797439678</v>
      </c>
      <c r="CZ33" s="92">
        <f>IF(COUNT(I27,AK27,BL27)=1,"sd",AVERAGE(I27,AK27,BL27))</f>
        <v>19.030911958508405</v>
      </c>
      <c r="DA33" s="93">
        <f>IF(COUNT(K27,AM27,BN27)=1,"sd",AVERAGE(K27,AM27,BN27))</f>
        <v>1000.5</v>
      </c>
      <c r="DB33" s="92" t="str">
        <f>IF(W27="","",W27)</f>
        <v/>
      </c>
      <c r="DC33" s="92" t="e">
        <f>IF(COUNT(X27,AY27,BZ27)=1,"sd",AVERAGE(X27,AY27,BZ27))</f>
        <v>#DIV/0!</v>
      </c>
      <c r="DD33" s="92">
        <f>IF(COUNT(Y27,AZ27,CA27)=1,"sd",AVERAGE(Y27,AZ27,CA27))</f>
        <v>28.15</v>
      </c>
      <c r="DE33" s="92">
        <f>IF(COUNT(Z27,BA27,CB27)=1,"sd",AVERAGE(Z27,BA27,CB27))</f>
        <v>28</v>
      </c>
      <c r="DF33" s="92" t="e">
        <f>IF(COUNT(AA27,BB27,CC27)=1,"sd",AVERAGE(AA27,BB27,CC27))</f>
        <v>#DIV/0!</v>
      </c>
      <c r="DG33" s="92">
        <f>IF(COUNT(AB27,BC27,CD27)=1,"sd",AVERAGE(AB27,BC27,CD27))</f>
        <v>28.2</v>
      </c>
      <c r="DH33" s="92" t="e">
        <f>IF(COUNT(AC27,BD27,CE27)=1,"sd",AVERAGE(AC27,BD27,CE27))</f>
        <v>#DIV/0!</v>
      </c>
      <c r="DI33" s="96">
        <f>CF27</f>
        <v>0</v>
      </c>
      <c r="DJ33" s="92">
        <f>CH27</f>
        <v>5</v>
      </c>
      <c r="DK33" s="96">
        <f>IF(CQ27="","",CQ27)</f>
        <v>11.2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26.7</v>
      </c>
      <c r="C34" s="141">
        <v>22.7</v>
      </c>
      <c r="D34" s="156">
        <f t="shared" si="24"/>
        <v>4</v>
      </c>
      <c r="E34" s="156">
        <f t="shared" si="25"/>
        <v>27.604940326924901</v>
      </c>
      <c r="F34" s="156">
        <f t="shared" si="26"/>
        <v>35.059866409064227</v>
      </c>
      <c r="G34" s="156">
        <f t="shared" si="27"/>
        <v>3.2794315800000002</v>
      </c>
      <c r="H34" s="156">
        <f t="shared" si="6"/>
        <v>24.3255087469249</v>
      </c>
      <c r="I34" s="156">
        <f t="shared" si="7"/>
        <v>20.635557226008952</v>
      </c>
      <c r="J34" s="142">
        <f t="shared" si="8"/>
        <v>69.382776486096049</v>
      </c>
      <c r="K34" s="148">
        <v>999</v>
      </c>
      <c r="L34" s="147">
        <v>1</v>
      </c>
      <c r="M34" s="142"/>
      <c r="N34" s="142"/>
      <c r="O34" s="142"/>
      <c r="P34" s="143"/>
      <c r="Q34" s="144">
        <v>36</v>
      </c>
      <c r="R34" s="145">
        <v>4</v>
      </c>
      <c r="S34" s="145"/>
      <c r="T34" s="144"/>
      <c r="U34" s="146"/>
      <c r="V34" s="146" t="s">
        <v>54</v>
      </c>
      <c r="W34" s="156"/>
      <c r="X34" s="156"/>
      <c r="Y34" s="156">
        <v>29.2</v>
      </c>
      <c r="Z34" s="156">
        <v>29.8</v>
      </c>
      <c r="AA34" s="156"/>
      <c r="AB34" s="156">
        <v>30</v>
      </c>
      <c r="AC34" s="48"/>
      <c r="AD34" s="140">
        <v>33.9</v>
      </c>
      <c r="AE34" s="141">
        <v>25.8</v>
      </c>
      <c r="AF34" s="156">
        <f t="shared" si="9"/>
        <v>8.0999999999999979</v>
      </c>
      <c r="AG34" s="156">
        <f t="shared" si="10"/>
        <v>33.244963896408066</v>
      </c>
      <c r="AH34" s="156">
        <f t="shared" si="28"/>
        <v>52.958710942112418</v>
      </c>
      <c r="AI34" s="156">
        <f t="shared" si="16"/>
        <v>6.6639212729999997</v>
      </c>
      <c r="AJ34" s="156">
        <f t="shared" si="29"/>
        <v>26.581042623408067</v>
      </c>
      <c r="AK34" s="156">
        <f t="shared" si="11"/>
        <v>22.083223700313926</v>
      </c>
      <c r="AL34" s="142">
        <f t="shared" si="12"/>
        <v>50.192012136517086</v>
      </c>
      <c r="AM34" s="148">
        <v>998</v>
      </c>
      <c r="AN34" s="147">
        <v>6</v>
      </c>
      <c r="AO34" s="142"/>
      <c r="AP34" s="142"/>
      <c r="AQ34" s="142"/>
      <c r="AR34" s="143"/>
      <c r="AS34" s="144">
        <v>36</v>
      </c>
      <c r="AT34" s="145">
        <v>3</v>
      </c>
      <c r="AU34" s="145"/>
      <c r="AV34" s="144"/>
      <c r="AW34" s="146"/>
      <c r="AX34" s="146" t="s">
        <v>54</v>
      </c>
      <c r="AY34" s="156"/>
      <c r="AZ34" s="156">
        <v>31.2</v>
      </c>
      <c r="BA34" s="156">
        <v>30.5</v>
      </c>
      <c r="BB34" s="156"/>
      <c r="BC34" s="156">
        <v>29.8</v>
      </c>
      <c r="BD34" s="48"/>
      <c r="BE34" s="140"/>
      <c r="BF34" s="141"/>
      <c r="BG34" s="156" t="str">
        <f t="shared" si="18"/>
        <v>SD</v>
      </c>
      <c r="BH34" s="156" t="str">
        <f t="shared" si="19"/>
        <v>SD</v>
      </c>
      <c r="BI34" s="156" t="str">
        <f t="shared" si="20"/>
        <v>SD</v>
      </c>
      <c r="BJ34" s="156" t="str">
        <f t="shared" si="21"/>
        <v>SD</v>
      </c>
      <c r="BK34" s="156" t="str">
        <f t="shared" si="22"/>
        <v>SD</v>
      </c>
      <c r="BL34" s="156" t="str">
        <f t="shared" si="23"/>
        <v>SD</v>
      </c>
      <c r="BM34" s="142" t="str">
        <f t="shared" si="13"/>
        <v/>
      </c>
      <c r="BN34" s="148"/>
      <c r="BO34" s="147"/>
      <c r="BP34" s="142"/>
      <c r="BQ34" s="142"/>
      <c r="BR34" s="142"/>
      <c r="BS34" s="143"/>
      <c r="BT34" s="144"/>
      <c r="BU34" s="145"/>
      <c r="BV34" s="145"/>
      <c r="BW34" s="144"/>
      <c r="BX34" s="146"/>
      <c r="BY34" s="146"/>
      <c r="BZ34" s="156"/>
      <c r="CA34" s="156"/>
      <c r="CB34" s="156"/>
      <c r="CC34" s="156"/>
      <c r="CD34" s="156"/>
      <c r="CE34" s="48"/>
      <c r="CF34" s="150">
        <v>0</v>
      </c>
      <c r="CG34" s="156">
        <v>33.6</v>
      </c>
      <c r="CH34" s="158">
        <f t="shared" si="4"/>
        <v>6.1000000000000014</v>
      </c>
      <c r="CI34" s="154">
        <v>26</v>
      </c>
      <c r="CJ34" s="154">
        <v>105075.27</v>
      </c>
      <c r="CK34" s="154">
        <v>25.4</v>
      </c>
      <c r="CL34" s="158">
        <v>34.5</v>
      </c>
      <c r="CM34" s="97">
        <f t="shared" si="14"/>
        <v>29.95</v>
      </c>
      <c r="CN34" s="98"/>
      <c r="CO34" s="98"/>
      <c r="CP34" s="102">
        <f t="shared" si="5"/>
        <v>59.787394311306571</v>
      </c>
      <c r="CQ34" s="136">
        <v>10</v>
      </c>
      <c r="CS34" s="83">
        <v>22</v>
      </c>
      <c r="CT34" s="92">
        <f>CL28</f>
        <v>37.799999999999997</v>
      </c>
      <c r="CU34" s="92">
        <f>CK28</f>
        <v>23.5</v>
      </c>
      <c r="CV34" s="92">
        <f>IF(CM28=FALSE,"s/d",CM28)</f>
        <v>30.65</v>
      </c>
      <c r="CW34" s="94" t="str">
        <f>IF(CO28="","s/d",CO28)</f>
        <v>s/d</v>
      </c>
      <c r="CX34" s="94" t="str">
        <f>IF(CN28="","s/d",CN28)</f>
        <v>s/d</v>
      </c>
      <c r="CY34" s="93">
        <f>CP28</f>
        <v>56.564598022229788</v>
      </c>
      <c r="CZ34" s="92">
        <f>IF(COUNT(I28,AK28,BL28)=1,"sd",AVERAGE(I28,AK28,BL28))</f>
        <v>23.964725068051457</v>
      </c>
      <c r="DA34" s="93">
        <f>IF(COUNT(K28,AM28,BN28)=1,"sd",AVERAGE(K28,AM28,BN28))</f>
        <v>999</v>
      </c>
      <c r="DB34" s="92" t="str">
        <f>IF(W28="","",W28)</f>
        <v/>
      </c>
      <c r="DC34" s="92" t="e">
        <f>IF(COUNT(X28,AY28,BZ28)=1,"sd",AVERAGE(X28,AY28,BZ28))</f>
        <v>#DIV/0!</v>
      </c>
      <c r="DD34" s="92">
        <f>IF(COUNT(Y28,AZ28,CA28)=1,"sd",AVERAGE(Y28,AZ28,CA28))</f>
        <v>29.3</v>
      </c>
      <c r="DE34" s="92">
        <f>IF(COUNT(Z28,BA28,CB28)=1,"sd",AVERAGE(Z28,BA28,CB28))</f>
        <v>28.7</v>
      </c>
      <c r="DF34" s="92" t="e">
        <f>IF(COUNT(AA28,BB28,CC28)=1,"sd",AVERAGE(AA28,BB28,CC28))</f>
        <v>#DIV/0!</v>
      </c>
      <c r="DG34" s="92">
        <f>IF(COUNT(AB28,BC28,CD28)=1,"sd",AVERAGE(AB28,BC28,CD28))</f>
        <v>28.45</v>
      </c>
      <c r="DH34" s="92" t="e">
        <f>IF(COUNT(AC28,BD28,CE28)=1,"sd",AVERAGE(AC28,BD28,CE28))</f>
        <v>#DIV/0!</v>
      </c>
      <c r="DI34" s="96">
        <f>CF28</f>
        <v>0</v>
      </c>
      <c r="DJ34" s="92">
        <f>CH28</f>
        <v>7</v>
      </c>
      <c r="DK34" s="96">
        <f>IF(CQ28="","",CQ28)</f>
        <v>11.3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29</v>
      </c>
      <c r="C35" s="141">
        <v>24</v>
      </c>
      <c r="D35" s="156">
        <f t="shared" si="24"/>
        <v>5</v>
      </c>
      <c r="E35" s="156">
        <f t="shared" si="25"/>
        <v>29.859236634987937</v>
      </c>
      <c r="F35" s="156">
        <f t="shared" si="26"/>
        <v>40.09513838993027</v>
      </c>
      <c r="G35" s="156">
        <f t="shared" si="27"/>
        <v>4.1052620000000006</v>
      </c>
      <c r="H35" s="156">
        <f t="shared" si="6"/>
        <v>25.753974634987937</v>
      </c>
      <c r="I35" s="156">
        <f t="shared" si="7"/>
        <v>21.565311614840127</v>
      </c>
      <c r="J35" s="142">
        <f t="shared" si="8"/>
        <v>64.232162973294393</v>
      </c>
      <c r="K35" s="148">
        <v>1001</v>
      </c>
      <c r="L35" s="147">
        <v>1</v>
      </c>
      <c r="M35" s="142"/>
      <c r="N35" s="142"/>
      <c r="O35" s="142"/>
      <c r="P35" s="143"/>
      <c r="Q35" s="144">
        <v>36</v>
      </c>
      <c r="R35" s="145">
        <v>4</v>
      </c>
      <c r="S35" s="145"/>
      <c r="T35" s="144"/>
      <c r="U35" s="146"/>
      <c r="V35" s="146" t="s">
        <v>54</v>
      </c>
      <c r="W35" s="156"/>
      <c r="X35" s="156"/>
      <c r="Y35" s="156">
        <v>29</v>
      </c>
      <c r="Z35" s="156">
        <v>29.6</v>
      </c>
      <c r="AA35" s="156"/>
      <c r="AB35" s="156">
        <v>29.8</v>
      </c>
      <c r="AC35" s="48"/>
      <c r="AD35" s="140">
        <v>35.799999999999997</v>
      </c>
      <c r="AE35" s="141">
        <v>26.4</v>
      </c>
      <c r="AF35" s="156">
        <f t="shared" si="9"/>
        <v>9.3999999999999986</v>
      </c>
      <c r="AG35" s="156">
        <f t="shared" si="10"/>
        <v>34.44554256785225</v>
      </c>
      <c r="AH35" s="156">
        <f t="shared" si="28"/>
        <v>58.83255425872396</v>
      </c>
      <c r="AI35" s="156">
        <f t="shared" si="16"/>
        <v>7.7386218159999993</v>
      </c>
      <c r="AJ35" s="156">
        <f t="shared" si="29"/>
        <v>26.706920751852252</v>
      </c>
      <c r="AK35" s="156">
        <f t="shared" si="11"/>
        <v>22.160811051074173</v>
      </c>
      <c r="AL35" s="142">
        <f t="shared" si="12"/>
        <v>45.394800698954917</v>
      </c>
      <c r="AM35" s="148">
        <v>998</v>
      </c>
      <c r="AN35" s="147">
        <v>2</v>
      </c>
      <c r="AO35" s="142"/>
      <c r="AP35" s="142"/>
      <c r="AQ35" s="142"/>
      <c r="AR35" s="143"/>
      <c r="AS35" s="144">
        <v>36</v>
      </c>
      <c r="AT35" s="145">
        <v>3</v>
      </c>
      <c r="AU35" s="145"/>
      <c r="AV35" s="144"/>
      <c r="AW35" s="146"/>
      <c r="AX35" s="146" t="s">
        <v>54</v>
      </c>
      <c r="AY35" s="156"/>
      <c r="AZ35" s="156">
        <v>32.5</v>
      </c>
      <c r="BA35" s="156">
        <v>32</v>
      </c>
      <c r="BB35" s="156"/>
      <c r="BC35" s="156">
        <v>29.7</v>
      </c>
      <c r="BD35" s="48"/>
      <c r="BE35" s="140"/>
      <c r="BF35" s="141"/>
      <c r="BG35" s="156" t="str">
        <f t="shared" si="18"/>
        <v>SD</v>
      </c>
      <c r="BH35" s="156" t="str">
        <f t="shared" si="19"/>
        <v>SD</v>
      </c>
      <c r="BI35" s="156" t="str">
        <f t="shared" si="20"/>
        <v>SD</v>
      </c>
      <c r="BJ35" s="156" t="str">
        <f t="shared" si="21"/>
        <v>SD</v>
      </c>
      <c r="BK35" s="156" t="str">
        <f t="shared" si="22"/>
        <v>SD</v>
      </c>
      <c r="BL35" s="156" t="str">
        <f t="shared" si="23"/>
        <v>SD</v>
      </c>
      <c r="BM35" s="142" t="str">
        <f t="shared" si="13"/>
        <v/>
      </c>
      <c r="BN35" s="148"/>
      <c r="BO35" s="147"/>
      <c r="BP35" s="142"/>
      <c r="BQ35" s="142"/>
      <c r="BR35" s="142"/>
      <c r="BS35" s="143"/>
      <c r="BT35" s="144"/>
      <c r="BU35" s="145"/>
      <c r="BV35" s="145"/>
      <c r="BW35" s="144"/>
      <c r="BX35" s="146"/>
      <c r="BY35" s="146"/>
      <c r="BZ35" s="156"/>
      <c r="CA35" s="156"/>
      <c r="CB35" s="156"/>
      <c r="CC35" s="156"/>
      <c r="CD35" s="156"/>
      <c r="CE35" s="48"/>
      <c r="CF35" s="49">
        <v>0</v>
      </c>
      <c r="CG35" s="156">
        <v>31.1</v>
      </c>
      <c r="CH35" s="158">
        <f t="shared" si="4"/>
        <v>7.7000000000000028</v>
      </c>
      <c r="CI35" s="154">
        <v>26.5</v>
      </c>
      <c r="CJ35" s="154">
        <v>105163.79</v>
      </c>
      <c r="CK35" s="154">
        <v>25.4</v>
      </c>
      <c r="CL35" s="158">
        <v>36.4</v>
      </c>
      <c r="CM35" s="97">
        <f t="shared" si="14"/>
        <v>30.9</v>
      </c>
      <c r="CN35" s="98"/>
      <c r="CO35" s="98"/>
      <c r="CP35" s="102">
        <f t="shared" si="5"/>
        <v>54.813481836124652</v>
      </c>
      <c r="CQ35" s="136">
        <v>11.3</v>
      </c>
      <c r="CS35" s="83">
        <v>23</v>
      </c>
      <c r="CT35" s="92">
        <f>CL29</f>
        <v>39</v>
      </c>
      <c r="CU35" s="92">
        <f>CK29</f>
        <v>26</v>
      </c>
      <c r="CV35" s="92">
        <f>IF(CM29=FALSE,"s/d",CM29)</f>
        <v>32.5</v>
      </c>
      <c r="CW35" s="94" t="str">
        <f>IF(CO29="","s/d",CO29)</f>
        <v>s/d</v>
      </c>
      <c r="CX35" s="94" t="str">
        <f>IF(CN29="","s/d",CN29)</f>
        <v>s/d</v>
      </c>
      <c r="CY35" s="93">
        <f>CP29</f>
        <v>48.087503710281055</v>
      </c>
      <c r="CZ35" s="92">
        <f>IF(COUNT(I29,AK29,BL29)=1,"sd",AVERAGE(I29,AK29,BL29))</f>
        <v>23.117184489483947</v>
      </c>
      <c r="DA35" s="93">
        <f>IF(COUNT(K29,AM29,BN29)=1,"sd",AVERAGE(K29,AM29,BN29))</f>
        <v>998</v>
      </c>
      <c r="DB35" s="92" t="str">
        <f>IF(W29="","",W29)</f>
        <v/>
      </c>
      <c r="DC35" s="92" t="e">
        <f>IF(COUNT(X29,AY29,BZ29)=1,"sd",AVERAGE(X29,AY29,BZ29))</f>
        <v>#DIV/0!</v>
      </c>
      <c r="DD35" s="92">
        <f>IF(COUNT(Y29,AZ29,CA29)=1,"sd",AVERAGE(Y29,AZ29,CA29))</f>
        <v>30.200000000000003</v>
      </c>
      <c r="DE35" s="92">
        <f>IF(COUNT(Z29,BA29,CB29)=1,"sd",AVERAGE(Z29,BA29,CB29))</f>
        <v>29.45</v>
      </c>
      <c r="DF35" s="92" t="e">
        <f>IF(COUNT(AA29,BB29,CC29)=1,"sd",AVERAGE(AA29,BB29,CC29))</f>
        <v>#DIV/0!</v>
      </c>
      <c r="DG35" s="92">
        <f>IF(COUNT(AB29,BC29,CD29)=1,"sd",AVERAGE(AB29,BC29,CD29))</f>
        <v>28.9</v>
      </c>
      <c r="DH35" s="92" t="e">
        <f>IF(COUNT(AC29,BD29,CE29)=1,"sd",AVERAGE(AC29,BD29,CE29))</f>
        <v>#DIV/0!</v>
      </c>
      <c r="DI35" s="96">
        <f>CF29</f>
        <v>0</v>
      </c>
      <c r="DJ35" s="92">
        <f>CH29</f>
        <v>8.7000000000000028</v>
      </c>
      <c r="DK35" s="96">
        <f>IF(CQ29="","",CQ29)</f>
        <v>10.5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29.4</v>
      </c>
      <c r="C36" s="141">
        <v>24</v>
      </c>
      <c r="D36" s="156">
        <f t="shared" si="24"/>
        <v>5.3999999999999986</v>
      </c>
      <c r="E36" s="156">
        <f t="shared" si="25"/>
        <v>29.859236634987937</v>
      </c>
      <c r="F36" s="156">
        <f t="shared" si="26"/>
        <v>41.032165839347002</v>
      </c>
      <c r="G36" s="156">
        <f t="shared" si="27"/>
        <v>4.4336829599999996</v>
      </c>
      <c r="H36" s="156">
        <f t="shared" si="6"/>
        <v>25.425553674987938</v>
      </c>
      <c r="I36" s="156">
        <f t="shared" si="7"/>
        <v>21.355614902006494</v>
      </c>
      <c r="J36" s="142">
        <f t="shared" si="8"/>
        <v>61.964932035360889</v>
      </c>
      <c r="K36" s="148">
        <v>1000</v>
      </c>
      <c r="L36" s="147">
        <v>0</v>
      </c>
      <c r="M36" s="142"/>
      <c r="N36" s="142"/>
      <c r="O36" s="142"/>
      <c r="P36" s="143"/>
      <c r="Q36" s="144">
        <v>36</v>
      </c>
      <c r="R36" s="145">
        <v>3</v>
      </c>
      <c r="S36" s="145"/>
      <c r="T36" s="144"/>
      <c r="U36" s="146"/>
      <c r="V36" s="146" t="s">
        <v>54</v>
      </c>
      <c r="W36" s="156"/>
      <c r="X36" s="156"/>
      <c r="Y36" s="156">
        <v>29.5</v>
      </c>
      <c r="Z36" s="156">
        <v>30</v>
      </c>
      <c r="AA36" s="156"/>
      <c r="AB36" s="156">
        <v>30</v>
      </c>
      <c r="AC36" s="48"/>
      <c r="AD36" s="140">
        <v>36.200000000000003</v>
      </c>
      <c r="AE36" s="141">
        <v>26.2</v>
      </c>
      <c r="AF36" s="156">
        <f t="shared" si="9"/>
        <v>10.000000000000004</v>
      </c>
      <c r="AG36" s="156">
        <f t="shared" si="10"/>
        <v>34.04122114983732</v>
      </c>
      <c r="AH36" s="156">
        <f t="shared" si="28"/>
        <v>60.13852123063009</v>
      </c>
      <c r="AI36" s="156">
        <f t="shared" si="16"/>
        <v>8.2307387000000034</v>
      </c>
      <c r="AJ36" s="156">
        <f t="shared" si="29"/>
        <v>25.810482449837316</v>
      </c>
      <c r="AK36" s="156">
        <f t="shared" si="11"/>
        <v>21.601156021101747</v>
      </c>
      <c r="AL36" s="142">
        <f t="shared" si="12"/>
        <v>42.91838562317588</v>
      </c>
      <c r="AM36" s="148">
        <v>998</v>
      </c>
      <c r="AN36" s="147">
        <v>1</v>
      </c>
      <c r="AO36" s="142"/>
      <c r="AP36" s="142"/>
      <c r="AQ36" s="142"/>
      <c r="AR36" s="143"/>
      <c r="AS36" s="144">
        <v>36</v>
      </c>
      <c r="AT36" s="145">
        <v>3</v>
      </c>
      <c r="AU36" s="145"/>
      <c r="AV36" s="144"/>
      <c r="AW36" s="146"/>
      <c r="AX36" s="146" t="s">
        <v>54</v>
      </c>
      <c r="AY36" s="156"/>
      <c r="AZ36" s="156">
        <v>32.799999999999997</v>
      </c>
      <c r="BA36" s="156">
        <v>31.2</v>
      </c>
      <c r="BB36" s="156"/>
      <c r="BC36" s="156">
        <v>29.9</v>
      </c>
      <c r="BD36" s="48"/>
      <c r="BE36" s="140"/>
      <c r="BF36" s="141"/>
      <c r="BG36" s="156" t="str">
        <f t="shared" si="18"/>
        <v>SD</v>
      </c>
      <c r="BH36" s="156" t="str">
        <f t="shared" si="19"/>
        <v>SD</v>
      </c>
      <c r="BI36" s="156" t="str">
        <f t="shared" si="20"/>
        <v>SD</v>
      </c>
      <c r="BJ36" s="156" t="str">
        <f t="shared" si="21"/>
        <v>SD</v>
      </c>
      <c r="BK36" s="156" t="str">
        <f t="shared" si="22"/>
        <v>SD</v>
      </c>
      <c r="BL36" s="156" t="str">
        <f t="shared" si="23"/>
        <v>SD</v>
      </c>
      <c r="BM36" s="142" t="str">
        <f t="shared" si="13"/>
        <v/>
      </c>
      <c r="BN36" s="148"/>
      <c r="BO36" s="147"/>
      <c r="BP36" s="142"/>
      <c r="BQ36" s="142"/>
      <c r="BR36" s="142"/>
      <c r="BS36" s="143"/>
      <c r="BT36" s="144"/>
      <c r="BU36" s="145"/>
      <c r="BV36" s="145"/>
      <c r="BW36" s="144"/>
      <c r="BX36" s="146"/>
      <c r="BY36" s="146"/>
      <c r="BZ36" s="156"/>
      <c r="CA36" s="156"/>
      <c r="CB36" s="156"/>
      <c r="CC36" s="156"/>
      <c r="CD36" s="156"/>
      <c r="CE36" s="48"/>
      <c r="CF36" s="49">
        <v>0</v>
      </c>
      <c r="CG36" s="156">
        <v>32.700000000000003</v>
      </c>
      <c r="CH36" s="158">
        <f t="shared" si="4"/>
        <v>7.7999999999999972</v>
      </c>
      <c r="CI36" s="154">
        <v>27</v>
      </c>
      <c r="CJ36" s="154">
        <v>105237</v>
      </c>
      <c r="CK36" s="154">
        <v>25.7</v>
      </c>
      <c r="CL36" s="158">
        <v>36.9</v>
      </c>
      <c r="CM36" s="97">
        <f t="shared" si="14"/>
        <v>31.299999999999997</v>
      </c>
      <c r="CN36" s="98"/>
      <c r="CO36" s="98"/>
      <c r="CP36" s="102">
        <f t="shared" si="5"/>
        <v>52.441658829268384</v>
      </c>
      <c r="CQ36" s="136">
        <v>11.3</v>
      </c>
      <c r="CS36" s="83">
        <v>24</v>
      </c>
      <c r="CT36" s="92">
        <f>CL30</f>
        <v>37.299999999999997</v>
      </c>
      <c r="CU36" s="92">
        <f>CK30</f>
        <v>27.2</v>
      </c>
      <c r="CV36" s="92">
        <f>IF(CM30=FALSE,"s/d",CM30)</f>
        <v>32.25</v>
      </c>
      <c r="CW36" s="94" t="str">
        <f>IF(CO30="","s/d",CO30)</f>
        <v>s/d</v>
      </c>
      <c r="CX36" s="94" t="str">
        <f>IF(CN30="","s/d",CN30)</f>
        <v>s/d</v>
      </c>
      <c r="CY36" s="93">
        <f>CP30</f>
        <v>61.747755280730168</v>
      </c>
      <c r="CZ36" s="92">
        <f>IF(COUNT(I30,AK30,BL30)=1,"sd",AVERAGE(I30,AK30,BL30))</f>
        <v>24.186584244478226</v>
      </c>
      <c r="DA36" s="93">
        <f>IF(COUNT(K30,AM30,BN30)=1,"sd",AVERAGE(K30,AM30,BN30))</f>
        <v>998.5</v>
      </c>
      <c r="DB36" s="92" t="str">
        <f>IF(W30="","",W30)</f>
        <v/>
      </c>
      <c r="DC36" s="92" t="e">
        <f>IF(COUNT(X30,AY30,BZ30)=1,"sd",AVERAGE(X30,AY30,BZ30))</f>
        <v>#DIV/0!</v>
      </c>
      <c r="DD36" s="92">
        <f>IF(COUNT(Y30,AZ30,CA30)=1,"sd",AVERAGE(Y30,AZ30,CA30))</f>
        <v>30.35</v>
      </c>
      <c r="DE36" s="92">
        <f>IF(COUNT(Z30,BA30,CB30)=1,"sd",AVERAGE(Z30,BA30,CB30))</f>
        <v>29.85</v>
      </c>
      <c r="DF36" s="92" t="e">
        <f>IF(COUNT(AA30,BB30,CC30)=1,"sd",AVERAGE(AA30,BB30,CC30))</f>
        <v>#DIV/0!</v>
      </c>
      <c r="DG36" s="92">
        <f>IF(COUNT(AB30,BC30,CD30)=1,"sd",AVERAGE(AB30,BC30,CD30))</f>
        <v>29.25</v>
      </c>
      <c r="DH36" s="92" t="e">
        <f>IF(COUNT(AC30,BD30,CE30)=1,"sd",AVERAGE(AC30,BD30,CE30))</f>
        <v>#DIV/0!</v>
      </c>
      <c r="DI36" s="96">
        <f>CF30</f>
        <v>0</v>
      </c>
      <c r="DJ36" s="92">
        <f>CH30</f>
        <v>5.5</v>
      </c>
      <c r="DK36" s="96">
        <f>IF(CQ30="","",CQ30)</f>
        <v>6.5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31.2</v>
      </c>
      <c r="C37" s="141">
        <v>24.6</v>
      </c>
      <c r="D37" s="156">
        <f t="shared" si="24"/>
        <v>6.5999999999999979</v>
      </c>
      <c r="E37" s="156">
        <f t="shared" si="25"/>
        <v>30.952743411559485</v>
      </c>
      <c r="F37" s="156">
        <f t="shared" si="26"/>
        <v>45.488246440621936</v>
      </c>
      <c r="G37" s="156">
        <f t="shared" si="27"/>
        <v>5.4225844859999981</v>
      </c>
      <c r="H37" s="156">
        <f t="shared" si="6"/>
        <v>25.530158925559487</v>
      </c>
      <c r="I37" s="156">
        <f t="shared" si="7"/>
        <v>21.422660906192654</v>
      </c>
      <c r="J37" s="142">
        <f t="shared" si="8"/>
        <v>56.124737538267752</v>
      </c>
      <c r="K37" s="148">
        <v>1000</v>
      </c>
      <c r="L37" s="147">
        <v>1</v>
      </c>
      <c r="M37" s="142"/>
      <c r="N37" s="142"/>
      <c r="O37" s="142"/>
      <c r="P37" s="143"/>
      <c r="Q37" s="144">
        <v>36</v>
      </c>
      <c r="R37" s="145">
        <v>2</v>
      </c>
      <c r="S37" s="145"/>
      <c r="T37" s="144"/>
      <c r="U37" s="146"/>
      <c r="V37" s="146" t="s">
        <v>54</v>
      </c>
      <c r="W37" s="156"/>
      <c r="X37" s="156"/>
      <c r="Y37" s="156">
        <v>29.7</v>
      </c>
      <c r="Z37" s="156">
        <v>30.1</v>
      </c>
      <c r="AA37" s="156"/>
      <c r="AB37" s="156">
        <v>30.2</v>
      </c>
      <c r="AC37" s="48"/>
      <c r="AD37" s="140">
        <v>37.6</v>
      </c>
      <c r="AE37" s="141">
        <v>26.4</v>
      </c>
      <c r="AF37" s="156">
        <f t="shared" si="9"/>
        <v>11.200000000000003</v>
      </c>
      <c r="AG37" s="156">
        <f t="shared" si="10"/>
        <v>34.44554256785225</v>
      </c>
      <c r="AH37" s="156">
        <f t="shared" si="28"/>
        <v>64.908853000905765</v>
      </c>
      <c r="AI37" s="156">
        <f t="shared" si="16"/>
        <v>9.2204855680000026</v>
      </c>
      <c r="AJ37" s="156">
        <f t="shared" si="29"/>
        <v>25.225056999852249</v>
      </c>
      <c r="AK37" s="156">
        <f t="shared" si="11"/>
        <v>21.226431438272936</v>
      </c>
      <c r="AL37" s="142">
        <f t="shared" si="12"/>
        <v>38.862275072862943</v>
      </c>
      <c r="AM37" s="148">
        <v>996</v>
      </c>
      <c r="AN37" s="147">
        <v>3</v>
      </c>
      <c r="AO37" s="142"/>
      <c r="AP37" s="142"/>
      <c r="AQ37" s="142"/>
      <c r="AR37" s="143"/>
      <c r="AS37" s="144">
        <v>4</v>
      </c>
      <c r="AT37" s="145">
        <v>2</v>
      </c>
      <c r="AU37" s="145"/>
      <c r="AV37" s="144"/>
      <c r="AW37" s="146"/>
      <c r="AX37" s="146" t="s">
        <v>54</v>
      </c>
      <c r="AY37" s="156"/>
      <c r="AZ37" s="156">
        <v>33</v>
      </c>
      <c r="BA37" s="156">
        <v>31.5</v>
      </c>
      <c r="BB37" s="156"/>
      <c r="BC37" s="156">
        <v>30</v>
      </c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3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>
        <v>0</v>
      </c>
      <c r="CG37" s="151">
        <v>32.799999999999997</v>
      </c>
      <c r="CH37" s="158">
        <f>CF37+33.5-25</f>
        <v>8.5</v>
      </c>
      <c r="CI37" s="154">
        <v>28.5</v>
      </c>
      <c r="CJ37" s="154">
        <v>105288.19</v>
      </c>
      <c r="CK37" s="154">
        <v>25.6</v>
      </c>
      <c r="CL37" s="167">
        <v>38.6</v>
      </c>
      <c r="CM37" s="97">
        <f t="shared" si="14"/>
        <v>32.1</v>
      </c>
      <c r="CN37" s="98"/>
      <c r="CO37" s="98"/>
      <c r="CP37" s="102">
        <f t="shared" si="5"/>
        <v>47.493506305565347</v>
      </c>
      <c r="CQ37" s="137">
        <v>10.8</v>
      </c>
      <c r="CS37" s="83">
        <v>25</v>
      </c>
      <c r="CT37" s="92">
        <f>CL31</f>
        <v>38</v>
      </c>
      <c r="CU37" s="92">
        <f>CK31</f>
        <v>24.5</v>
      </c>
      <c r="CV37" s="92">
        <f>IF(CM31=FALSE,"s/d",CM31)</f>
        <v>31.25</v>
      </c>
      <c r="CW37" s="94" t="str">
        <f>IF(CO31="","s/d",CO31)</f>
        <v>s/d</v>
      </c>
      <c r="CX37" s="94" t="str">
        <f>IF(CN31="","s/d",CN31)</f>
        <v>s/d</v>
      </c>
      <c r="CY37" s="93">
        <f>CP31</f>
        <v>56.140534853713248</v>
      </c>
      <c r="CZ37" s="92">
        <f>IF(COUNT(I31,AK31,BL31)=1,"sd",AVERAGE(I31,AK31,BL31))</f>
        <v>22.983576153158257</v>
      </c>
      <c r="DA37" s="93">
        <f>IF(COUNT(K31,AM31,BN31)=1,"sd",AVERAGE(K31,AM31,BN31))</f>
        <v>997.5</v>
      </c>
      <c r="DB37" s="92" t="str">
        <f>IF(W31="","",W31)</f>
        <v/>
      </c>
      <c r="DC37" s="92" t="e">
        <f>IF(COUNT(X31,AY31,BZ31)=1,"sd",AVERAGE(X31,AY31,BZ31))</f>
        <v>#DIV/0!</v>
      </c>
      <c r="DD37" s="92">
        <f>IF(COUNT(Y31,AZ31,CA31)=1,"sd",AVERAGE(Y31,AZ31,CA31))</f>
        <v>29.25</v>
      </c>
      <c r="DE37" s="92">
        <f>IF(COUNT(Z31,BA31,CB31)=1,"sd",AVERAGE(Z31,BA31,CB31))</f>
        <v>29.5</v>
      </c>
      <c r="DF37" s="92" t="e">
        <f>IF(COUNT(AA31,BB31,CC31)=1,"sd",AVERAGE(AA31,BB31,CC31))</f>
        <v>#DIV/0!</v>
      </c>
      <c r="DG37" s="92">
        <f>IF(COUNT(AB31,BC31,CD31)=1,"sd",AVERAGE(AB31,BC31,CD31))</f>
        <v>29.5</v>
      </c>
      <c r="DH37" s="92" t="e">
        <f>IF(COUNT(AC31,BD31,CE31)=1,"sd",AVERAGE(AC31,BD31,CE31))</f>
        <v>#DIV/0!</v>
      </c>
      <c r="DI37" s="96">
        <f>CF31</f>
        <v>0</v>
      </c>
      <c r="DJ37" s="92">
        <f>CH31</f>
        <v>6.5</v>
      </c>
      <c r="DK37" s="96">
        <f>IF(CQ31="","",CQ31)</f>
        <v>10.199999999999999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133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>CL32</f>
        <v>38.5</v>
      </c>
      <c r="CU38" s="92">
        <f>CK32</f>
        <v>26.8</v>
      </c>
      <c r="CV38" s="92">
        <f>IF(CM32=FALSE,"s/d",CM32)</f>
        <v>32.65</v>
      </c>
      <c r="CW38" s="94" t="str">
        <f>IF(CO32="","s/d",CO32)</f>
        <v>s/d</v>
      </c>
      <c r="CX38" s="94" t="str">
        <f>IF(CN32="","s/d",CN32)</f>
        <v>s/d</v>
      </c>
      <c r="CY38" s="93" t="str">
        <f>CP32</f>
        <v>sd</v>
      </c>
      <c r="CZ38" s="92" t="str">
        <f>IF(COUNT(I32,AK32,BL32)=1,"sd",AVERAGE(I32,AK32,BL32))</f>
        <v>sd</v>
      </c>
      <c r="DA38" s="93" t="str">
        <f>IF(COUNT(K32,AM32,BN32)=1,"sd",AVERAGE(K32,AM32,BN32))</f>
        <v>sd</v>
      </c>
      <c r="DB38" s="92" t="str">
        <f>IF(W32="","",W32)</f>
        <v/>
      </c>
      <c r="DC38" s="92" t="e">
        <f>IF(COUNT(X32,AY32,BZ32)=1,"sd",AVERAGE(X32,AY32,BZ32))</f>
        <v>#DIV/0!</v>
      </c>
      <c r="DD38" s="92" t="str">
        <f>IF(COUNT(Y32,AZ32,CA32)=1,"sd",AVERAGE(Y32,AZ32,CA32))</f>
        <v>sd</v>
      </c>
      <c r="DE38" s="92" t="str">
        <f>IF(COUNT(Z32,BA32,CB32)=1,"sd",AVERAGE(Z32,BA32,CB32))</f>
        <v>sd</v>
      </c>
      <c r="DF38" s="92" t="e">
        <f>IF(COUNT(AA32,BB32,CC32)=1,"sd",AVERAGE(AA32,BB32,CC32))</f>
        <v>#DIV/0!</v>
      </c>
      <c r="DG38" s="92" t="str">
        <f>IF(COUNT(AB32,BC32,CD32)=1,"sd",AVERAGE(AB32,BC32,CD32))</f>
        <v>sd</v>
      </c>
      <c r="DH38" s="92" t="e">
        <f>IF(COUNT(AC32,BD32,CE32)=1,"sd",AVERAGE(AC32,BD32,CE32))</f>
        <v>#DIV/0!</v>
      </c>
      <c r="DI38" s="96">
        <f>CF32</f>
        <v>0</v>
      </c>
      <c r="DJ38" s="92">
        <f>CH32</f>
        <v>7</v>
      </c>
      <c r="DK38" s="96" t="str">
        <f>IF(CQ32="","",CQ32)</f>
        <v>sd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 t="e">
        <f>AVERAGE(W7:W37)</f>
        <v>#DIV/0!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4.290322580645161</v>
      </c>
      <c r="CG39" s="5">
        <f>AVERAGE(CG7:CG37)</f>
        <v>28.565517241379315</v>
      </c>
      <c r="CH39" s="5" t="e">
        <f t="shared" ref="CH39:CN39" si="30">AVERAGE(CH7:CH36)</f>
        <v>#VALUE!</v>
      </c>
      <c r="CI39" s="5"/>
      <c r="CJ39" s="5"/>
      <c r="CK39" s="5">
        <f>AVERAGE(CK7:CK37)</f>
        <v>24.6</v>
      </c>
      <c r="CL39" s="5">
        <f>AVERAGE(CL7:CL37)</f>
        <v>34.51290322580644</v>
      </c>
      <c r="CM39" s="5">
        <f t="shared" si="30"/>
        <v>29.47166666666666</v>
      </c>
      <c r="CN39" s="5" t="e">
        <f t="shared" si="30"/>
        <v>#DIV/0!</v>
      </c>
      <c r="CO39" s="5"/>
      <c r="CP39" s="42"/>
      <c r="CQ39" s="33">
        <f>AVERAGE(CQ7:CQ37)</f>
        <v>8.2407407407407423</v>
      </c>
      <c r="CS39" s="83">
        <v>27</v>
      </c>
      <c r="CT39" s="92">
        <f>CL33</f>
        <v>37</v>
      </c>
      <c r="CU39" s="92">
        <f>CK33</f>
        <v>26.5</v>
      </c>
      <c r="CV39" s="92">
        <f>IF(CM33=FALSE,"s/d",CM33)</f>
        <v>31.75</v>
      </c>
      <c r="CW39" s="94" t="str">
        <f>IF(CO33="","s/d",CO33)</f>
        <v>s/d</v>
      </c>
      <c r="CX39" s="94" t="str">
        <f>IF(CN33="","s/d",CN33)</f>
        <v>s/d</v>
      </c>
      <c r="CY39" s="93" t="e">
        <f>CP33</f>
        <v>#DIV/0!</v>
      </c>
      <c r="CZ39" s="92" t="e">
        <f>IF(COUNT(I33,AK33,BL33)=1,"sd",AVERAGE(I33,AK33,BL33))</f>
        <v>#DIV/0!</v>
      </c>
      <c r="DA39" s="93" t="e">
        <f>IF(COUNT(K33,AM33,BN33)=1,"sd",AVERAGE(K33,AM33,BN33))</f>
        <v>#DIV/0!</v>
      </c>
      <c r="DB39" s="92" t="str">
        <f>IF(W33="","",W33)</f>
        <v/>
      </c>
      <c r="DC39" s="92" t="e">
        <f>IF(COUNT(X33,AY33,BZ33)=1,"sd",AVERAGE(X33,AY33,BZ33))</f>
        <v>#DIV/0!</v>
      </c>
      <c r="DD39" s="92" t="s">
        <v>89</v>
      </c>
      <c r="DE39" s="92" t="s">
        <v>89</v>
      </c>
      <c r="DF39" s="92" t="e">
        <f>IF(COUNT(AA33,BB33,CC33)=1,"sd",AVERAGE(AA33,BB33,CC33))</f>
        <v>#DIV/0!</v>
      </c>
      <c r="DG39" s="92" t="s">
        <v>89</v>
      </c>
      <c r="DH39" s="92" t="e">
        <f>IF(COUNT(AC33,BD33,CE33)=1,"sd",AVERAGE(AC33,BD33,CE33))</f>
        <v>#DIV/0!</v>
      </c>
      <c r="DI39" s="96">
        <f>CF33</f>
        <v>0</v>
      </c>
      <c r="DJ39" s="92">
        <f>CH33</f>
        <v>8.6000000000000014</v>
      </c>
      <c r="DK39" s="96">
        <f>IF(CQ33="","",CQ33)</f>
        <v>11.4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0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4.2</v>
      </c>
      <c r="CH40" s="6" t="e">
        <f t="shared" ref="CH40:CN40" si="31">MIN(CH7:CH36)</f>
        <v>#VALUE!</v>
      </c>
      <c r="CI40" s="6"/>
      <c r="CJ40" s="6"/>
      <c r="CK40" s="6">
        <f>MIN(CK7:CK37)</f>
        <v>19</v>
      </c>
      <c r="CL40" s="6">
        <f>MIN(CL7:CL37)</f>
        <v>25</v>
      </c>
      <c r="CM40" s="6">
        <f t="shared" si="31"/>
        <v>22.25</v>
      </c>
      <c r="CN40" s="6">
        <f t="shared" si="31"/>
        <v>0</v>
      </c>
      <c r="CO40" s="6"/>
      <c r="CP40" s="43"/>
      <c r="CQ40" s="35">
        <f>MIN(CQ7:CQ37)</f>
        <v>0</v>
      </c>
      <c r="CS40" s="83">
        <v>28</v>
      </c>
      <c r="CT40" s="92">
        <f>CL34</f>
        <v>34.5</v>
      </c>
      <c r="CU40" s="92">
        <f>CK34</f>
        <v>25.4</v>
      </c>
      <c r="CV40" s="92">
        <f>IF(CM34=FALSE,"s/d",CM34)</f>
        <v>29.95</v>
      </c>
      <c r="CW40" s="94" t="str">
        <f>IF(CO34="","s/d",CO34)</f>
        <v>s/d</v>
      </c>
      <c r="CX40" s="94" t="str">
        <f>IF(CN34="","s/d",CN34)</f>
        <v>s/d</v>
      </c>
      <c r="CY40" s="93">
        <f>CP34</f>
        <v>59.787394311306571</v>
      </c>
      <c r="CZ40" s="92">
        <f>IF(COUNT(I34,AK34,BL34)=1,"sd",AVERAGE(I34,AK34,BL34))</f>
        <v>21.359390463161439</v>
      </c>
      <c r="DA40" s="93">
        <f>IF(COUNT(K34,AM34,BN34)=1,"sd",AVERAGE(K34,AM34,BN34))</f>
        <v>998.5</v>
      </c>
      <c r="DB40" s="92" t="str">
        <f>IF(W34="","",W34)</f>
        <v/>
      </c>
      <c r="DC40" s="92" t="e">
        <f>IF(COUNT(X34,AY34,BZ34)=1,"sd",AVERAGE(X34,AY34,BZ34))</f>
        <v>#DIV/0!</v>
      </c>
      <c r="DD40" s="92">
        <f>IF(COUNT(Y34,AZ34,CA34)=1,"sd",AVERAGE(Y34,AZ34,CA34))</f>
        <v>30.2</v>
      </c>
      <c r="DE40" s="92">
        <f>IF(COUNT(Z34,BA34,CB34)=1,"sd",AVERAGE(Z34,BA34,CB34))</f>
        <v>30.15</v>
      </c>
      <c r="DF40" s="92" t="e">
        <f>IF(COUNT(AA34,BB34,CC34)=1,"sd",AVERAGE(AA34,BB34,CC34))</f>
        <v>#DIV/0!</v>
      </c>
      <c r="DG40" s="92">
        <f>IF(COUNT(AB34,BC34,CD34)=1,"sd",AVERAGE(AB34,BC34,CD34))</f>
        <v>29.9</v>
      </c>
      <c r="DH40" s="92" t="e">
        <f>IF(COUNT(AC34,BD34,CE34)=1,"sd",AVERAGE(AC34,BD34,CE34))</f>
        <v>#DIV/0!</v>
      </c>
      <c r="DI40" s="96">
        <f>CF34</f>
        <v>0</v>
      </c>
      <c r="DJ40" s="92">
        <f>CH34</f>
        <v>6.1000000000000014</v>
      </c>
      <c r="DK40" s="96">
        <f>IF(CQ34="","",CQ34)</f>
        <v>10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0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40</v>
      </c>
      <c r="CG41" s="110">
        <f>MAX(CG7:CG37)</f>
        <v>33.700000000000003</v>
      </c>
      <c r="CH41" s="110" t="e">
        <f t="shared" ref="CH41:CN41" si="32">MAX(CH7:CH36)</f>
        <v>#VALUE!</v>
      </c>
      <c r="CI41" s="110"/>
      <c r="CJ41" s="110"/>
      <c r="CK41" s="110">
        <f>MAX(CK7:CK37)</f>
        <v>28</v>
      </c>
      <c r="CL41" s="110">
        <f>MAX(CL7:CL37)</f>
        <v>39</v>
      </c>
      <c r="CM41" s="110">
        <f t="shared" si="32"/>
        <v>32.65</v>
      </c>
      <c r="CN41" s="110">
        <f t="shared" si="32"/>
        <v>0</v>
      </c>
      <c r="CO41" s="110"/>
      <c r="CP41" s="110"/>
      <c r="CQ41" s="41">
        <f>MAX(CQ7:CQ37)</f>
        <v>11.5</v>
      </c>
      <c r="CS41" s="83">
        <v>29</v>
      </c>
      <c r="CT41" s="92">
        <f>CL35</f>
        <v>36.4</v>
      </c>
      <c r="CU41" s="92">
        <f>CK35</f>
        <v>25.4</v>
      </c>
      <c r="CV41" s="92">
        <f>IF(CM35=FALSE,"s/d",CM35)</f>
        <v>30.9</v>
      </c>
      <c r="CW41" s="94" t="str">
        <f>IF(CO35="","s/d",CO35)</f>
        <v>s/d</v>
      </c>
      <c r="CX41" s="94" t="str">
        <f>IF(CN35="","s/d",CN35)</f>
        <v>s/d</v>
      </c>
      <c r="CY41" s="93">
        <f>CP35</f>
        <v>54.813481836124652</v>
      </c>
      <c r="CZ41" s="92">
        <f>IF(COUNT(I35,AK35,BL35)=1,"sd",AVERAGE(I35,AK35,BL35))</f>
        <v>21.863061332957152</v>
      </c>
      <c r="DA41" s="93">
        <f>IF(COUNT(K35,AM35,BN35)=1,"sd",AVERAGE(K35,AM35,BN35))</f>
        <v>999.5</v>
      </c>
      <c r="DB41" s="92" t="str">
        <f>IF(W35="","",W35)</f>
        <v/>
      </c>
      <c r="DC41" s="92" t="e">
        <f>IF(COUNT(X35,AY35,BZ35)=1,"sd",AVERAGE(X35,AY35,BZ35))</f>
        <v>#DIV/0!</v>
      </c>
      <c r="DD41" s="92">
        <f>IF(COUNT(Y35,AZ35,CA35)=1,"sd",AVERAGE(Y35,AZ35,CA35))</f>
        <v>30.75</v>
      </c>
      <c r="DE41" s="92">
        <f>IF(COUNT(Z35,BA35,CB35)=1,"sd",AVERAGE(Z35,BA35,CB35))</f>
        <v>30.8</v>
      </c>
      <c r="DF41" s="92" t="e">
        <f>IF(COUNT(AA35,BB35,CC35)=1,"sd",AVERAGE(AA35,BB35,CC35))</f>
        <v>#DIV/0!</v>
      </c>
      <c r="DG41" s="92">
        <f>IF(COUNT(AB35,BC35,CD35)=1,"sd",AVERAGE(AB35,BC35,CD35))</f>
        <v>29.75</v>
      </c>
      <c r="DH41" s="92" t="e">
        <f>IF(COUNT(AC35,BD35,CE35)=1,"sd",AVERAGE(AC35,BD35,CE35))</f>
        <v>#DIV/0!</v>
      </c>
      <c r="DI41" s="96">
        <f>CF35</f>
        <v>0</v>
      </c>
      <c r="DJ41" s="92">
        <f>CH35</f>
        <v>7.7000000000000028</v>
      </c>
      <c r="DK41" s="96">
        <f>IF(CQ35="","",CQ35)</f>
        <v>11.3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>CL36</f>
        <v>36.9</v>
      </c>
      <c r="CU42" s="92">
        <f>CK36</f>
        <v>25.7</v>
      </c>
      <c r="CV42" s="92">
        <f>IF(CM36=FALSE,"s/d",CM36)</f>
        <v>31.299999999999997</v>
      </c>
      <c r="CW42" s="94" t="str">
        <f>IF(CO36="","s/d",CO36)</f>
        <v>s/d</v>
      </c>
      <c r="CX42" s="94" t="str">
        <f>IF(CN36="","s/d",CN36)</f>
        <v>s/d</v>
      </c>
      <c r="CY42" s="93">
        <f>CP36</f>
        <v>52.441658829268384</v>
      </c>
      <c r="CZ42" s="92">
        <f>IF(COUNT(I36,AK36,BL36)=1,"sd",AVERAGE(I36,AK36,BL36))</f>
        <v>21.478385461554119</v>
      </c>
      <c r="DA42" s="93">
        <f>IF(COUNT(K36,AM36,BN36)=1,"sd",AVERAGE(K36,AM36,BN36))</f>
        <v>999</v>
      </c>
      <c r="DB42" s="92" t="str">
        <f>IF(W36="","",W36)</f>
        <v/>
      </c>
      <c r="DC42" s="92" t="e">
        <f>IF(COUNT(X36,AY36,BZ36)=1,"sd",AVERAGE(X36,AY36,BZ36))</f>
        <v>#DIV/0!</v>
      </c>
      <c r="DD42" s="92">
        <f>IF(COUNT(Y36,AZ36,CA36)=1,"sd",AVERAGE(Y36,AZ36,CA36))</f>
        <v>31.15</v>
      </c>
      <c r="DE42" s="92">
        <f>IF(COUNT(Z36,BA36,CB36)=1,"sd",AVERAGE(Z36,BA36,CB36))</f>
        <v>30.6</v>
      </c>
      <c r="DF42" s="92" t="e">
        <f>IF(COUNT(AA36,BB36,CC36)=1,"sd",AVERAGE(AA36,BB36,CC36))</f>
        <v>#DIV/0!</v>
      </c>
      <c r="DG42" s="92">
        <f>IF(COUNT(AB36,BC36,CD36)=1,"sd",AVERAGE(AB36,BC36,CD36))</f>
        <v>29.95</v>
      </c>
      <c r="DH42" s="92" t="e">
        <f>IF(COUNT(AC36,BD36,CE36)=1,"sd",AVERAGE(AC36,BD36,CE36))</f>
        <v>#DIV/0!</v>
      </c>
      <c r="DI42" s="96">
        <f>CF36</f>
        <v>0</v>
      </c>
      <c r="DJ42" s="92">
        <f>CH36</f>
        <v>7.7999999999999972</v>
      </c>
      <c r="DK42" s="96">
        <f>IF(CQ36="","",CQ36)</f>
        <v>11.3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>CL37</f>
        <v>38.6</v>
      </c>
      <c r="CU43" s="92">
        <f>CK37</f>
        <v>25.6</v>
      </c>
      <c r="CV43" s="92">
        <f>IF(CM37=FALSE,"s/d",CM37)</f>
        <v>32.1</v>
      </c>
      <c r="CW43" s="94" t="str">
        <f>IF(CO37="","s/d",CO37)</f>
        <v>s/d</v>
      </c>
      <c r="CX43" s="94" t="str">
        <f>IF(CN37="","s/d",CN37)</f>
        <v>s/d</v>
      </c>
      <c r="CY43" s="93">
        <f>CP37</f>
        <v>47.493506305565347</v>
      </c>
      <c r="CZ43" s="92">
        <f>IF(COUNT(I37,AK37,BL37)=1,"sd",AVERAGE(I37,AK37,BL37))</f>
        <v>21.324546172232793</v>
      </c>
      <c r="DA43" s="93">
        <f>IF(COUNT(K37,AM37,BN37)=1,"sd",AVERAGE(K37,AM37,BN37))</f>
        <v>998</v>
      </c>
      <c r="DB43" s="92" t="str">
        <f>IF(W37="","",W37)</f>
        <v/>
      </c>
      <c r="DC43" s="92" t="e">
        <f>IF(COUNT(X37,AY37,BZ37)=1,"sd",AVERAGE(X37,AY37,BZ37))</f>
        <v>#DIV/0!</v>
      </c>
      <c r="DD43" s="92">
        <f>IF(COUNT(Y37,AZ37,CA37)=1,"sd",AVERAGE(Y37,AZ37,CA37))</f>
        <v>31.35</v>
      </c>
      <c r="DE43" s="92">
        <f>IF(COUNT(Z37,BA37,CB37)=1,"sd",AVERAGE(Z37,BA37,CB37))</f>
        <v>30.8</v>
      </c>
      <c r="DF43" s="92" t="e">
        <f>IF(COUNT(AA37,BB37,CC37)=1,"sd",AVERAGE(AA37,BB37,CC37))</f>
        <v>#DIV/0!</v>
      </c>
      <c r="DG43" s="92">
        <f>IF(COUNT(AB37,BC37,CD37)=1,"sd",AVERAGE(AB37,BC37,CD37))</f>
        <v>30.1</v>
      </c>
      <c r="DH43" s="92" t="e">
        <f>IF(COUNT(AC37,BD37,CE37)=1,"sd",AVERAGE(AC37,BD37,CE37))</f>
        <v>#DIV/0!</v>
      </c>
      <c r="DI43" s="96">
        <f>CF37</f>
        <v>0</v>
      </c>
      <c r="DJ43" s="92">
        <f>CH37</f>
        <v>8.5</v>
      </c>
      <c r="DK43" s="96">
        <f>IF(CQ37="","",CQ37)</f>
        <v>10.8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CQ4:CQ6"/>
    <mergeCell ref="CN4:CP5"/>
    <mergeCell ref="CK4:CM5"/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CJ5:CJ6"/>
    <mergeCell ref="DQ11:DR11"/>
    <mergeCell ref="CS5:DL5"/>
    <mergeCell ref="CT11:CV11"/>
    <mergeCell ref="CW11:CY11"/>
    <mergeCell ref="DB11:DB12"/>
    <mergeCell ref="DC11:D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DU1000"/>
  <sheetViews>
    <sheetView zoomScale="70" zoomScaleNormal="70" workbookViewId="0">
      <pane xSplit="1" topLeftCell="CJ1" activePane="topRight" state="frozen"/>
      <selection pane="topRight" activeCell="DK24" sqref="DK24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92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3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24" t="s">
        <v>12</v>
      </c>
      <c r="CH6" s="9" t="s">
        <v>13</v>
      </c>
      <c r="CI6" s="207"/>
      <c r="CJ6" s="207"/>
      <c r="CK6" s="124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93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/>
      <c r="C7" s="141"/>
      <c r="D7" s="156" t="str">
        <f>IF(B7="","SD",IF(C7="","SD",(B7-C7)))</f>
        <v>SD</v>
      </c>
      <c r="E7" s="156" t="str">
        <f xml:space="preserve"> IF(B7="","SD",IF(C7="","SD",(10^(23.5518-(2937.4/(273+C7))-(4.9283*LOG10(273+C7))))))</f>
        <v>SD</v>
      </c>
      <c r="F7" s="156" t="str">
        <f>IF(B7="","SD",(10^(23.5518-(2937.4/(273+B7))-(4.9283*LOG10(273+B7)))))</f>
        <v>SD</v>
      </c>
      <c r="G7" s="156" t="str">
        <f>IF(B7="","SD",IF(C7="","SD",(0.799*(1+(0.00115*C7))*(B7-C7))))</f>
        <v>SD</v>
      </c>
      <c r="H7" s="156" t="str">
        <f>IF(E7="SD","SD",IF(G7="SD","SD",(E7-G7)))</f>
        <v>SD</v>
      </c>
      <c r="I7" s="156" t="str">
        <f>IF(H7="SD","SD",((237.3*LN(H7/6.11))/(7.5*LN(10)-LN(H7/6.11))))</f>
        <v>SD</v>
      </c>
      <c r="J7" s="142" t="str">
        <f>IF(H7="SD","",IF(F7="SD","",(100*H7/F7)))</f>
        <v/>
      </c>
      <c r="K7" s="148"/>
      <c r="L7" s="147"/>
      <c r="M7" s="142"/>
      <c r="N7" s="142"/>
      <c r="O7" s="142"/>
      <c r="P7" s="143"/>
      <c r="Q7" s="144"/>
      <c r="R7" s="145"/>
      <c r="S7" s="145"/>
      <c r="T7" s="144"/>
      <c r="U7" s="146"/>
      <c r="V7" s="146"/>
      <c r="W7" s="156"/>
      <c r="X7" s="156"/>
      <c r="Y7" s="156"/>
      <c r="Z7" s="156"/>
      <c r="AA7" s="156"/>
      <c r="AB7" s="156"/>
      <c r="AC7" s="48"/>
      <c r="AD7" s="140"/>
      <c r="AE7" s="141"/>
      <c r="AF7" s="156" t="str">
        <f>IF(AD7="","SD",IF(AE7="","SD",(AD7-AE7)))</f>
        <v>SD</v>
      </c>
      <c r="AG7" s="156" t="str">
        <f xml:space="preserve"> IF(AD7="","SD",IF(AE7="","SD",(10^(23.5518-(2937.4/(273+AE7))-(4.9283*LOG10(273+AE7))))))</f>
        <v>SD</v>
      </c>
      <c r="AH7" s="156" t="str">
        <f>IF(AD7="","SD",(10^(23.5518-(2937.4/(273+AD7))-(4.9283*LOG10(273+AD7)))))</f>
        <v>SD</v>
      </c>
      <c r="AI7" s="156" t="str">
        <f>IF(AD7="","SD",IF(AE7="","SD",(0.799*(1+(0.00115*AE7))*(AD7-AE7))))</f>
        <v>SD</v>
      </c>
      <c r="AJ7" s="156" t="str">
        <f>IF(AG7="SD","SD",IF(AI7="SD","SD",(AG7-AI7)))</f>
        <v>SD</v>
      </c>
      <c r="AK7" s="156" t="str">
        <f>IF(AJ7="SD","SD",((237.3*LN(AJ7/6.11))/(7.5*LN(10)-LN(AJ7/6.11))))</f>
        <v>SD</v>
      </c>
      <c r="AL7" s="142" t="str">
        <f>IF(AJ7="SD","",IF(AH7="SD","",(100*AJ7/AH7)))</f>
        <v/>
      </c>
      <c r="AM7" s="148"/>
      <c r="AN7" s="147"/>
      <c r="AO7" s="142"/>
      <c r="AP7" s="142"/>
      <c r="AQ7" s="142"/>
      <c r="AR7" s="143"/>
      <c r="AS7" s="144"/>
      <c r="AT7" s="145"/>
      <c r="AU7" s="145"/>
      <c r="AV7" s="144"/>
      <c r="AW7" s="146"/>
      <c r="AX7" s="146"/>
      <c r="AY7" s="156"/>
      <c r="AZ7" s="156"/>
      <c r="BA7" s="156"/>
      <c r="BB7" s="156"/>
      <c r="BC7" s="156"/>
      <c r="BD7" s="48"/>
      <c r="BE7" s="140"/>
      <c r="BF7" s="141"/>
      <c r="BG7" s="156" t="str">
        <f>IF(BE7="","SD",IF(BF7="","SD",(BE7-BF7)))</f>
        <v>SD</v>
      </c>
      <c r="BH7" s="156" t="str">
        <f xml:space="preserve"> IF(BE7="","SD",IF(BF7="","SD",(10^(23.5518-(2937.4/(273+BF7))-(4.9283*LOG10(273+BF7))))))</f>
        <v>SD</v>
      </c>
      <c r="BI7" s="156" t="str">
        <f>IF(BE7="","SD",(10^(23.5518-(2937.4/(273+BE7))-(4.9283*LOG10(273+BE7)))))</f>
        <v>SD</v>
      </c>
      <c r="BJ7" s="156" t="str">
        <f>IF(BE7="","SD",IF(BF7="","SD",(0.799*(1+(0.00115*BF7))*(BE7-BF7))))</f>
        <v>SD</v>
      </c>
      <c r="BK7" s="156" t="str">
        <f>IF(BH7="SD","SD",IF(BJ7="SD","SD",(BH7-BJ7)))</f>
        <v>SD</v>
      </c>
      <c r="BL7" s="156" t="str">
        <f>IF(BK7="SD","SD",((237.3*LN(BK7/6.11))/(7.5*LN(10)-LN(BK7/6.11))))</f>
        <v>SD</v>
      </c>
      <c r="BM7" s="142" t="str">
        <f>IF(BK7="SD","",IF(BI7="SD","",(100*BK7/BI7)))</f>
        <v/>
      </c>
      <c r="BN7" s="148"/>
      <c r="BO7" s="147"/>
      <c r="BP7" s="142"/>
      <c r="BQ7" s="142"/>
      <c r="BR7" s="142"/>
      <c r="BS7" s="143"/>
      <c r="BT7" s="144"/>
      <c r="BU7" s="145"/>
      <c r="BV7" s="145"/>
      <c r="BW7" s="144"/>
      <c r="BX7" s="146"/>
      <c r="BY7" s="146"/>
      <c r="BZ7" s="156"/>
      <c r="CA7" s="156"/>
      <c r="CB7" s="156"/>
      <c r="CC7" s="156"/>
      <c r="CD7" s="156"/>
      <c r="CE7" s="48"/>
      <c r="CF7" s="149"/>
      <c r="CG7" s="3"/>
      <c r="CH7" s="3">
        <f t="shared" ref="CH7:CH37" si="0">CF7+CG8-25</f>
        <v>-25</v>
      </c>
      <c r="CI7" s="155"/>
      <c r="CJ7" s="157"/>
      <c r="CK7" s="155"/>
      <c r="CL7" s="155"/>
      <c r="CM7" s="97" t="b">
        <f t="shared" ref="CM7:CM37" si="1">IF(AND(B7&gt;0,AD7&gt;0),AVERAGE(B7,AD7,BE7),IF(AND(B7=0,AD7&gt;0,BE7&gt;0),AVERAGE(B7,AD7,BE7),IF(AND(AD7=0,B7&gt;0,BE7&gt;0),AVERAGE(B7,AD7,BE7))))</f>
        <v>0</v>
      </c>
      <c r="CN7" s="101"/>
      <c r="CO7" s="101"/>
      <c r="CP7" s="102" t="e">
        <f t="shared" ref="CP7:CP37" si="2">IF(COUNT(J7,AL7,BM7)=1,"sd",AVERAGE(J7,AL7,BM7))</f>
        <v>#DIV/0!</v>
      </c>
      <c r="CQ7" s="135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/>
      <c r="C8" s="141"/>
      <c r="D8" s="156" t="str">
        <f t="shared" ref="D8:D37" si="3">IF(B8="","SD",IF(C8="","SD",(B8-C8)))</f>
        <v>SD</v>
      </c>
      <c r="E8" s="156" t="str">
        <f t="shared" ref="E8:E37" si="4" xml:space="preserve"> IF(B8="","SD",IF(C8="","SD",(10^(23.5518-(2937.4/(273+C8))-(4.9283*LOG10(273+C8))))))</f>
        <v>SD</v>
      </c>
      <c r="F8" s="156" t="str">
        <f t="shared" ref="F8:F37" si="5">IF(B8="","SD",(10^(23.5518-(2937.4/(273+B8))-(4.9283*LOG10(273+B8)))))</f>
        <v>SD</v>
      </c>
      <c r="G8" s="156" t="str">
        <f t="shared" ref="G8:G37" si="6">IF(B8="","SD",IF(C8="","SD",(0.799*(1+(0.00115*C8))*(B8-C8))))</f>
        <v>SD</v>
      </c>
      <c r="H8" s="156" t="str">
        <f t="shared" ref="H8:H37" si="7">IF(E8="SD","SD",IF(G8="SD","SD",(E8-G8)))</f>
        <v>SD</v>
      </c>
      <c r="I8" s="156" t="str">
        <f t="shared" ref="I8:I37" si="8">IF(H8="SD","SD",((237.3*LN(H8/6.11))/(7.5*LN(10)-LN(H8/6.11))))</f>
        <v>SD</v>
      </c>
      <c r="J8" s="142" t="str">
        <f t="shared" ref="J8:J37" si="9">IF(H8="SD","",IF(F8="SD","",(100*H8/F8)))</f>
        <v/>
      </c>
      <c r="K8" s="148"/>
      <c r="L8" s="147"/>
      <c r="M8" s="142"/>
      <c r="N8" s="142"/>
      <c r="O8" s="142"/>
      <c r="P8" s="143"/>
      <c r="Q8" s="144"/>
      <c r="R8" s="145"/>
      <c r="S8" s="145"/>
      <c r="T8" s="144"/>
      <c r="U8" s="146"/>
      <c r="V8" s="146"/>
      <c r="W8" s="156"/>
      <c r="X8" s="156"/>
      <c r="Y8" s="156"/>
      <c r="Z8" s="156"/>
      <c r="AA8" s="156"/>
      <c r="AB8" s="156"/>
      <c r="AC8" s="48"/>
      <c r="AD8" s="140"/>
      <c r="AE8" s="141"/>
      <c r="AF8" s="156" t="str">
        <f t="shared" ref="AF8:AF37" si="10">IF(AD8="","SD",IF(AE8="","SD",(AD8-AE8)))</f>
        <v>SD</v>
      </c>
      <c r="AG8" s="156" t="str">
        <f t="shared" ref="AG8:AG37" si="11" xml:space="preserve"> IF(AD8="","SD",IF(AE8="","SD",(10^(23.5518-(2937.4/(273+AE8))-(4.9283*LOG10(273+AE8))))))</f>
        <v>SD</v>
      </c>
      <c r="AH8" s="156" t="str">
        <f>IF(AD8="","SD",(10^(23.5518-(2937.4/(273+AD8))-(4.9283*LOG10(273+AD8)))))</f>
        <v>SD</v>
      </c>
      <c r="AI8" s="156" t="str">
        <f>IF(AD8="","SD",IF(AE8="","SD",(0.799*(1+(0.00115*AE8))*(AD8-AE8))))</f>
        <v>SD</v>
      </c>
      <c r="AJ8" s="156" t="str">
        <f>IF(AG8="SD","SD",IF(AI8="SD","SD",(AG8-AI8)))</f>
        <v>SD</v>
      </c>
      <c r="AK8" s="156" t="str">
        <f t="shared" ref="AK8:AK37" si="12">IF(AJ8="SD","SD",((237.3*LN(AJ8/6.11))/(7.5*LN(10)-LN(AJ8/6.11))))</f>
        <v>SD</v>
      </c>
      <c r="AL8" s="142" t="str">
        <f t="shared" ref="AL8:AL37" si="13">IF(AJ8="SD","",IF(AH8="SD","",(100*AJ8/AH8)))</f>
        <v/>
      </c>
      <c r="AM8" s="148"/>
      <c r="AN8" s="147"/>
      <c r="AO8" s="142"/>
      <c r="AP8" s="142"/>
      <c r="AQ8" s="142"/>
      <c r="AR8" s="143"/>
      <c r="AS8" s="144"/>
      <c r="AT8" s="145"/>
      <c r="AU8" s="145"/>
      <c r="AV8" s="144"/>
      <c r="AW8" s="146"/>
      <c r="AX8" s="146"/>
      <c r="AY8" s="156"/>
      <c r="AZ8" s="156"/>
      <c r="BA8" s="156"/>
      <c r="BB8" s="156"/>
      <c r="BC8" s="156"/>
      <c r="BD8" s="48"/>
      <c r="BE8" s="140"/>
      <c r="BF8" s="141"/>
      <c r="BG8" s="156" t="str">
        <f>IF(BE8="","SD",IF(BF8="","SD",(BE8-BF8)))</f>
        <v>SD</v>
      </c>
      <c r="BH8" s="156" t="str">
        <f xml:space="preserve"> IF(BE8="","SD",IF(BF8="","SD",(10^(23.5518-(2937.4/(273+BF8))-(4.9283*LOG10(273+BF8))))))</f>
        <v>SD</v>
      </c>
      <c r="BI8" s="156" t="str">
        <f>IF(BE8="","SD",(10^(23.5518-(2937.4/(273+BE8))-(4.9283*LOG10(273+BE8)))))</f>
        <v>SD</v>
      </c>
      <c r="BJ8" s="156" t="str">
        <f>IF(BE8="","SD",IF(BF8="","SD",(0.799*(1+(0.00115*BF8))*(BE8-BF8))))</f>
        <v>SD</v>
      </c>
      <c r="BK8" s="156" t="str">
        <f>IF(BH8="SD","SD",IF(BJ8="SD","SD",(BH8-BJ8)))</f>
        <v>SD</v>
      </c>
      <c r="BL8" s="156" t="str">
        <f>IF(BK8="SD","SD",((237.3*LN(BK8/6.11))/(7.5*LN(10)-LN(BK8/6.11))))</f>
        <v>SD</v>
      </c>
      <c r="BM8" s="142" t="str">
        <f t="shared" ref="BM8:BM37" si="14">IF(BK8="SD","",IF(BI8="SD","",(100*BK8/BI8)))</f>
        <v/>
      </c>
      <c r="BN8" s="148"/>
      <c r="BO8" s="147"/>
      <c r="BP8" s="142"/>
      <c r="BQ8" s="142"/>
      <c r="BR8" s="142"/>
      <c r="BS8" s="143"/>
      <c r="BT8" s="144"/>
      <c r="BU8" s="145"/>
      <c r="BV8" s="145"/>
      <c r="BW8" s="144"/>
      <c r="BX8" s="146"/>
      <c r="BY8" s="146"/>
      <c r="BZ8" s="156"/>
      <c r="CA8" s="156"/>
      <c r="CB8" s="156"/>
      <c r="CC8" s="156"/>
      <c r="CD8" s="156"/>
      <c r="CE8" s="48"/>
      <c r="CF8" s="150"/>
      <c r="CG8" s="151"/>
      <c r="CH8" s="158">
        <f t="shared" si="0"/>
        <v>-25</v>
      </c>
      <c r="CI8" s="154"/>
      <c r="CJ8" s="154"/>
      <c r="CK8" s="156"/>
      <c r="CL8" s="156"/>
      <c r="CM8" s="97" t="b">
        <f t="shared" si="1"/>
        <v>0</v>
      </c>
      <c r="CN8" s="103"/>
      <c r="CO8" s="103"/>
      <c r="CP8" s="102" t="e">
        <f t="shared" si="2"/>
        <v>#DIV/0!</v>
      </c>
      <c r="CQ8" s="136"/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/>
      <c r="C9" s="141"/>
      <c r="D9" s="156" t="str">
        <f t="shared" si="3"/>
        <v>SD</v>
      </c>
      <c r="E9" s="156" t="str">
        <f t="shared" si="4"/>
        <v>SD</v>
      </c>
      <c r="F9" s="156" t="str">
        <f t="shared" si="5"/>
        <v>SD</v>
      </c>
      <c r="G9" s="156" t="str">
        <f t="shared" si="6"/>
        <v>SD</v>
      </c>
      <c r="H9" s="156" t="str">
        <f t="shared" si="7"/>
        <v>SD</v>
      </c>
      <c r="I9" s="156" t="str">
        <f t="shared" si="8"/>
        <v>SD</v>
      </c>
      <c r="J9" s="142" t="str">
        <f t="shared" si="9"/>
        <v/>
      </c>
      <c r="K9" s="148"/>
      <c r="L9" s="147"/>
      <c r="M9" s="142"/>
      <c r="N9" s="142"/>
      <c r="O9" s="142"/>
      <c r="P9" s="143"/>
      <c r="Q9" s="144"/>
      <c r="R9" s="145"/>
      <c r="S9" s="145"/>
      <c r="T9" s="144"/>
      <c r="U9" s="146"/>
      <c r="V9" s="146"/>
      <c r="W9" s="156"/>
      <c r="X9" s="156"/>
      <c r="Y9" s="156"/>
      <c r="Z9" s="156"/>
      <c r="AA9" s="156"/>
      <c r="AB9" s="156"/>
      <c r="AC9" s="48"/>
      <c r="AD9" s="140"/>
      <c r="AE9" s="141"/>
      <c r="AF9" s="156" t="str">
        <f t="shared" si="10"/>
        <v>SD</v>
      </c>
      <c r="AG9" s="156" t="str">
        <f t="shared" si="11"/>
        <v>SD</v>
      </c>
      <c r="AH9" s="156" t="str">
        <f t="shared" ref="AH9:AH23" si="15">IF(AD9="","SD",(10^(23.5518-(2937.4/(273+AD9))-(4.9283*LOG10(273+AD9)))))</f>
        <v>SD</v>
      </c>
      <c r="AI9" s="156" t="str">
        <f t="shared" ref="AI9:AI37" si="16">IF(AD9="","SD",IF(AE9="","SD",(0.799*(1+(0.00115*AE9))*(AD9-AE9))))</f>
        <v>SD</v>
      </c>
      <c r="AJ9" s="156" t="str">
        <f t="shared" ref="AJ9:AJ23" si="17">IF(AG9="SD","SD",IF(AI9="SD","SD",(AG9-AI9)))</f>
        <v>SD</v>
      </c>
      <c r="AK9" s="156" t="str">
        <f t="shared" si="12"/>
        <v>SD</v>
      </c>
      <c r="AL9" s="142" t="str">
        <f t="shared" si="13"/>
        <v/>
      </c>
      <c r="AM9" s="148"/>
      <c r="AN9" s="147"/>
      <c r="AO9" s="142"/>
      <c r="AP9" s="142"/>
      <c r="AQ9" s="142"/>
      <c r="AR9" s="143"/>
      <c r="AS9" s="139"/>
      <c r="AT9" s="145"/>
      <c r="AU9" s="145"/>
      <c r="AV9" s="144"/>
      <c r="AW9" s="146"/>
      <c r="AX9" s="146"/>
      <c r="AY9" s="156"/>
      <c r="AZ9" s="156"/>
      <c r="BA9" s="156"/>
      <c r="BB9" s="156"/>
      <c r="BC9" s="156"/>
      <c r="BD9" s="48"/>
      <c r="BE9" s="140"/>
      <c r="BF9" s="141"/>
      <c r="BG9" s="156" t="str">
        <f>IF(BE9="","SD",IF(BF9="","SD",(BE9-BF9)))</f>
        <v>SD</v>
      </c>
      <c r="BH9" s="156" t="str">
        <f xml:space="preserve"> IF(BE9="","SD",IF(BF9="","SD",(10^(23.5518-(2937.4/(273+BF9))-(4.9283*LOG10(273+BF9))))))</f>
        <v>SD</v>
      </c>
      <c r="BI9" s="156" t="str">
        <f>IF(BE9="","SD",(10^(23.5518-(2937.4/(273+BE9))-(4.9283*LOG10(273+BE9)))))</f>
        <v>SD</v>
      </c>
      <c r="BJ9" s="156" t="str">
        <f>IF(BE9="","SD",IF(BF9="","SD",(0.799*(1+(0.00115*BF9))*(BE9-BF9))))</f>
        <v>SD</v>
      </c>
      <c r="BK9" s="156" t="str">
        <f>IF(BH9="SD","SD",IF(BJ9="SD","SD",(BH9-BJ9)))</f>
        <v>SD</v>
      </c>
      <c r="BL9" s="156" t="str">
        <f>IF(BK9="SD","SD",((237.3*LN(BK9/6.11))/(7.5*LN(10)-LN(BK9/6.11))))</f>
        <v>SD</v>
      </c>
      <c r="BM9" s="142" t="str">
        <f t="shared" si="14"/>
        <v/>
      </c>
      <c r="BN9" s="148"/>
      <c r="BO9" s="147"/>
      <c r="BP9" s="142"/>
      <c r="BQ9" s="142"/>
      <c r="BR9" s="142"/>
      <c r="BS9" s="143"/>
      <c r="BT9" s="144"/>
      <c r="BU9" s="145"/>
      <c r="BV9" s="145"/>
      <c r="BW9" s="144"/>
      <c r="BX9" s="146"/>
      <c r="BY9" s="146"/>
      <c r="BZ9" s="156"/>
      <c r="CA9" s="156"/>
      <c r="CB9" s="156"/>
      <c r="CC9" s="156"/>
      <c r="CD9" s="156"/>
      <c r="CE9" s="48"/>
      <c r="CF9" s="150"/>
      <c r="CG9" s="156"/>
      <c r="CH9" s="158">
        <f t="shared" si="0"/>
        <v>-25</v>
      </c>
      <c r="CI9" s="154"/>
      <c r="CJ9" s="154"/>
      <c r="CK9" s="156"/>
      <c r="CL9" s="156"/>
      <c r="CM9" s="97" t="b">
        <f t="shared" si="1"/>
        <v>0</v>
      </c>
      <c r="CN9" s="98"/>
      <c r="CO9" s="98"/>
      <c r="CP9" s="102" t="e">
        <f t="shared" si="2"/>
        <v>#DIV/0!</v>
      </c>
      <c r="CQ9" s="136"/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/>
      <c r="C10" s="141"/>
      <c r="D10" s="156" t="str">
        <f t="shared" si="3"/>
        <v>SD</v>
      </c>
      <c r="E10" s="156" t="str">
        <f t="shared" si="4"/>
        <v>SD</v>
      </c>
      <c r="F10" s="156" t="str">
        <f t="shared" si="5"/>
        <v>SD</v>
      </c>
      <c r="G10" s="156" t="str">
        <f t="shared" si="6"/>
        <v>SD</v>
      </c>
      <c r="H10" s="156" t="str">
        <f t="shared" si="7"/>
        <v>SD</v>
      </c>
      <c r="I10" s="156" t="str">
        <f t="shared" si="8"/>
        <v>SD</v>
      </c>
      <c r="J10" s="142" t="str">
        <f t="shared" si="9"/>
        <v/>
      </c>
      <c r="K10" s="148"/>
      <c r="L10" s="147"/>
      <c r="M10" s="142"/>
      <c r="N10" s="142"/>
      <c r="O10" s="142"/>
      <c r="P10" s="143"/>
      <c r="Q10" s="144"/>
      <c r="R10" s="145"/>
      <c r="S10" s="145"/>
      <c r="T10" s="144"/>
      <c r="U10" s="146"/>
      <c r="V10" s="146"/>
      <c r="W10" s="156"/>
      <c r="X10" s="156"/>
      <c r="Y10" s="156"/>
      <c r="Z10" s="156"/>
      <c r="AA10" s="156"/>
      <c r="AB10" s="156"/>
      <c r="AC10" s="48"/>
      <c r="AD10" s="140"/>
      <c r="AE10" s="141"/>
      <c r="AF10" s="156" t="str">
        <f t="shared" si="10"/>
        <v>SD</v>
      </c>
      <c r="AG10" s="156" t="str">
        <f t="shared" si="11"/>
        <v>SD</v>
      </c>
      <c r="AH10" s="156" t="str">
        <f t="shared" si="15"/>
        <v>SD</v>
      </c>
      <c r="AI10" s="156" t="str">
        <f t="shared" si="16"/>
        <v>SD</v>
      </c>
      <c r="AJ10" s="156" t="str">
        <f t="shared" si="17"/>
        <v>SD</v>
      </c>
      <c r="AK10" s="156" t="str">
        <f t="shared" si="12"/>
        <v>SD</v>
      </c>
      <c r="AL10" s="142" t="str">
        <f t="shared" si="13"/>
        <v/>
      </c>
      <c r="AM10" s="148"/>
      <c r="AN10" s="147"/>
      <c r="AO10" s="142"/>
      <c r="AP10" s="142"/>
      <c r="AQ10" s="142"/>
      <c r="AR10" s="143"/>
      <c r="AS10" s="144"/>
      <c r="AT10" s="145"/>
      <c r="AU10" s="145"/>
      <c r="AV10" s="144"/>
      <c r="AW10" s="146"/>
      <c r="AX10" s="146"/>
      <c r="AY10" s="156"/>
      <c r="AZ10" s="156"/>
      <c r="BA10" s="156"/>
      <c r="BB10" s="156"/>
      <c r="BC10" s="156"/>
      <c r="BD10" s="48"/>
      <c r="BE10" s="140"/>
      <c r="BF10" s="141"/>
      <c r="BG10" s="156" t="str">
        <f t="shared" ref="BG10:BG37" si="18">IF(BE10="","SD",IF(BF10="","SD",(BE10-BF10)))</f>
        <v>SD</v>
      </c>
      <c r="BH10" s="156" t="str">
        <f t="shared" ref="BH10:BH37" si="19" xml:space="preserve"> IF(BE10="","SD",IF(BF10="","SD",(10^(23.5518-(2937.4/(273+BF10))-(4.9283*LOG10(273+BF10))))))</f>
        <v>SD</v>
      </c>
      <c r="BI10" s="156" t="str">
        <f t="shared" ref="BI10:BI37" si="20">IF(BE10="","SD",(10^(23.5518-(2937.4/(273+BE10))-(4.9283*LOG10(273+BE10)))))</f>
        <v>SD</v>
      </c>
      <c r="BJ10" s="156" t="str">
        <f t="shared" ref="BJ10:BJ37" si="21">IF(BE10="","SD",IF(BF10="","SD",(0.799*(1+(0.00115*BF10))*(BE10-BF10))))</f>
        <v>SD</v>
      </c>
      <c r="BK10" s="156" t="str">
        <f t="shared" ref="BK10:BK37" si="22">IF(BH10="SD","SD",IF(BJ10="SD","SD",(BH10-BJ10)))</f>
        <v>SD</v>
      </c>
      <c r="BL10" s="156" t="str">
        <f t="shared" ref="BL10:BL37" si="23">IF(BK10="SD","SD",((237.3*LN(BK10/6.11))/(7.5*LN(10)-LN(BK10/6.11))))</f>
        <v>SD</v>
      </c>
      <c r="BM10" s="142" t="str">
        <f t="shared" si="14"/>
        <v/>
      </c>
      <c r="BN10" s="148"/>
      <c r="BO10" s="147"/>
      <c r="BP10" s="142"/>
      <c r="BQ10" s="142"/>
      <c r="BR10" s="142"/>
      <c r="BS10" s="143"/>
      <c r="BT10" s="144"/>
      <c r="BU10" s="145"/>
      <c r="BV10" s="145"/>
      <c r="BW10" s="144"/>
      <c r="BX10" s="146"/>
      <c r="BY10" s="146"/>
      <c r="BZ10" s="156"/>
      <c r="CA10" s="156"/>
      <c r="CB10" s="156"/>
      <c r="CC10" s="156"/>
      <c r="CD10" s="156"/>
      <c r="CE10" s="48"/>
      <c r="CF10" s="150"/>
      <c r="CG10" s="156"/>
      <c r="CH10" s="158">
        <f t="shared" si="0"/>
        <v>-25</v>
      </c>
      <c r="CI10" s="154"/>
      <c r="CJ10" s="154"/>
      <c r="CK10" s="156"/>
      <c r="CL10" s="156"/>
      <c r="CM10" s="97" t="b">
        <f t="shared" si="1"/>
        <v>0</v>
      </c>
      <c r="CN10" s="98"/>
      <c r="CO10" s="98"/>
      <c r="CP10" s="102" t="e">
        <f t="shared" si="2"/>
        <v>#DIV/0!</v>
      </c>
      <c r="CQ10" s="136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/>
      <c r="C11" s="141"/>
      <c r="D11" s="156" t="str">
        <f t="shared" si="3"/>
        <v>SD</v>
      </c>
      <c r="E11" s="156" t="str">
        <f t="shared" si="4"/>
        <v>SD</v>
      </c>
      <c r="F11" s="156" t="str">
        <f t="shared" si="5"/>
        <v>SD</v>
      </c>
      <c r="G11" s="156" t="str">
        <f t="shared" si="6"/>
        <v>SD</v>
      </c>
      <c r="H11" s="156" t="str">
        <f t="shared" si="7"/>
        <v>SD</v>
      </c>
      <c r="I11" s="156" t="str">
        <f t="shared" si="8"/>
        <v>SD</v>
      </c>
      <c r="J11" s="142" t="str">
        <f t="shared" si="9"/>
        <v/>
      </c>
      <c r="K11" s="148"/>
      <c r="L11" s="147"/>
      <c r="M11" s="142"/>
      <c r="N11" s="142"/>
      <c r="O11" s="142"/>
      <c r="P11" s="143"/>
      <c r="Q11" s="144"/>
      <c r="R11" s="145"/>
      <c r="S11" s="145"/>
      <c r="T11" s="144"/>
      <c r="U11" s="146"/>
      <c r="V11" s="146"/>
      <c r="W11" s="156"/>
      <c r="X11" s="156"/>
      <c r="Y11" s="156"/>
      <c r="Z11" s="156"/>
      <c r="AA11" s="156"/>
      <c r="AB11" s="156"/>
      <c r="AC11" s="48"/>
      <c r="AD11" s="140"/>
      <c r="AE11" s="141"/>
      <c r="AF11" s="156" t="str">
        <f t="shared" si="10"/>
        <v>SD</v>
      </c>
      <c r="AG11" s="156" t="str">
        <f t="shared" si="11"/>
        <v>SD</v>
      </c>
      <c r="AH11" s="156" t="str">
        <f t="shared" si="15"/>
        <v>SD</v>
      </c>
      <c r="AI11" s="156" t="str">
        <f t="shared" si="16"/>
        <v>SD</v>
      </c>
      <c r="AJ11" s="156" t="str">
        <f t="shared" si="17"/>
        <v>SD</v>
      </c>
      <c r="AK11" s="156" t="str">
        <f t="shared" si="12"/>
        <v>SD</v>
      </c>
      <c r="AL11" s="142" t="str">
        <f t="shared" si="13"/>
        <v/>
      </c>
      <c r="AM11" s="148"/>
      <c r="AN11" s="147"/>
      <c r="AO11" s="142"/>
      <c r="AP11" s="142"/>
      <c r="AQ11" s="142"/>
      <c r="AR11" s="143"/>
      <c r="AS11" s="144"/>
      <c r="AT11" s="145"/>
      <c r="AU11" s="145"/>
      <c r="AV11" s="144"/>
      <c r="AW11" s="146"/>
      <c r="AX11" s="146"/>
      <c r="AY11" s="156"/>
      <c r="AZ11" s="156"/>
      <c r="BA11" s="156"/>
      <c r="BB11" s="156"/>
      <c r="BC11" s="156"/>
      <c r="BD11" s="48"/>
      <c r="BE11" s="140"/>
      <c r="BF11" s="141"/>
      <c r="BG11" s="156" t="str">
        <f t="shared" si="18"/>
        <v>SD</v>
      </c>
      <c r="BH11" s="156" t="str">
        <f t="shared" si="19"/>
        <v>SD</v>
      </c>
      <c r="BI11" s="156" t="str">
        <f t="shared" si="20"/>
        <v>SD</v>
      </c>
      <c r="BJ11" s="156" t="str">
        <f t="shared" si="21"/>
        <v>SD</v>
      </c>
      <c r="BK11" s="156" t="str">
        <f t="shared" si="22"/>
        <v>SD</v>
      </c>
      <c r="BL11" s="156" t="str">
        <f t="shared" si="23"/>
        <v>SD</v>
      </c>
      <c r="BM11" s="142" t="str">
        <f t="shared" si="14"/>
        <v/>
      </c>
      <c r="BN11" s="148"/>
      <c r="BO11" s="147"/>
      <c r="BP11" s="142"/>
      <c r="BQ11" s="142"/>
      <c r="BR11" s="142"/>
      <c r="BS11" s="143"/>
      <c r="BT11" s="144"/>
      <c r="BU11" s="145"/>
      <c r="BV11" s="145"/>
      <c r="BW11" s="144"/>
      <c r="BX11" s="146"/>
      <c r="BY11" s="146"/>
      <c r="BZ11" s="156"/>
      <c r="CA11" s="156"/>
      <c r="CB11" s="156"/>
      <c r="CC11" s="156"/>
      <c r="CD11" s="156"/>
      <c r="CE11" s="48"/>
      <c r="CF11" s="150"/>
      <c r="CG11" s="156"/>
      <c r="CH11" s="158">
        <f t="shared" si="0"/>
        <v>-25</v>
      </c>
      <c r="CI11" s="154"/>
      <c r="CJ11" s="154"/>
      <c r="CK11" s="156"/>
      <c r="CL11" s="156"/>
      <c r="CM11" s="97" t="b">
        <f t="shared" si="1"/>
        <v>0</v>
      </c>
      <c r="CN11" s="104"/>
      <c r="CO11" s="104"/>
      <c r="CP11" s="102" t="e">
        <f t="shared" si="2"/>
        <v>#DIV/0!</v>
      </c>
      <c r="CQ11" s="136"/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2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/>
      <c r="C12" s="141"/>
      <c r="D12" s="156" t="str">
        <f t="shared" si="3"/>
        <v>SD</v>
      </c>
      <c r="E12" s="156" t="str">
        <f t="shared" si="4"/>
        <v>SD</v>
      </c>
      <c r="F12" s="156" t="str">
        <f t="shared" si="5"/>
        <v>SD</v>
      </c>
      <c r="G12" s="156" t="str">
        <f t="shared" si="6"/>
        <v>SD</v>
      </c>
      <c r="H12" s="156" t="str">
        <f t="shared" si="7"/>
        <v>SD</v>
      </c>
      <c r="I12" s="156" t="str">
        <f t="shared" si="8"/>
        <v>SD</v>
      </c>
      <c r="J12" s="142" t="str">
        <f t="shared" si="9"/>
        <v/>
      </c>
      <c r="K12" s="148"/>
      <c r="L12" s="147"/>
      <c r="M12" s="142"/>
      <c r="N12" s="142"/>
      <c r="O12" s="142"/>
      <c r="P12" s="143"/>
      <c r="Q12" s="144"/>
      <c r="R12" s="145"/>
      <c r="S12" s="145"/>
      <c r="T12" s="144"/>
      <c r="U12" s="146"/>
      <c r="V12" s="146"/>
      <c r="W12" s="156"/>
      <c r="X12" s="156"/>
      <c r="Y12" s="156"/>
      <c r="Z12" s="156"/>
      <c r="AA12" s="156"/>
      <c r="AB12" s="156"/>
      <c r="AC12" s="48"/>
      <c r="AD12" s="140"/>
      <c r="AE12" s="141"/>
      <c r="AF12" s="156" t="str">
        <f t="shared" si="10"/>
        <v>SD</v>
      </c>
      <c r="AG12" s="156" t="str">
        <f t="shared" si="11"/>
        <v>SD</v>
      </c>
      <c r="AH12" s="156" t="str">
        <f t="shared" si="15"/>
        <v>SD</v>
      </c>
      <c r="AI12" s="156" t="str">
        <f t="shared" si="16"/>
        <v>SD</v>
      </c>
      <c r="AJ12" s="156" t="str">
        <f t="shared" si="17"/>
        <v>SD</v>
      </c>
      <c r="AK12" s="156" t="str">
        <f t="shared" si="12"/>
        <v>SD</v>
      </c>
      <c r="AL12" s="142" t="str">
        <f t="shared" si="13"/>
        <v/>
      </c>
      <c r="AM12" s="148"/>
      <c r="AN12" s="147"/>
      <c r="AO12" s="142"/>
      <c r="AP12" s="142"/>
      <c r="AQ12" s="142"/>
      <c r="AR12" s="143"/>
      <c r="AS12" s="144"/>
      <c r="AT12" s="145"/>
      <c r="AU12" s="145"/>
      <c r="AV12" s="144"/>
      <c r="AW12" s="146"/>
      <c r="AX12" s="146"/>
      <c r="AY12" s="156"/>
      <c r="AZ12" s="156"/>
      <c r="BA12" s="156"/>
      <c r="BB12" s="156"/>
      <c r="BC12" s="156"/>
      <c r="BD12" s="48"/>
      <c r="BE12" s="140"/>
      <c r="BF12" s="141"/>
      <c r="BG12" s="156" t="str">
        <f t="shared" si="18"/>
        <v>SD</v>
      </c>
      <c r="BH12" s="156" t="str">
        <f t="shared" si="19"/>
        <v>SD</v>
      </c>
      <c r="BI12" s="156" t="str">
        <f t="shared" si="20"/>
        <v>SD</v>
      </c>
      <c r="BJ12" s="156" t="str">
        <f t="shared" si="21"/>
        <v>SD</v>
      </c>
      <c r="BK12" s="156" t="str">
        <f t="shared" si="22"/>
        <v>SD</v>
      </c>
      <c r="BL12" s="156" t="str">
        <f t="shared" si="23"/>
        <v>SD</v>
      </c>
      <c r="BM12" s="142" t="str">
        <f t="shared" si="14"/>
        <v/>
      </c>
      <c r="BN12" s="148"/>
      <c r="BO12" s="147"/>
      <c r="BP12" s="142"/>
      <c r="BQ12" s="142"/>
      <c r="BR12" s="142"/>
      <c r="BS12" s="143"/>
      <c r="BT12" s="144"/>
      <c r="BU12" s="145"/>
      <c r="BV12" s="145"/>
      <c r="BW12" s="144"/>
      <c r="BX12" s="146"/>
      <c r="BY12" s="146"/>
      <c r="BZ12" s="156"/>
      <c r="CA12" s="156"/>
      <c r="CB12" s="156"/>
      <c r="CC12" s="156"/>
      <c r="CD12" s="156"/>
      <c r="CE12" s="48"/>
      <c r="CF12" s="150"/>
      <c r="CG12" s="156"/>
      <c r="CH12" s="158">
        <f t="shared" si="0"/>
        <v>-25</v>
      </c>
      <c r="CI12" s="154"/>
      <c r="CJ12" s="154"/>
      <c r="CK12" s="156"/>
      <c r="CL12" s="156"/>
      <c r="CM12" s="97" t="b">
        <f t="shared" si="1"/>
        <v>0</v>
      </c>
      <c r="CN12" s="104"/>
      <c r="CO12" s="104"/>
      <c r="CP12" s="102" t="e">
        <f t="shared" si="2"/>
        <v>#DIV/0!</v>
      </c>
      <c r="CQ12" s="136"/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2"/>
      <c r="DN12" s="122"/>
      <c r="DO12" s="122"/>
      <c r="DP12" s="122"/>
      <c r="DQ12" s="122"/>
      <c r="DR12" s="122"/>
      <c r="DS12" s="54"/>
      <c r="DT12" s="53"/>
      <c r="DU12" s="53"/>
    </row>
    <row r="13" spans="1:125" ht="15" thickBot="1">
      <c r="A13" s="13">
        <v>7</v>
      </c>
      <c r="B13" s="140"/>
      <c r="C13" s="141"/>
      <c r="D13" s="156" t="str">
        <f t="shared" si="3"/>
        <v>SD</v>
      </c>
      <c r="E13" s="156" t="str">
        <f t="shared" si="4"/>
        <v>SD</v>
      </c>
      <c r="F13" s="156" t="str">
        <f t="shared" si="5"/>
        <v>SD</v>
      </c>
      <c r="G13" s="156" t="str">
        <f t="shared" si="6"/>
        <v>SD</v>
      </c>
      <c r="H13" s="156" t="str">
        <f t="shared" si="7"/>
        <v>SD</v>
      </c>
      <c r="I13" s="156" t="str">
        <f t="shared" si="8"/>
        <v>SD</v>
      </c>
      <c r="J13" s="142" t="str">
        <f t="shared" si="9"/>
        <v/>
      </c>
      <c r="K13" s="148"/>
      <c r="L13" s="147"/>
      <c r="M13" s="142"/>
      <c r="N13" s="142"/>
      <c r="O13" s="142"/>
      <c r="P13" s="143"/>
      <c r="Q13" s="144"/>
      <c r="R13" s="145"/>
      <c r="S13" s="145"/>
      <c r="T13" s="144"/>
      <c r="U13" s="146"/>
      <c r="V13" s="146"/>
      <c r="W13" s="156"/>
      <c r="X13" s="156"/>
      <c r="Y13" s="156"/>
      <c r="Z13" s="156"/>
      <c r="AA13" s="156"/>
      <c r="AB13" s="156"/>
      <c r="AC13" s="48"/>
      <c r="AD13" s="140"/>
      <c r="AE13" s="141"/>
      <c r="AF13" s="156" t="str">
        <f t="shared" si="10"/>
        <v>SD</v>
      </c>
      <c r="AG13" s="156" t="str">
        <f t="shared" si="11"/>
        <v>SD</v>
      </c>
      <c r="AH13" s="156" t="str">
        <f t="shared" si="15"/>
        <v>SD</v>
      </c>
      <c r="AI13" s="156" t="str">
        <f t="shared" si="16"/>
        <v>SD</v>
      </c>
      <c r="AJ13" s="156" t="str">
        <f t="shared" si="17"/>
        <v>SD</v>
      </c>
      <c r="AK13" s="156" t="str">
        <f t="shared" si="12"/>
        <v>SD</v>
      </c>
      <c r="AL13" s="142" t="str">
        <f t="shared" si="13"/>
        <v/>
      </c>
      <c r="AM13" s="148"/>
      <c r="AN13" s="147"/>
      <c r="AO13" s="142"/>
      <c r="AP13" s="142"/>
      <c r="AQ13" s="142"/>
      <c r="AR13" s="143"/>
      <c r="AS13" s="144"/>
      <c r="AT13" s="145"/>
      <c r="AU13" s="145"/>
      <c r="AV13" s="144"/>
      <c r="AW13" s="146"/>
      <c r="AX13" s="146"/>
      <c r="AY13" s="156"/>
      <c r="AZ13" s="156"/>
      <c r="BA13" s="156"/>
      <c r="BB13" s="156"/>
      <c r="BC13" s="156"/>
      <c r="BD13" s="48"/>
      <c r="BE13" s="140"/>
      <c r="BF13" s="141"/>
      <c r="BG13" s="156" t="str">
        <f t="shared" si="18"/>
        <v>SD</v>
      </c>
      <c r="BH13" s="156" t="str">
        <f t="shared" si="19"/>
        <v>SD</v>
      </c>
      <c r="BI13" s="156" t="str">
        <f t="shared" si="20"/>
        <v>SD</v>
      </c>
      <c r="BJ13" s="156" t="str">
        <f t="shared" si="21"/>
        <v>SD</v>
      </c>
      <c r="BK13" s="156" t="str">
        <f t="shared" si="22"/>
        <v>SD</v>
      </c>
      <c r="BL13" s="156" t="str">
        <f t="shared" si="23"/>
        <v>SD</v>
      </c>
      <c r="BM13" s="142" t="str">
        <f t="shared" si="14"/>
        <v/>
      </c>
      <c r="BN13" s="148"/>
      <c r="BO13" s="147"/>
      <c r="BP13" s="142"/>
      <c r="BQ13" s="142"/>
      <c r="BR13" s="142"/>
      <c r="BS13" s="143"/>
      <c r="BT13" s="144"/>
      <c r="BU13" s="145"/>
      <c r="BV13" s="145"/>
      <c r="BW13" s="144"/>
      <c r="BX13" s="146"/>
      <c r="BY13" s="146"/>
      <c r="BZ13" s="156"/>
      <c r="CA13" s="156"/>
      <c r="CB13" s="156"/>
      <c r="CC13" s="156"/>
      <c r="CD13" s="156"/>
      <c r="CE13" s="48"/>
      <c r="CF13" s="150"/>
      <c r="CG13" s="156"/>
      <c r="CH13" s="158">
        <f t="shared" si="0"/>
        <v>-25</v>
      </c>
      <c r="CI13" s="154"/>
      <c r="CJ13" s="154"/>
      <c r="CK13" s="156"/>
      <c r="CL13" s="156"/>
      <c r="CM13" s="97" t="b">
        <f t="shared" si="1"/>
        <v>0</v>
      </c>
      <c r="CN13" s="104"/>
      <c r="CO13" s="104"/>
      <c r="CP13" s="102" t="e">
        <f t="shared" si="2"/>
        <v>#DIV/0!</v>
      </c>
      <c r="CQ13" s="136"/>
      <c r="CS13" s="83">
        <v>1</v>
      </c>
      <c r="CT13" s="92">
        <f>CL7</f>
        <v>0</v>
      </c>
      <c r="CU13" s="92">
        <f>CK7</f>
        <v>0</v>
      </c>
      <c r="CV13" s="92" t="str">
        <f>IF(CM7=FALSE,"s/d",CM7)</f>
        <v>s/d</v>
      </c>
      <c r="CW13" s="94" t="str">
        <f>IF(CO7="","s/d",CO7)</f>
        <v>s/d</v>
      </c>
      <c r="CX13" s="94" t="str">
        <f>IF(CN7="","s/d",CN7)</f>
        <v>s/d</v>
      </c>
      <c r="CY13" s="93" t="e">
        <f>CP7</f>
        <v>#DIV/0!</v>
      </c>
      <c r="CZ13" s="92" t="e">
        <f t="shared" ref="CZ13:CZ43" si="24">IF(COUNT(I7,AK7,BL7)=1,"sd",AVERAGE(I7,AK7,BL7))</f>
        <v>#DIV/0!</v>
      </c>
      <c r="DA13" s="93" t="e">
        <f t="shared" ref="DA13:DA43" si="25">IF(COUNT(K7,AM7,BN7)=1,"sd",AVERAGE(K7,AM7,BN7))</f>
        <v>#DIV/0!</v>
      </c>
      <c r="DB13" s="92" t="str">
        <f>IF(W7="","",W7)</f>
        <v/>
      </c>
      <c r="DC13" s="92" t="e">
        <f t="shared" ref="DC13:DH28" si="26">IF(COUNT(X7,AY7,BZ7)=1,"sd",AVERAGE(X7,AY7,BZ7))</f>
        <v>#DIV/0!</v>
      </c>
      <c r="DD13" s="92" t="e">
        <f t="shared" si="26"/>
        <v>#DIV/0!</v>
      </c>
      <c r="DE13" s="92" t="e">
        <f t="shared" si="26"/>
        <v>#DIV/0!</v>
      </c>
      <c r="DF13" s="92" t="e">
        <f t="shared" si="26"/>
        <v>#DIV/0!</v>
      </c>
      <c r="DG13" s="92" t="e">
        <f t="shared" si="26"/>
        <v>#DIV/0!</v>
      </c>
      <c r="DH13" s="92" t="e">
        <f t="shared" si="26"/>
        <v>#DIV/0!</v>
      </c>
      <c r="DI13" s="96">
        <f>CF7</f>
        <v>0</v>
      </c>
      <c r="DJ13" s="92">
        <f>CH7</f>
        <v>-25</v>
      </c>
      <c r="DK13" s="96" t="str">
        <f>IF(CQ7="","",CQ7)</f>
        <v/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/>
      <c r="C14" s="141"/>
      <c r="D14" s="156" t="str">
        <f t="shared" si="3"/>
        <v>SD</v>
      </c>
      <c r="E14" s="156" t="str">
        <f t="shared" si="4"/>
        <v>SD</v>
      </c>
      <c r="F14" s="156" t="str">
        <f t="shared" si="5"/>
        <v>SD</v>
      </c>
      <c r="G14" s="156" t="str">
        <f t="shared" si="6"/>
        <v>SD</v>
      </c>
      <c r="H14" s="156" t="str">
        <f t="shared" si="7"/>
        <v>SD</v>
      </c>
      <c r="I14" s="156" t="str">
        <f t="shared" si="8"/>
        <v>SD</v>
      </c>
      <c r="J14" s="142" t="str">
        <f t="shared" si="9"/>
        <v/>
      </c>
      <c r="K14" s="148"/>
      <c r="L14" s="147"/>
      <c r="M14" s="142"/>
      <c r="N14" s="142"/>
      <c r="O14" s="142"/>
      <c r="P14" s="143"/>
      <c r="Q14" s="144"/>
      <c r="R14" s="145"/>
      <c r="S14" s="145"/>
      <c r="T14" s="144"/>
      <c r="U14" s="146"/>
      <c r="V14" s="146"/>
      <c r="W14" s="156"/>
      <c r="X14" s="156"/>
      <c r="Y14" s="156"/>
      <c r="Z14" s="156"/>
      <c r="AA14" s="156"/>
      <c r="AB14" s="156"/>
      <c r="AC14" s="48"/>
      <c r="AD14" s="140"/>
      <c r="AE14" s="141"/>
      <c r="AF14" s="156" t="str">
        <f t="shared" si="10"/>
        <v>SD</v>
      </c>
      <c r="AG14" s="156" t="str">
        <f t="shared" si="11"/>
        <v>SD</v>
      </c>
      <c r="AH14" s="156" t="str">
        <f t="shared" si="15"/>
        <v>SD</v>
      </c>
      <c r="AI14" s="156" t="str">
        <f t="shared" si="16"/>
        <v>SD</v>
      </c>
      <c r="AJ14" s="156" t="str">
        <f t="shared" si="17"/>
        <v>SD</v>
      </c>
      <c r="AK14" s="156" t="str">
        <f t="shared" si="12"/>
        <v>SD</v>
      </c>
      <c r="AL14" s="142" t="str">
        <f t="shared" si="13"/>
        <v/>
      </c>
      <c r="AM14" s="148"/>
      <c r="AN14" s="147"/>
      <c r="AO14" s="142"/>
      <c r="AP14" s="142"/>
      <c r="AQ14" s="142"/>
      <c r="AR14" s="143"/>
      <c r="AS14" s="144"/>
      <c r="AT14" s="145"/>
      <c r="AU14" s="145"/>
      <c r="AV14" s="144"/>
      <c r="AW14" s="146"/>
      <c r="AX14" s="146"/>
      <c r="AY14" s="156"/>
      <c r="AZ14" s="156"/>
      <c r="BA14" s="156"/>
      <c r="BB14" s="156"/>
      <c r="BC14" s="156"/>
      <c r="BD14" s="48"/>
      <c r="BE14" s="140"/>
      <c r="BF14" s="141"/>
      <c r="BG14" s="156" t="str">
        <f t="shared" si="18"/>
        <v>SD</v>
      </c>
      <c r="BH14" s="156" t="str">
        <f t="shared" si="19"/>
        <v>SD</v>
      </c>
      <c r="BI14" s="156" t="str">
        <f t="shared" si="20"/>
        <v>SD</v>
      </c>
      <c r="BJ14" s="156" t="str">
        <f t="shared" si="21"/>
        <v>SD</v>
      </c>
      <c r="BK14" s="156" t="str">
        <f t="shared" si="22"/>
        <v>SD</v>
      </c>
      <c r="BL14" s="156" t="str">
        <f t="shared" si="23"/>
        <v>SD</v>
      </c>
      <c r="BM14" s="142" t="str">
        <f t="shared" si="14"/>
        <v/>
      </c>
      <c r="BN14" s="148"/>
      <c r="BO14" s="147"/>
      <c r="BP14" s="142"/>
      <c r="BQ14" s="142"/>
      <c r="BR14" s="142"/>
      <c r="BS14" s="143"/>
      <c r="BT14" s="144"/>
      <c r="BU14" s="145"/>
      <c r="BV14" s="145"/>
      <c r="BW14" s="144"/>
      <c r="BX14" s="146"/>
      <c r="BY14" s="146"/>
      <c r="BZ14" s="156"/>
      <c r="CA14" s="156"/>
      <c r="CB14" s="156"/>
      <c r="CC14" s="156"/>
      <c r="CD14" s="156"/>
      <c r="CE14" s="48"/>
      <c r="CF14" s="150"/>
      <c r="CG14" s="156"/>
      <c r="CH14" s="158">
        <f t="shared" si="0"/>
        <v>-25</v>
      </c>
      <c r="CI14" s="154"/>
      <c r="CJ14" s="154"/>
      <c r="CK14" s="156"/>
      <c r="CL14" s="156"/>
      <c r="CM14" s="97" t="b">
        <f t="shared" si="1"/>
        <v>0</v>
      </c>
      <c r="CN14" s="104"/>
      <c r="CO14" s="104"/>
      <c r="CP14" s="102" t="e">
        <f t="shared" si="2"/>
        <v>#DIV/0!</v>
      </c>
      <c r="CQ14" s="136"/>
      <c r="CS14" s="83">
        <v>2</v>
      </c>
      <c r="CT14" s="92">
        <f t="shared" ref="CT14:CT43" si="27">CL8</f>
        <v>0</v>
      </c>
      <c r="CU14" s="92">
        <f t="shared" ref="CU14:CU43" si="28">CK8</f>
        <v>0</v>
      </c>
      <c r="CV14" s="92" t="str">
        <f t="shared" ref="CV14:CV43" si="29">IF(CM8=FALSE,"s/d",CM8)</f>
        <v>s/d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 t="e">
        <f t="shared" ref="CY14:CY43" si="32">CP8</f>
        <v>#DIV/0!</v>
      </c>
      <c r="CZ14" s="92" t="e">
        <f t="shared" si="24"/>
        <v>#DIV/0!</v>
      </c>
      <c r="DA14" s="93" t="e">
        <f t="shared" si="25"/>
        <v>#DIV/0!</v>
      </c>
      <c r="DB14" s="92" t="str">
        <f t="shared" ref="DB14:DB43" si="33">IF(W8="","",W8)</f>
        <v/>
      </c>
      <c r="DC14" s="92" t="e">
        <f t="shared" si="26"/>
        <v>#DIV/0!</v>
      </c>
      <c r="DD14" s="92" t="e">
        <f t="shared" si="26"/>
        <v>#DIV/0!</v>
      </c>
      <c r="DE14" s="92" t="e">
        <f t="shared" si="26"/>
        <v>#DIV/0!</v>
      </c>
      <c r="DF14" s="92" t="e">
        <f t="shared" si="26"/>
        <v>#DIV/0!</v>
      </c>
      <c r="DG14" s="92" t="e">
        <f t="shared" si="26"/>
        <v>#DIV/0!</v>
      </c>
      <c r="DH14" s="92" t="e">
        <f t="shared" si="26"/>
        <v>#DIV/0!</v>
      </c>
      <c r="DI14" s="96">
        <f t="shared" ref="DI14:DI43" si="34">CF8</f>
        <v>0</v>
      </c>
      <c r="DJ14" s="92">
        <f t="shared" ref="DJ14:DJ43" si="35">CH8</f>
        <v>-25</v>
      </c>
      <c r="DK14" s="96" t="str">
        <f t="shared" ref="DK14:DK43" si="36">IF(CQ8="","",CQ8)</f>
        <v/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/>
      <c r="C15" s="141"/>
      <c r="D15" s="156" t="str">
        <f t="shared" si="3"/>
        <v>SD</v>
      </c>
      <c r="E15" s="156" t="str">
        <f t="shared" si="4"/>
        <v>SD</v>
      </c>
      <c r="F15" s="156" t="str">
        <f t="shared" si="5"/>
        <v>SD</v>
      </c>
      <c r="G15" s="156" t="str">
        <f t="shared" si="6"/>
        <v>SD</v>
      </c>
      <c r="H15" s="156" t="str">
        <f t="shared" si="7"/>
        <v>SD</v>
      </c>
      <c r="I15" s="156" t="str">
        <f t="shared" si="8"/>
        <v>SD</v>
      </c>
      <c r="J15" s="142" t="str">
        <f t="shared" si="9"/>
        <v/>
      </c>
      <c r="K15" s="148"/>
      <c r="L15" s="147"/>
      <c r="M15" s="142"/>
      <c r="N15" s="142"/>
      <c r="O15" s="142"/>
      <c r="P15" s="143"/>
      <c r="Q15" s="144"/>
      <c r="R15" s="145"/>
      <c r="S15" s="145"/>
      <c r="T15" s="144"/>
      <c r="U15" s="146"/>
      <c r="V15" s="146"/>
      <c r="W15" s="156"/>
      <c r="X15" s="156"/>
      <c r="Y15" s="156"/>
      <c r="Z15" s="156"/>
      <c r="AA15" s="156"/>
      <c r="AB15" s="156"/>
      <c r="AC15" s="48"/>
      <c r="AD15" s="140"/>
      <c r="AE15" s="141"/>
      <c r="AF15" s="156" t="str">
        <f t="shared" si="10"/>
        <v>SD</v>
      </c>
      <c r="AG15" s="156" t="str">
        <f t="shared" si="11"/>
        <v>SD</v>
      </c>
      <c r="AH15" s="156" t="str">
        <f t="shared" si="15"/>
        <v>SD</v>
      </c>
      <c r="AI15" s="156" t="str">
        <f t="shared" si="16"/>
        <v>SD</v>
      </c>
      <c r="AJ15" s="156" t="str">
        <f t="shared" si="17"/>
        <v>SD</v>
      </c>
      <c r="AK15" s="156" t="str">
        <f t="shared" si="12"/>
        <v>SD</v>
      </c>
      <c r="AL15" s="142" t="str">
        <f t="shared" si="13"/>
        <v/>
      </c>
      <c r="AM15" s="148"/>
      <c r="AN15" s="147"/>
      <c r="AO15" s="142"/>
      <c r="AP15" s="142"/>
      <c r="AQ15" s="142"/>
      <c r="AR15" s="143"/>
      <c r="AS15" s="144"/>
      <c r="AT15" s="145"/>
      <c r="AU15" s="145"/>
      <c r="AV15" s="144"/>
      <c r="AW15" s="146"/>
      <c r="AX15" s="146"/>
      <c r="AY15" s="156"/>
      <c r="AZ15" s="156"/>
      <c r="BA15" s="156"/>
      <c r="BB15" s="156"/>
      <c r="BC15" s="156"/>
      <c r="BD15" s="48"/>
      <c r="BE15" s="140"/>
      <c r="BF15" s="141"/>
      <c r="BG15" s="156" t="str">
        <f t="shared" si="18"/>
        <v>SD</v>
      </c>
      <c r="BH15" s="156" t="str">
        <f t="shared" si="19"/>
        <v>SD</v>
      </c>
      <c r="BI15" s="156" t="str">
        <f t="shared" si="20"/>
        <v>SD</v>
      </c>
      <c r="BJ15" s="156" t="str">
        <f t="shared" si="21"/>
        <v>SD</v>
      </c>
      <c r="BK15" s="156" t="str">
        <f t="shared" si="22"/>
        <v>SD</v>
      </c>
      <c r="BL15" s="156" t="str">
        <f t="shared" si="23"/>
        <v>SD</v>
      </c>
      <c r="BM15" s="142" t="str">
        <f t="shared" si="14"/>
        <v/>
      </c>
      <c r="BN15" s="148"/>
      <c r="BO15" s="147"/>
      <c r="BP15" s="142"/>
      <c r="BQ15" s="142"/>
      <c r="BR15" s="142"/>
      <c r="BS15" s="143"/>
      <c r="BT15" s="144"/>
      <c r="BU15" s="145"/>
      <c r="BV15" s="145"/>
      <c r="BW15" s="144"/>
      <c r="BX15" s="146"/>
      <c r="BY15" s="146"/>
      <c r="BZ15" s="156"/>
      <c r="CA15" s="156"/>
      <c r="CB15" s="156"/>
      <c r="CC15" s="156"/>
      <c r="CD15" s="156"/>
      <c r="CE15" s="48"/>
      <c r="CF15" s="150"/>
      <c r="CG15" s="156"/>
      <c r="CH15" s="158">
        <f t="shared" si="0"/>
        <v>-25</v>
      </c>
      <c r="CI15" s="154"/>
      <c r="CJ15" s="154"/>
      <c r="CK15" s="156"/>
      <c r="CL15" s="156"/>
      <c r="CM15" s="97" t="b">
        <f t="shared" si="1"/>
        <v>0</v>
      </c>
      <c r="CN15" s="104"/>
      <c r="CO15" s="104"/>
      <c r="CP15" s="102" t="e">
        <f t="shared" si="2"/>
        <v>#DIV/0!</v>
      </c>
      <c r="CQ15" s="136"/>
      <c r="CS15" s="83">
        <v>3</v>
      </c>
      <c r="CT15" s="92">
        <f t="shared" si="27"/>
        <v>0</v>
      </c>
      <c r="CU15" s="92">
        <f t="shared" si="28"/>
        <v>0</v>
      </c>
      <c r="CV15" s="92" t="str">
        <f t="shared" si="29"/>
        <v>s/d</v>
      </c>
      <c r="CW15" s="94" t="str">
        <f t="shared" si="30"/>
        <v>s/d</v>
      </c>
      <c r="CX15" s="94" t="str">
        <f t="shared" si="31"/>
        <v>s/d</v>
      </c>
      <c r="CY15" s="93" t="e">
        <f t="shared" si="32"/>
        <v>#DIV/0!</v>
      </c>
      <c r="CZ15" s="92" t="e">
        <f t="shared" si="24"/>
        <v>#DIV/0!</v>
      </c>
      <c r="DA15" s="93" t="e">
        <f t="shared" si="25"/>
        <v>#DIV/0!</v>
      </c>
      <c r="DB15" s="92" t="str">
        <f t="shared" si="33"/>
        <v/>
      </c>
      <c r="DC15" s="92" t="e">
        <f t="shared" si="26"/>
        <v>#DIV/0!</v>
      </c>
      <c r="DD15" s="92" t="e">
        <f t="shared" si="26"/>
        <v>#DIV/0!</v>
      </c>
      <c r="DE15" s="92" t="e">
        <f t="shared" si="26"/>
        <v>#DIV/0!</v>
      </c>
      <c r="DF15" s="92" t="e">
        <f t="shared" si="26"/>
        <v>#DIV/0!</v>
      </c>
      <c r="DG15" s="92" t="e">
        <f t="shared" si="26"/>
        <v>#DIV/0!</v>
      </c>
      <c r="DH15" s="92" t="e">
        <f t="shared" si="26"/>
        <v>#DIV/0!</v>
      </c>
      <c r="DI15" s="96">
        <f t="shared" si="34"/>
        <v>0</v>
      </c>
      <c r="DJ15" s="92">
        <f t="shared" si="35"/>
        <v>-25</v>
      </c>
      <c r="DK15" s="96" t="str">
        <f t="shared" si="36"/>
        <v/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/>
      <c r="C16" s="141"/>
      <c r="D16" s="156" t="str">
        <f t="shared" si="3"/>
        <v>SD</v>
      </c>
      <c r="E16" s="156" t="str">
        <f t="shared" si="4"/>
        <v>SD</v>
      </c>
      <c r="F16" s="156" t="str">
        <f t="shared" si="5"/>
        <v>SD</v>
      </c>
      <c r="G16" s="156" t="str">
        <f t="shared" si="6"/>
        <v>SD</v>
      </c>
      <c r="H16" s="156" t="str">
        <f t="shared" si="7"/>
        <v>SD</v>
      </c>
      <c r="I16" s="156" t="str">
        <f t="shared" si="8"/>
        <v>SD</v>
      </c>
      <c r="J16" s="142" t="str">
        <f t="shared" si="9"/>
        <v/>
      </c>
      <c r="K16" s="148"/>
      <c r="L16" s="147"/>
      <c r="M16" s="142"/>
      <c r="N16" s="142"/>
      <c r="O16" s="142"/>
      <c r="P16" s="143"/>
      <c r="Q16" s="144"/>
      <c r="R16" s="145"/>
      <c r="S16" s="145"/>
      <c r="T16" s="144"/>
      <c r="U16" s="146"/>
      <c r="V16" s="146"/>
      <c r="W16" s="156"/>
      <c r="X16" s="156"/>
      <c r="Y16" s="156"/>
      <c r="Z16" s="156"/>
      <c r="AA16" s="156"/>
      <c r="AB16" s="156"/>
      <c r="AC16" s="48"/>
      <c r="AD16" s="140"/>
      <c r="AE16" s="141"/>
      <c r="AF16" s="156" t="str">
        <f t="shared" si="10"/>
        <v>SD</v>
      </c>
      <c r="AG16" s="156" t="str">
        <f t="shared" si="11"/>
        <v>SD</v>
      </c>
      <c r="AH16" s="156" t="str">
        <f t="shared" si="15"/>
        <v>SD</v>
      </c>
      <c r="AI16" s="156" t="str">
        <f t="shared" si="16"/>
        <v>SD</v>
      </c>
      <c r="AJ16" s="156" t="str">
        <f t="shared" si="17"/>
        <v>SD</v>
      </c>
      <c r="AK16" s="156" t="str">
        <f t="shared" si="12"/>
        <v>SD</v>
      </c>
      <c r="AL16" s="142" t="str">
        <f t="shared" si="13"/>
        <v/>
      </c>
      <c r="AM16" s="148"/>
      <c r="AN16" s="147"/>
      <c r="AO16" s="142"/>
      <c r="AP16" s="142"/>
      <c r="AQ16" s="142"/>
      <c r="AR16" s="143"/>
      <c r="AS16" s="144"/>
      <c r="AT16" s="145"/>
      <c r="AU16" s="145"/>
      <c r="AV16" s="144"/>
      <c r="AW16" s="146"/>
      <c r="AX16" s="146"/>
      <c r="AY16" s="156"/>
      <c r="AZ16" s="156"/>
      <c r="BA16" s="156"/>
      <c r="BB16" s="156"/>
      <c r="BC16" s="156"/>
      <c r="BD16" s="48"/>
      <c r="BE16" s="140"/>
      <c r="BF16" s="141"/>
      <c r="BG16" s="156" t="str">
        <f t="shared" si="18"/>
        <v>SD</v>
      </c>
      <c r="BH16" s="156" t="str">
        <f t="shared" si="19"/>
        <v>SD</v>
      </c>
      <c r="BI16" s="156" t="str">
        <f t="shared" si="20"/>
        <v>SD</v>
      </c>
      <c r="BJ16" s="156" t="str">
        <f t="shared" si="21"/>
        <v>SD</v>
      </c>
      <c r="BK16" s="156" t="str">
        <f t="shared" si="22"/>
        <v>SD</v>
      </c>
      <c r="BL16" s="156" t="str">
        <f t="shared" si="23"/>
        <v>SD</v>
      </c>
      <c r="BM16" s="142" t="str">
        <f t="shared" si="14"/>
        <v/>
      </c>
      <c r="BN16" s="148"/>
      <c r="BO16" s="147"/>
      <c r="BP16" s="142"/>
      <c r="BQ16" s="142"/>
      <c r="BR16" s="142"/>
      <c r="BS16" s="143"/>
      <c r="BT16" s="144"/>
      <c r="BU16" s="145"/>
      <c r="BV16" s="145"/>
      <c r="BW16" s="144"/>
      <c r="BX16" s="146"/>
      <c r="BY16" s="146"/>
      <c r="BZ16" s="156"/>
      <c r="CA16" s="156"/>
      <c r="CB16" s="156"/>
      <c r="CC16" s="156"/>
      <c r="CD16" s="156"/>
      <c r="CE16" s="48"/>
      <c r="CF16" s="150"/>
      <c r="CG16" s="156"/>
      <c r="CH16" s="158">
        <f t="shared" si="0"/>
        <v>-25</v>
      </c>
      <c r="CI16" s="154"/>
      <c r="CJ16" s="154"/>
      <c r="CK16" s="156"/>
      <c r="CL16" s="156"/>
      <c r="CM16" s="97" t="b">
        <f t="shared" si="1"/>
        <v>0</v>
      </c>
      <c r="CN16" s="104"/>
      <c r="CO16" s="104"/>
      <c r="CP16" s="102" t="e">
        <f t="shared" si="2"/>
        <v>#DIV/0!</v>
      </c>
      <c r="CQ16" s="136"/>
      <c r="CS16" s="83">
        <v>4</v>
      </c>
      <c r="CT16" s="92">
        <f t="shared" si="27"/>
        <v>0</v>
      </c>
      <c r="CU16" s="92">
        <f t="shared" si="28"/>
        <v>0</v>
      </c>
      <c r="CV16" s="92" t="str">
        <f t="shared" si="29"/>
        <v>s/d</v>
      </c>
      <c r="CW16" s="94" t="str">
        <f t="shared" si="30"/>
        <v>s/d</v>
      </c>
      <c r="CX16" s="94" t="str">
        <f t="shared" si="31"/>
        <v>s/d</v>
      </c>
      <c r="CY16" s="93" t="e">
        <f t="shared" si="32"/>
        <v>#DIV/0!</v>
      </c>
      <c r="CZ16" s="92" t="e">
        <f t="shared" si="24"/>
        <v>#DIV/0!</v>
      </c>
      <c r="DA16" s="93" t="e">
        <f t="shared" si="25"/>
        <v>#DIV/0!</v>
      </c>
      <c r="DB16" s="92" t="str">
        <f t="shared" si="33"/>
        <v/>
      </c>
      <c r="DC16" s="92" t="e">
        <f t="shared" si="26"/>
        <v>#DIV/0!</v>
      </c>
      <c r="DD16" s="92" t="e">
        <f t="shared" si="26"/>
        <v>#DIV/0!</v>
      </c>
      <c r="DE16" s="92" t="e">
        <f t="shared" si="26"/>
        <v>#DIV/0!</v>
      </c>
      <c r="DF16" s="92" t="e">
        <f t="shared" si="26"/>
        <v>#DIV/0!</v>
      </c>
      <c r="DG16" s="92" t="e">
        <f t="shared" si="26"/>
        <v>#DIV/0!</v>
      </c>
      <c r="DH16" s="92" t="e">
        <f t="shared" si="26"/>
        <v>#DIV/0!</v>
      </c>
      <c r="DI16" s="96">
        <f t="shared" si="34"/>
        <v>0</v>
      </c>
      <c r="DJ16" s="92">
        <f t="shared" si="35"/>
        <v>-25</v>
      </c>
      <c r="DK16" s="96" t="str">
        <f t="shared" si="36"/>
        <v/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/>
      <c r="C17" s="141"/>
      <c r="D17" s="156" t="str">
        <f t="shared" si="3"/>
        <v>SD</v>
      </c>
      <c r="E17" s="156" t="str">
        <f t="shared" si="4"/>
        <v>SD</v>
      </c>
      <c r="F17" s="156" t="str">
        <f t="shared" si="5"/>
        <v>SD</v>
      </c>
      <c r="G17" s="156" t="str">
        <f t="shared" si="6"/>
        <v>SD</v>
      </c>
      <c r="H17" s="156" t="str">
        <f t="shared" si="7"/>
        <v>SD</v>
      </c>
      <c r="I17" s="156" t="str">
        <f t="shared" si="8"/>
        <v>SD</v>
      </c>
      <c r="J17" s="142" t="str">
        <f t="shared" si="9"/>
        <v/>
      </c>
      <c r="K17" s="148"/>
      <c r="L17" s="147"/>
      <c r="M17" s="142"/>
      <c r="N17" s="142"/>
      <c r="O17" s="142"/>
      <c r="P17" s="143"/>
      <c r="Q17" s="144"/>
      <c r="R17" s="145"/>
      <c r="S17" s="145"/>
      <c r="T17" s="144"/>
      <c r="U17" s="146"/>
      <c r="V17" s="146"/>
      <c r="W17" s="156"/>
      <c r="X17" s="156"/>
      <c r="Y17" s="156"/>
      <c r="Z17" s="156"/>
      <c r="AA17" s="156"/>
      <c r="AB17" s="156"/>
      <c r="AC17" s="48"/>
      <c r="AD17" s="140"/>
      <c r="AE17" s="141"/>
      <c r="AF17" s="156" t="str">
        <f t="shared" si="10"/>
        <v>SD</v>
      </c>
      <c r="AG17" s="156" t="str">
        <f t="shared" si="11"/>
        <v>SD</v>
      </c>
      <c r="AH17" s="156" t="str">
        <f t="shared" si="15"/>
        <v>SD</v>
      </c>
      <c r="AI17" s="156" t="str">
        <f t="shared" si="16"/>
        <v>SD</v>
      </c>
      <c r="AJ17" s="156" t="str">
        <f t="shared" si="17"/>
        <v>SD</v>
      </c>
      <c r="AK17" s="156" t="str">
        <f t="shared" si="12"/>
        <v>SD</v>
      </c>
      <c r="AL17" s="142" t="str">
        <f t="shared" si="13"/>
        <v/>
      </c>
      <c r="AM17" s="148"/>
      <c r="AN17" s="147"/>
      <c r="AO17" s="142"/>
      <c r="AP17" s="142"/>
      <c r="AQ17" s="142"/>
      <c r="AR17" s="143"/>
      <c r="AS17" s="144"/>
      <c r="AT17" s="145"/>
      <c r="AU17" s="145"/>
      <c r="AV17" s="144"/>
      <c r="AW17" s="146"/>
      <c r="AX17" s="146"/>
      <c r="AY17" s="156"/>
      <c r="AZ17" s="156"/>
      <c r="BA17" s="156"/>
      <c r="BB17" s="156"/>
      <c r="BC17" s="156"/>
      <c r="BD17" s="48"/>
      <c r="BE17" s="140"/>
      <c r="BF17" s="141"/>
      <c r="BG17" s="156" t="str">
        <f t="shared" si="18"/>
        <v>SD</v>
      </c>
      <c r="BH17" s="156" t="str">
        <f t="shared" si="19"/>
        <v>SD</v>
      </c>
      <c r="BI17" s="156" t="str">
        <f t="shared" si="20"/>
        <v>SD</v>
      </c>
      <c r="BJ17" s="156" t="str">
        <f t="shared" si="21"/>
        <v>SD</v>
      </c>
      <c r="BK17" s="156" t="str">
        <f t="shared" si="22"/>
        <v>SD</v>
      </c>
      <c r="BL17" s="156" t="str">
        <f t="shared" si="23"/>
        <v>SD</v>
      </c>
      <c r="BM17" s="142" t="str">
        <f t="shared" si="14"/>
        <v/>
      </c>
      <c r="BN17" s="148"/>
      <c r="BO17" s="147"/>
      <c r="BP17" s="142"/>
      <c r="BQ17" s="142"/>
      <c r="BR17" s="142"/>
      <c r="BS17" s="143"/>
      <c r="BT17" s="144"/>
      <c r="BU17" s="145"/>
      <c r="BV17" s="145"/>
      <c r="BW17" s="144"/>
      <c r="BX17" s="146"/>
      <c r="BY17" s="146"/>
      <c r="BZ17" s="156"/>
      <c r="CA17" s="156"/>
      <c r="CB17" s="156"/>
      <c r="CC17" s="156"/>
      <c r="CD17" s="156"/>
      <c r="CE17" s="48"/>
      <c r="CF17" s="150"/>
      <c r="CG17" s="156"/>
      <c r="CH17" s="158">
        <f t="shared" si="0"/>
        <v>-25</v>
      </c>
      <c r="CI17" s="154"/>
      <c r="CJ17" s="154"/>
      <c r="CK17" s="156"/>
      <c r="CL17" s="156"/>
      <c r="CM17" s="97" t="b">
        <f t="shared" si="1"/>
        <v>0</v>
      </c>
      <c r="CN17" s="98"/>
      <c r="CO17" s="98"/>
      <c r="CP17" s="102" t="e">
        <f t="shared" si="2"/>
        <v>#DIV/0!</v>
      </c>
      <c r="CQ17" s="136"/>
      <c r="CS17" s="83">
        <v>5</v>
      </c>
      <c r="CT17" s="92">
        <f t="shared" si="27"/>
        <v>0</v>
      </c>
      <c r="CU17" s="92">
        <f t="shared" si="28"/>
        <v>0</v>
      </c>
      <c r="CV17" s="92" t="str">
        <f t="shared" si="29"/>
        <v>s/d</v>
      </c>
      <c r="CW17" s="94" t="str">
        <f t="shared" si="30"/>
        <v>s/d</v>
      </c>
      <c r="CX17" s="94" t="str">
        <f t="shared" si="31"/>
        <v>s/d</v>
      </c>
      <c r="CY17" s="93" t="e">
        <f t="shared" si="32"/>
        <v>#DIV/0!</v>
      </c>
      <c r="CZ17" s="92" t="e">
        <f t="shared" si="24"/>
        <v>#DIV/0!</v>
      </c>
      <c r="DA17" s="93" t="e">
        <f t="shared" si="25"/>
        <v>#DIV/0!</v>
      </c>
      <c r="DB17" s="92" t="str">
        <f t="shared" si="33"/>
        <v/>
      </c>
      <c r="DC17" s="92" t="e">
        <f t="shared" si="26"/>
        <v>#DIV/0!</v>
      </c>
      <c r="DD17" s="92" t="e">
        <f t="shared" si="26"/>
        <v>#DIV/0!</v>
      </c>
      <c r="DE17" s="92" t="e">
        <f t="shared" si="26"/>
        <v>#DIV/0!</v>
      </c>
      <c r="DF17" s="92" t="e">
        <f t="shared" si="26"/>
        <v>#DIV/0!</v>
      </c>
      <c r="DG17" s="92" t="e">
        <f t="shared" si="26"/>
        <v>#DIV/0!</v>
      </c>
      <c r="DH17" s="92" t="e">
        <f t="shared" si="26"/>
        <v>#DIV/0!</v>
      </c>
      <c r="DI17" s="96">
        <f t="shared" si="34"/>
        <v>0</v>
      </c>
      <c r="DJ17" s="92">
        <f t="shared" si="35"/>
        <v>-25</v>
      </c>
      <c r="DK17" s="96" t="str">
        <f t="shared" si="36"/>
        <v/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/>
      <c r="C18" s="141"/>
      <c r="D18" s="156" t="str">
        <f t="shared" si="3"/>
        <v>SD</v>
      </c>
      <c r="E18" s="156" t="str">
        <f t="shared" si="4"/>
        <v>SD</v>
      </c>
      <c r="F18" s="156" t="str">
        <f t="shared" si="5"/>
        <v>SD</v>
      </c>
      <c r="G18" s="156" t="str">
        <f t="shared" si="6"/>
        <v>SD</v>
      </c>
      <c r="H18" s="156" t="str">
        <f t="shared" si="7"/>
        <v>SD</v>
      </c>
      <c r="I18" s="156" t="str">
        <f t="shared" si="8"/>
        <v>SD</v>
      </c>
      <c r="J18" s="142" t="str">
        <f t="shared" si="9"/>
        <v/>
      </c>
      <c r="K18" s="148"/>
      <c r="L18" s="147"/>
      <c r="M18" s="142"/>
      <c r="N18" s="142"/>
      <c r="O18" s="142"/>
      <c r="P18" s="143"/>
      <c r="Q18" s="144"/>
      <c r="R18" s="145"/>
      <c r="S18" s="145"/>
      <c r="T18" s="144"/>
      <c r="U18" s="146"/>
      <c r="V18" s="146"/>
      <c r="W18" s="156"/>
      <c r="X18" s="156"/>
      <c r="Y18" s="156"/>
      <c r="Z18" s="156"/>
      <c r="AA18" s="156"/>
      <c r="AB18" s="156"/>
      <c r="AC18" s="48"/>
      <c r="AD18" s="140"/>
      <c r="AE18" s="141"/>
      <c r="AF18" s="156" t="str">
        <f t="shared" si="10"/>
        <v>SD</v>
      </c>
      <c r="AG18" s="156" t="str">
        <f t="shared" si="11"/>
        <v>SD</v>
      </c>
      <c r="AH18" s="156" t="str">
        <f t="shared" si="15"/>
        <v>SD</v>
      </c>
      <c r="AI18" s="156" t="str">
        <f t="shared" si="16"/>
        <v>SD</v>
      </c>
      <c r="AJ18" s="156" t="str">
        <f t="shared" si="17"/>
        <v>SD</v>
      </c>
      <c r="AK18" s="156" t="str">
        <f t="shared" si="12"/>
        <v>SD</v>
      </c>
      <c r="AL18" s="142" t="str">
        <f t="shared" si="13"/>
        <v/>
      </c>
      <c r="AM18" s="148"/>
      <c r="AN18" s="147"/>
      <c r="AO18" s="142"/>
      <c r="AP18" s="142"/>
      <c r="AQ18" s="142"/>
      <c r="AR18" s="143"/>
      <c r="AS18" s="144"/>
      <c r="AT18" s="145"/>
      <c r="AU18" s="145"/>
      <c r="AV18" s="144"/>
      <c r="AW18" s="146"/>
      <c r="AX18" s="146"/>
      <c r="AY18" s="156"/>
      <c r="AZ18" s="156"/>
      <c r="BA18" s="156"/>
      <c r="BB18" s="156"/>
      <c r="BC18" s="156"/>
      <c r="BD18" s="48"/>
      <c r="BE18" s="140"/>
      <c r="BF18" s="141"/>
      <c r="BG18" s="156" t="str">
        <f t="shared" si="18"/>
        <v>SD</v>
      </c>
      <c r="BH18" s="156" t="str">
        <f t="shared" si="19"/>
        <v>SD</v>
      </c>
      <c r="BI18" s="156" t="str">
        <f t="shared" si="20"/>
        <v>SD</v>
      </c>
      <c r="BJ18" s="156" t="str">
        <f t="shared" si="21"/>
        <v>SD</v>
      </c>
      <c r="BK18" s="156" t="str">
        <f t="shared" si="22"/>
        <v>SD</v>
      </c>
      <c r="BL18" s="156" t="str">
        <f t="shared" si="23"/>
        <v>SD</v>
      </c>
      <c r="BM18" s="142" t="str">
        <f t="shared" si="14"/>
        <v/>
      </c>
      <c r="BN18" s="148"/>
      <c r="BO18" s="147"/>
      <c r="BP18" s="142"/>
      <c r="BQ18" s="142"/>
      <c r="BR18" s="142"/>
      <c r="BS18" s="143"/>
      <c r="BT18" s="144"/>
      <c r="BU18" s="145"/>
      <c r="BV18" s="145"/>
      <c r="BW18" s="144"/>
      <c r="BX18" s="146"/>
      <c r="BY18" s="146"/>
      <c r="BZ18" s="156"/>
      <c r="CA18" s="156"/>
      <c r="CB18" s="156"/>
      <c r="CC18" s="156"/>
      <c r="CD18" s="156"/>
      <c r="CE18" s="48"/>
      <c r="CF18" s="150"/>
      <c r="CG18" s="156"/>
      <c r="CH18" s="158">
        <f t="shared" si="0"/>
        <v>-25</v>
      </c>
      <c r="CI18" s="154"/>
      <c r="CJ18" s="154"/>
      <c r="CK18" s="156"/>
      <c r="CL18" s="156"/>
      <c r="CM18" s="97" t="b">
        <f t="shared" si="1"/>
        <v>0</v>
      </c>
      <c r="CN18" s="98"/>
      <c r="CO18" s="98"/>
      <c r="CP18" s="102" t="e">
        <f t="shared" si="2"/>
        <v>#DIV/0!</v>
      </c>
      <c r="CQ18" s="136"/>
      <c r="CS18" s="83">
        <v>6</v>
      </c>
      <c r="CT18" s="92">
        <f t="shared" si="27"/>
        <v>0</v>
      </c>
      <c r="CU18" s="92">
        <f t="shared" si="28"/>
        <v>0</v>
      </c>
      <c r="CV18" s="92" t="str">
        <f t="shared" si="29"/>
        <v>s/d</v>
      </c>
      <c r="CW18" s="94" t="str">
        <f t="shared" si="30"/>
        <v>s/d</v>
      </c>
      <c r="CX18" s="94" t="str">
        <f t="shared" si="31"/>
        <v>s/d</v>
      </c>
      <c r="CY18" s="93" t="e">
        <f t="shared" si="32"/>
        <v>#DIV/0!</v>
      </c>
      <c r="CZ18" s="92" t="e">
        <f t="shared" si="24"/>
        <v>#DIV/0!</v>
      </c>
      <c r="DA18" s="93" t="e">
        <f t="shared" si="25"/>
        <v>#DIV/0!</v>
      </c>
      <c r="DB18" s="92" t="str">
        <f t="shared" si="33"/>
        <v/>
      </c>
      <c r="DC18" s="92" t="e">
        <f t="shared" si="26"/>
        <v>#DIV/0!</v>
      </c>
      <c r="DD18" s="92" t="e">
        <f t="shared" si="26"/>
        <v>#DIV/0!</v>
      </c>
      <c r="DE18" s="92" t="e">
        <f t="shared" si="26"/>
        <v>#DIV/0!</v>
      </c>
      <c r="DF18" s="92" t="e">
        <f t="shared" si="26"/>
        <v>#DIV/0!</v>
      </c>
      <c r="DG18" s="92" t="e">
        <f t="shared" si="26"/>
        <v>#DIV/0!</v>
      </c>
      <c r="DH18" s="92" t="e">
        <f t="shared" si="26"/>
        <v>#DIV/0!</v>
      </c>
      <c r="DI18" s="96">
        <f t="shared" si="34"/>
        <v>0</v>
      </c>
      <c r="DJ18" s="92">
        <f t="shared" si="35"/>
        <v>-25</v>
      </c>
      <c r="DK18" s="96" t="str">
        <f t="shared" si="36"/>
        <v/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/>
      <c r="C19" s="141"/>
      <c r="D19" s="156" t="str">
        <f t="shared" si="3"/>
        <v>SD</v>
      </c>
      <c r="E19" s="156" t="str">
        <f t="shared" si="4"/>
        <v>SD</v>
      </c>
      <c r="F19" s="156" t="str">
        <f t="shared" si="5"/>
        <v>SD</v>
      </c>
      <c r="G19" s="156" t="str">
        <f t="shared" si="6"/>
        <v>SD</v>
      </c>
      <c r="H19" s="156" t="str">
        <f t="shared" si="7"/>
        <v>SD</v>
      </c>
      <c r="I19" s="156" t="str">
        <f t="shared" si="8"/>
        <v>SD</v>
      </c>
      <c r="J19" s="142" t="str">
        <f t="shared" si="9"/>
        <v/>
      </c>
      <c r="K19" s="148"/>
      <c r="L19" s="147"/>
      <c r="M19" s="142"/>
      <c r="N19" s="142"/>
      <c r="O19" s="142"/>
      <c r="P19" s="143"/>
      <c r="Q19" s="144"/>
      <c r="R19" s="145"/>
      <c r="S19" s="145"/>
      <c r="T19" s="144"/>
      <c r="U19" s="146"/>
      <c r="V19" s="146"/>
      <c r="W19" s="156"/>
      <c r="X19" s="156"/>
      <c r="Y19" s="156"/>
      <c r="Z19" s="156"/>
      <c r="AA19" s="156"/>
      <c r="AB19" s="156"/>
      <c r="AC19" s="48"/>
      <c r="AD19" s="140"/>
      <c r="AE19" s="141"/>
      <c r="AF19" s="156" t="str">
        <f t="shared" si="10"/>
        <v>SD</v>
      </c>
      <c r="AG19" s="156" t="str">
        <f t="shared" si="11"/>
        <v>SD</v>
      </c>
      <c r="AH19" s="156" t="str">
        <f t="shared" si="15"/>
        <v>SD</v>
      </c>
      <c r="AI19" s="156" t="str">
        <f t="shared" si="16"/>
        <v>SD</v>
      </c>
      <c r="AJ19" s="156" t="str">
        <f t="shared" si="17"/>
        <v>SD</v>
      </c>
      <c r="AK19" s="156" t="str">
        <f t="shared" si="12"/>
        <v>SD</v>
      </c>
      <c r="AL19" s="142" t="str">
        <f t="shared" si="13"/>
        <v/>
      </c>
      <c r="AM19" s="148"/>
      <c r="AN19" s="147"/>
      <c r="AO19" s="142"/>
      <c r="AP19" s="142"/>
      <c r="AQ19" s="142"/>
      <c r="AR19" s="143"/>
      <c r="AS19" s="144"/>
      <c r="AT19" s="145"/>
      <c r="AU19" s="145"/>
      <c r="AV19" s="144"/>
      <c r="AW19" s="146"/>
      <c r="AX19" s="146"/>
      <c r="AY19" s="156"/>
      <c r="AZ19" s="156"/>
      <c r="BA19" s="156"/>
      <c r="BB19" s="156"/>
      <c r="BC19" s="156"/>
      <c r="BD19" s="48"/>
      <c r="BE19" s="140"/>
      <c r="BF19" s="141"/>
      <c r="BG19" s="156" t="str">
        <f t="shared" si="18"/>
        <v>SD</v>
      </c>
      <c r="BH19" s="156" t="str">
        <f t="shared" si="19"/>
        <v>SD</v>
      </c>
      <c r="BI19" s="156" t="str">
        <f t="shared" si="20"/>
        <v>SD</v>
      </c>
      <c r="BJ19" s="156" t="str">
        <f t="shared" si="21"/>
        <v>SD</v>
      </c>
      <c r="BK19" s="156" t="str">
        <f t="shared" si="22"/>
        <v>SD</v>
      </c>
      <c r="BL19" s="156" t="str">
        <f t="shared" si="23"/>
        <v>SD</v>
      </c>
      <c r="BM19" s="142" t="str">
        <f t="shared" si="14"/>
        <v/>
      </c>
      <c r="BN19" s="148"/>
      <c r="BO19" s="147"/>
      <c r="BP19" s="142"/>
      <c r="BQ19" s="142"/>
      <c r="BR19" s="142"/>
      <c r="BS19" s="143"/>
      <c r="BT19" s="144"/>
      <c r="BU19" s="145"/>
      <c r="BV19" s="145"/>
      <c r="BW19" s="144"/>
      <c r="BX19" s="146"/>
      <c r="BY19" s="146"/>
      <c r="BZ19" s="156"/>
      <c r="CA19" s="156"/>
      <c r="CB19" s="156"/>
      <c r="CC19" s="156"/>
      <c r="CD19" s="156"/>
      <c r="CE19" s="48"/>
      <c r="CF19" s="150"/>
      <c r="CG19" s="156"/>
      <c r="CH19" s="158">
        <f t="shared" si="0"/>
        <v>-25</v>
      </c>
      <c r="CI19" s="154"/>
      <c r="CJ19" s="154"/>
      <c r="CK19" s="156"/>
      <c r="CL19" s="156"/>
      <c r="CM19" s="97" t="b">
        <f t="shared" si="1"/>
        <v>0</v>
      </c>
      <c r="CN19" s="98"/>
      <c r="CO19" s="98"/>
      <c r="CP19" s="102" t="e">
        <f t="shared" si="2"/>
        <v>#DIV/0!</v>
      </c>
      <c r="CQ19" s="136"/>
      <c r="CS19" s="83">
        <v>7</v>
      </c>
      <c r="CT19" s="92">
        <f t="shared" si="27"/>
        <v>0</v>
      </c>
      <c r="CU19" s="92">
        <f t="shared" si="28"/>
        <v>0</v>
      </c>
      <c r="CV19" s="92" t="str">
        <f t="shared" si="29"/>
        <v>s/d</v>
      </c>
      <c r="CW19" s="94" t="str">
        <f t="shared" si="30"/>
        <v>s/d</v>
      </c>
      <c r="CX19" s="94" t="str">
        <f t="shared" si="31"/>
        <v>s/d</v>
      </c>
      <c r="CY19" s="93" t="e">
        <f t="shared" si="32"/>
        <v>#DIV/0!</v>
      </c>
      <c r="CZ19" s="92" t="e">
        <f t="shared" si="24"/>
        <v>#DIV/0!</v>
      </c>
      <c r="DA19" s="93" t="e">
        <f t="shared" si="25"/>
        <v>#DIV/0!</v>
      </c>
      <c r="DB19" s="92" t="str">
        <f t="shared" si="33"/>
        <v/>
      </c>
      <c r="DC19" s="92" t="e">
        <f t="shared" si="26"/>
        <v>#DIV/0!</v>
      </c>
      <c r="DD19" s="92" t="e">
        <f t="shared" si="26"/>
        <v>#DIV/0!</v>
      </c>
      <c r="DE19" s="92" t="e">
        <f t="shared" si="26"/>
        <v>#DIV/0!</v>
      </c>
      <c r="DF19" s="92" t="e">
        <f t="shared" si="26"/>
        <v>#DIV/0!</v>
      </c>
      <c r="DG19" s="92" t="e">
        <f t="shared" si="26"/>
        <v>#DIV/0!</v>
      </c>
      <c r="DH19" s="92" t="e">
        <f t="shared" si="26"/>
        <v>#DIV/0!</v>
      </c>
      <c r="DI19" s="96">
        <f t="shared" si="34"/>
        <v>0</v>
      </c>
      <c r="DJ19" s="92">
        <f t="shared" si="35"/>
        <v>-25</v>
      </c>
      <c r="DK19" s="96" t="str">
        <f t="shared" si="36"/>
        <v/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/>
      <c r="C20" s="141"/>
      <c r="D20" s="156" t="str">
        <f t="shared" si="3"/>
        <v>SD</v>
      </c>
      <c r="E20" s="156" t="str">
        <f t="shared" si="4"/>
        <v>SD</v>
      </c>
      <c r="F20" s="156" t="str">
        <f t="shared" si="5"/>
        <v>SD</v>
      </c>
      <c r="G20" s="156" t="str">
        <f t="shared" si="6"/>
        <v>SD</v>
      </c>
      <c r="H20" s="156" t="str">
        <f t="shared" si="7"/>
        <v>SD</v>
      </c>
      <c r="I20" s="156" t="str">
        <f t="shared" si="8"/>
        <v>SD</v>
      </c>
      <c r="J20" s="142" t="str">
        <f t="shared" si="9"/>
        <v/>
      </c>
      <c r="K20" s="148"/>
      <c r="L20" s="147"/>
      <c r="M20" s="142"/>
      <c r="N20" s="142"/>
      <c r="O20" s="142"/>
      <c r="P20" s="143"/>
      <c r="Q20" s="144"/>
      <c r="R20" s="145"/>
      <c r="S20" s="145"/>
      <c r="T20" s="144"/>
      <c r="U20" s="146"/>
      <c r="V20" s="146"/>
      <c r="W20" s="156"/>
      <c r="X20" s="156"/>
      <c r="Y20" s="156"/>
      <c r="Z20" s="156"/>
      <c r="AA20" s="156"/>
      <c r="AB20" s="156"/>
      <c r="AC20" s="48"/>
      <c r="AD20" s="140"/>
      <c r="AE20" s="141"/>
      <c r="AF20" s="156" t="str">
        <f t="shared" si="10"/>
        <v>SD</v>
      </c>
      <c r="AG20" s="156" t="str">
        <f t="shared" si="11"/>
        <v>SD</v>
      </c>
      <c r="AH20" s="156" t="str">
        <f t="shared" si="15"/>
        <v>SD</v>
      </c>
      <c r="AI20" s="156" t="str">
        <f t="shared" si="16"/>
        <v>SD</v>
      </c>
      <c r="AJ20" s="156" t="str">
        <f t="shared" si="17"/>
        <v>SD</v>
      </c>
      <c r="AK20" s="156" t="str">
        <f t="shared" si="12"/>
        <v>SD</v>
      </c>
      <c r="AL20" s="142" t="str">
        <f t="shared" si="13"/>
        <v/>
      </c>
      <c r="AM20" s="148"/>
      <c r="AN20" s="147"/>
      <c r="AO20" s="142"/>
      <c r="AP20" s="142"/>
      <c r="AQ20" s="142"/>
      <c r="AR20" s="143"/>
      <c r="AS20" s="144"/>
      <c r="AT20" s="145"/>
      <c r="AU20" s="145"/>
      <c r="AV20" s="144"/>
      <c r="AW20" s="146"/>
      <c r="AX20" s="146"/>
      <c r="AY20" s="156"/>
      <c r="AZ20" s="156"/>
      <c r="BA20" s="156"/>
      <c r="BB20" s="156"/>
      <c r="BC20" s="156"/>
      <c r="BD20" s="48"/>
      <c r="BE20" s="140"/>
      <c r="BF20" s="141"/>
      <c r="BG20" s="156" t="str">
        <f t="shared" si="18"/>
        <v>SD</v>
      </c>
      <c r="BH20" s="156" t="str">
        <f t="shared" si="19"/>
        <v>SD</v>
      </c>
      <c r="BI20" s="156" t="str">
        <f t="shared" si="20"/>
        <v>SD</v>
      </c>
      <c r="BJ20" s="156" t="str">
        <f t="shared" si="21"/>
        <v>SD</v>
      </c>
      <c r="BK20" s="156" t="str">
        <f t="shared" si="22"/>
        <v>SD</v>
      </c>
      <c r="BL20" s="156" t="str">
        <f t="shared" si="23"/>
        <v>SD</v>
      </c>
      <c r="BM20" s="142" t="str">
        <f t="shared" si="14"/>
        <v/>
      </c>
      <c r="BN20" s="148"/>
      <c r="BO20" s="147"/>
      <c r="BP20" s="142"/>
      <c r="BQ20" s="142"/>
      <c r="BR20" s="142"/>
      <c r="BS20" s="143"/>
      <c r="BT20" s="144"/>
      <c r="BU20" s="145"/>
      <c r="BV20" s="145"/>
      <c r="BW20" s="144"/>
      <c r="BX20" s="146"/>
      <c r="BY20" s="146"/>
      <c r="BZ20" s="156"/>
      <c r="CA20" s="156"/>
      <c r="CB20" s="156"/>
      <c r="CC20" s="156"/>
      <c r="CD20" s="156"/>
      <c r="CE20" s="48"/>
      <c r="CF20" s="150"/>
      <c r="CG20" s="156"/>
      <c r="CH20" s="158">
        <f t="shared" si="0"/>
        <v>-25</v>
      </c>
      <c r="CI20" s="154"/>
      <c r="CJ20" s="154"/>
      <c r="CK20" s="156"/>
      <c r="CL20" s="156"/>
      <c r="CM20" s="97" t="b">
        <f t="shared" si="1"/>
        <v>0</v>
      </c>
      <c r="CN20" s="98"/>
      <c r="CO20" s="98"/>
      <c r="CP20" s="102" t="e">
        <f t="shared" si="2"/>
        <v>#DIV/0!</v>
      </c>
      <c r="CQ20" s="136"/>
      <c r="CS20" s="83">
        <v>8</v>
      </c>
      <c r="CT20" s="92">
        <f t="shared" si="27"/>
        <v>0</v>
      </c>
      <c r="CU20" s="92">
        <f t="shared" si="28"/>
        <v>0</v>
      </c>
      <c r="CV20" s="92" t="str">
        <f t="shared" si="29"/>
        <v>s/d</v>
      </c>
      <c r="CW20" s="94" t="str">
        <f t="shared" si="30"/>
        <v>s/d</v>
      </c>
      <c r="CX20" s="94" t="str">
        <f t="shared" si="31"/>
        <v>s/d</v>
      </c>
      <c r="CY20" s="93" t="e">
        <f t="shared" si="32"/>
        <v>#DIV/0!</v>
      </c>
      <c r="CZ20" s="92" t="e">
        <f t="shared" si="24"/>
        <v>#DIV/0!</v>
      </c>
      <c r="DA20" s="93" t="e">
        <f t="shared" si="25"/>
        <v>#DIV/0!</v>
      </c>
      <c r="DB20" s="92" t="str">
        <f t="shared" si="33"/>
        <v/>
      </c>
      <c r="DC20" s="92" t="e">
        <f t="shared" si="26"/>
        <v>#DIV/0!</v>
      </c>
      <c r="DD20" s="92" t="e">
        <f t="shared" si="26"/>
        <v>#DIV/0!</v>
      </c>
      <c r="DE20" s="92" t="e">
        <f t="shared" si="26"/>
        <v>#DIV/0!</v>
      </c>
      <c r="DF20" s="92" t="e">
        <f t="shared" si="26"/>
        <v>#DIV/0!</v>
      </c>
      <c r="DG20" s="92" t="e">
        <f t="shared" si="26"/>
        <v>#DIV/0!</v>
      </c>
      <c r="DH20" s="92" t="e">
        <f t="shared" si="26"/>
        <v>#DIV/0!</v>
      </c>
      <c r="DI20" s="96">
        <f t="shared" si="34"/>
        <v>0</v>
      </c>
      <c r="DJ20" s="92">
        <f t="shared" si="35"/>
        <v>-25</v>
      </c>
      <c r="DK20" s="96" t="str">
        <f t="shared" si="36"/>
        <v/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/>
      <c r="C21" s="141"/>
      <c r="D21" s="156" t="str">
        <f t="shared" si="3"/>
        <v>SD</v>
      </c>
      <c r="E21" s="156" t="str">
        <f t="shared" si="4"/>
        <v>SD</v>
      </c>
      <c r="F21" s="156" t="str">
        <f t="shared" si="5"/>
        <v>SD</v>
      </c>
      <c r="G21" s="156" t="str">
        <f t="shared" si="6"/>
        <v>SD</v>
      </c>
      <c r="H21" s="156" t="str">
        <f t="shared" si="7"/>
        <v>SD</v>
      </c>
      <c r="I21" s="156" t="str">
        <f t="shared" si="8"/>
        <v>SD</v>
      </c>
      <c r="J21" s="142" t="str">
        <f t="shared" si="9"/>
        <v/>
      </c>
      <c r="K21" s="148"/>
      <c r="L21" s="147"/>
      <c r="M21" s="142"/>
      <c r="N21" s="142"/>
      <c r="O21" s="142"/>
      <c r="P21" s="143"/>
      <c r="Q21" s="144"/>
      <c r="R21" s="145"/>
      <c r="S21" s="145"/>
      <c r="T21" s="144"/>
      <c r="U21" s="146"/>
      <c r="V21" s="146"/>
      <c r="W21" s="156"/>
      <c r="X21" s="156"/>
      <c r="Y21" s="156"/>
      <c r="Z21" s="156"/>
      <c r="AA21" s="156"/>
      <c r="AB21" s="156"/>
      <c r="AC21" s="48"/>
      <c r="AD21" s="140"/>
      <c r="AE21" s="141"/>
      <c r="AF21" s="156" t="str">
        <f t="shared" si="10"/>
        <v>SD</v>
      </c>
      <c r="AG21" s="156" t="str">
        <f t="shared" si="11"/>
        <v>SD</v>
      </c>
      <c r="AH21" s="156" t="str">
        <f t="shared" si="15"/>
        <v>SD</v>
      </c>
      <c r="AI21" s="156" t="str">
        <f t="shared" si="16"/>
        <v>SD</v>
      </c>
      <c r="AJ21" s="156" t="str">
        <f t="shared" si="17"/>
        <v>SD</v>
      </c>
      <c r="AK21" s="156" t="str">
        <f t="shared" si="12"/>
        <v>SD</v>
      </c>
      <c r="AL21" s="142" t="str">
        <f t="shared" si="13"/>
        <v/>
      </c>
      <c r="AM21" s="148"/>
      <c r="AN21" s="147"/>
      <c r="AO21" s="142"/>
      <c r="AP21" s="142"/>
      <c r="AQ21" s="142"/>
      <c r="AR21" s="143"/>
      <c r="AS21" s="144"/>
      <c r="AT21" s="145"/>
      <c r="AU21" s="145"/>
      <c r="AV21" s="144"/>
      <c r="AW21" s="146"/>
      <c r="AX21" s="146"/>
      <c r="AY21" s="156"/>
      <c r="AZ21" s="156"/>
      <c r="BA21" s="156"/>
      <c r="BB21" s="156"/>
      <c r="BC21" s="156"/>
      <c r="BD21" s="48"/>
      <c r="BE21" s="140"/>
      <c r="BF21" s="141"/>
      <c r="BG21" s="156" t="str">
        <f t="shared" si="18"/>
        <v>SD</v>
      </c>
      <c r="BH21" s="156" t="str">
        <f t="shared" si="19"/>
        <v>SD</v>
      </c>
      <c r="BI21" s="156" t="str">
        <f t="shared" si="20"/>
        <v>SD</v>
      </c>
      <c r="BJ21" s="156" t="str">
        <f t="shared" si="21"/>
        <v>SD</v>
      </c>
      <c r="BK21" s="156" t="str">
        <f t="shared" si="22"/>
        <v>SD</v>
      </c>
      <c r="BL21" s="156" t="str">
        <f t="shared" si="23"/>
        <v>SD</v>
      </c>
      <c r="BM21" s="142" t="str">
        <f t="shared" si="14"/>
        <v/>
      </c>
      <c r="BN21" s="148"/>
      <c r="BO21" s="147"/>
      <c r="BP21" s="142"/>
      <c r="BQ21" s="142"/>
      <c r="BR21" s="142"/>
      <c r="BS21" s="143"/>
      <c r="BT21" s="144"/>
      <c r="BU21" s="145"/>
      <c r="BV21" s="145"/>
      <c r="BW21" s="144"/>
      <c r="BX21" s="146"/>
      <c r="BY21" s="146"/>
      <c r="BZ21" s="156"/>
      <c r="CA21" s="156"/>
      <c r="CB21" s="156"/>
      <c r="CC21" s="156"/>
      <c r="CD21" s="156"/>
      <c r="CE21" s="48"/>
      <c r="CF21" s="150"/>
      <c r="CG21" s="156"/>
      <c r="CH21" s="158">
        <f t="shared" si="0"/>
        <v>-25</v>
      </c>
      <c r="CI21" s="154"/>
      <c r="CJ21" s="154"/>
      <c r="CK21" s="156"/>
      <c r="CL21" s="156"/>
      <c r="CM21" s="97" t="b">
        <f t="shared" si="1"/>
        <v>0</v>
      </c>
      <c r="CN21" s="98"/>
      <c r="CO21" s="98"/>
      <c r="CP21" s="102" t="e">
        <f t="shared" si="2"/>
        <v>#DIV/0!</v>
      </c>
      <c r="CQ21" s="136"/>
      <c r="CS21" s="83">
        <v>9</v>
      </c>
      <c r="CT21" s="92">
        <f t="shared" si="27"/>
        <v>0</v>
      </c>
      <c r="CU21" s="92">
        <f t="shared" si="28"/>
        <v>0</v>
      </c>
      <c r="CV21" s="92" t="str">
        <f t="shared" si="29"/>
        <v>s/d</v>
      </c>
      <c r="CW21" s="94" t="str">
        <f t="shared" si="30"/>
        <v>s/d</v>
      </c>
      <c r="CX21" s="94" t="str">
        <f t="shared" si="31"/>
        <v>s/d</v>
      </c>
      <c r="CY21" s="93" t="e">
        <f t="shared" si="32"/>
        <v>#DIV/0!</v>
      </c>
      <c r="CZ21" s="92" t="e">
        <f t="shared" si="24"/>
        <v>#DIV/0!</v>
      </c>
      <c r="DA21" s="93" t="e">
        <f t="shared" si="25"/>
        <v>#DIV/0!</v>
      </c>
      <c r="DB21" s="92" t="str">
        <f t="shared" si="33"/>
        <v/>
      </c>
      <c r="DC21" s="92" t="e">
        <f t="shared" si="26"/>
        <v>#DIV/0!</v>
      </c>
      <c r="DD21" s="92" t="e">
        <f t="shared" si="26"/>
        <v>#DIV/0!</v>
      </c>
      <c r="DE21" s="92" t="e">
        <f t="shared" si="26"/>
        <v>#DIV/0!</v>
      </c>
      <c r="DF21" s="92" t="e">
        <f t="shared" si="26"/>
        <v>#DIV/0!</v>
      </c>
      <c r="DG21" s="92" t="e">
        <f t="shared" si="26"/>
        <v>#DIV/0!</v>
      </c>
      <c r="DH21" s="92" t="e">
        <f t="shared" si="26"/>
        <v>#DIV/0!</v>
      </c>
      <c r="DI21" s="96">
        <f t="shared" si="34"/>
        <v>0</v>
      </c>
      <c r="DJ21" s="92">
        <f t="shared" si="35"/>
        <v>-25</v>
      </c>
      <c r="DK21" s="96" t="str">
        <f t="shared" si="36"/>
        <v/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/>
      <c r="C22" s="141"/>
      <c r="D22" s="156" t="str">
        <f t="shared" si="3"/>
        <v>SD</v>
      </c>
      <c r="E22" s="156" t="str">
        <f t="shared" si="4"/>
        <v>SD</v>
      </c>
      <c r="F22" s="156" t="str">
        <f t="shared" si="5"/>
        <v>SD</v>
      </c>
      <c r="G22" s="156" t="str">
        <f t="shared" si="6"/>
        <v>SD</v>
      </c>
      <c r="H22" s="156" t="str">
        <f t="shared" si="7"/>
        <v>SD</v>
      </c>
      <c r="I22" s="156" t="str">
        <f t="shared" si="8"/>
        <v>SD</v>
      </c>
      <c r="J22" s="142" t="str">
        <f t="shared" si="9"/>
        <v/>
      </c>
      <c r="K22" s="148"/>
      <c r="L22" s="147"/>
      <c r="M22" s="142"/>
      <c r="N22" s="142"/>
      <c r="O22" s="142"/>
      <c r="P22" s="143"/>
      <c r="Q22" s="144"/>
      <c r="R22" s="145"/>
      <c r="S22" s="145"/>
      <c r="T22" s="144"/>
      <c r="U22" s="146"/>
      <c r="V22" s="146"/>
      <c r="W22" s="156"/>
      <c r="X22" s="156"/>
      <c r="Y22" s="156"/>
      <c r="Z22" s="156"/>
      <c r="AA22" s="156"/>
      <c r="AB22" s="156"/>
      <c r="AC22" s="48"/>
      <c r="AD22" s="140"/>
      <c r="AE22" s="141"/>
      <c r="AF22" s="156" t="str">
        <f t="shared" si="10"/>
        <v>SD</v>
      </c>
      <c r="AG22" s="156" t="str">
        <f t="shared" si="11"/>
        <v>SD</v>
      </c>
      <c r="AH22" s="156" t="str">
        <f t="shared" si="15"/>
        <v>SD</v>
      </c>
      <c r="AI22" s="156" t="str">
        <f t="shared" si="16"/>
        <v>SD</v>
      </c>
      <c r="AJ22" s="156" t="str">
        <f t="shared" si="17"/>
        <v>SD</v>
      </c>
      <c r="AK22" s="156" t="str">
        <f t="shared" si="12"/>
        <v>SD</v>
      </c>
      <c r="AL22" s="142" t="str">
        <f t="shared" si="13"/>
        <v/>
      </c>
      <c r="AM22" s="148"/>
      <c r="AN22" s="142"/>
      <c r="AO22" s="142"/>
      <c r="AP22" s="142"/>
      <c r="AQ22" s="142"/>
      <c r="AR22" s="145"/>
      <c r="AS22" s="143"/>
      <c r="AT22" s="145"/>
      <c r="AU22" s="145"/>
      <c r="AV22" s="144"/>
      <c r="AW22" s="146"/>
      <c r="AX22" s="146"/>
      <c r="AY22" s="156"/>
      <c r="AZ22" s="156"/>
      <c r="BA22" s="156"/>
      <c r="BB22" s="156"/>
      <c r="BC22" s="156"/>
      <c r="BD22" s="48"/>
      <c r="BE22" s="156"/>
      <c r="BF22" s="141"/>
      <c r="BG22" s="156" t="str">
        <f t="shared" si="18"/>
        <v>SD</v>
      </c>
      <c r="BH22" s="156" t="str">
        <f t="shared" si="19"/>
        <v>SD</v>
      </c>
      <c r="BI22" s="156" t="str">
        <f t="shared" si="20"/>
        <v>SD</v>
      </c>
      <c r="BJ22" s="156" t="str">
        <f t="shared" si="21"/>
        <v>SD</v>
      </c>
      <c r="BK22" s="156" t="str">
        <f t="shared" si="22"/>
        <v>SD</v>
      </c>
      <c r="BL22" s="156" t="str">
        <f t="shared" si="23"/>
        <v>SD</v>
      </c>
      <c r="BM22" s="142" t="str">
        <f t="shared" si="14"/>
        <v/>
      </c>
      <c r="BN22" s="148"/>
      <c r="BO22" s="147"/>
      <c r="BP22" s="142"/>
      <c r="BQ22" s="142"/>
      <c r="BR22" s="142"/>
      <c r="BS22" s="143"/>
      <c r="BT22" s="144"/>
      <c r="BU22" s="145"/>
      <c r="BV22" s="145"/>
      <c r="BW22" s="144"/>
      <c r="BX22" s="146"/>
      <c r="BY22" s="146"/>
      <c r="BZ22" s="156"/>
      <c r="CA22" s="156"/>
      <c r="CB22" s="156"/>
      <c r="CC22" s="156"/>
      <c r="CD22" s="156"/>
      <c r="CE22" s="48"/>
      <c r="CF22" s="150"/>
      <c r="CG22" s="156"/>
      <c r="CH22" s="158">
        <f t="shared" si="0"/>
        <v>-25</v>
      </c>
      <c r="CI22" s="154"/>
      <c r="CJ22" s="154"/>
      <c r="CK22" s="156"/>
      <c r="CL22" s="156"/>
      <c r="CM22" s="97" t="b">
        <f t="shared" si="1"/>
        <v>0</v>
      </c>
      <c r="CN22" s="98"/>
      <c r="CO22" s="98"/>
      <c r="CP22" s="102" t="e">
        <f t="shared" si="2"/>
        <v>#DIV/0!</v>
      </c>
      <c r="CQ22" s="136"/>
      <c r="CS22" s="83">
        <v>10</v>
      </c>
      <c r="CT22" s="92">
        <f t="shared" si="27"/>
        <v>0</v>
      </c>
      <c r="CU22" s="92">
        <f t="shared" si="28"/>
        <v>0</v>
      </c>
      <c r="CV22" s="92" t="str">
        <f t="shared" si="29"/>
        <v>s/d</v>
      </c>
      <c r="CW22" s="94" t="str">
        <f t="shared" si="30"/>
        <v>s/d</v>
      </c>
      <c r="CX22" s="94" t="str">
        <f t="shared" si="31"/>
        <v>s/d</v>
      </c>
      <c r="CY22" s="93" t="e">
        <f t="shared" si="32"/>
        <v>#DIV/0!</v>
      </c>
      <c r="CZ22" s="92" t="e">
        <f t="shared" si="24"/>
        <v>#DIV/0!</v>
      </c>
      <c r="DA22" s="93" t="e">
        <f t="shared" si="25"/>
        <v>#DIV/0!</v>
      </c>
      <c r="DB22" s="92" t="str">
        <f t="shared" si="33"/>
        <v/>
      </c>
      <c r="DC22" s="92" t="e">
        <f t="shared" si="26"/>
        <v>#DIV/0!</v>
      </c>
      <c r="DD22" s="92" t="e">
        <f t="shared" si="26"/>
        <v>#DIV/0!</v>
      </c>
      <c r="DE22" s="92" t="e">
        <f t="shared" si="26"/>
        <v>#DIV/0!</v>
      </c>
      <c r="DF22" s="92" t="e">
        <f t="shared" si="26"/>
        <v>#DIV/0!</v>
      </c>
      <c r="DG22" s="92" t="e">
        <f t="shared" si="26"/>
        <v>#DIV/0!</v>
      </c>
      <c r="DH22" s="92" t="e">
        <f t="shared" si="26"/>
        <v>#DIV/0!</v>
      </c>
      <c r="DI22" s="96">
        <f t="shared" si="34"/>
        <v>0</v>
      </c>
      <c r="DJ22" s="92">
        <f t="shared" si="35"/>
        <v>-25</v>
      </c>
      <c r="DK22" s="96" t="str">
        <f t="shared" si="36"/>
        <v/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/>
      <c r="C23" s="141"/>
      <c r="D23" s="156" t="str">
        <f t="shared" si="3"/>
        <v>SD</v>
      </c>
      <c r="E23" s="156" t="str">
        <f t="shared" si="4"/>
        <v>SD</v>
      </c>
      <c r="F23" s="156" t="str">
        <f t="shared" si="5"/>
        <v>SD</v>
      </c>
      <c r="G23" s="156" t="str">
        <f t="shared" si="6"/>
        <v>SD</v>
      </c>
      <c r="H23" s="156" t="str">
        <f t="shared" si="7"/>
        <v>SD</v>
      </c>
      <c r="I23" s="156" t="str">
        <f t="shared" si="8"/>
        <v>SD</v>
      </c>
      <c r="J23" s="142" t="str">
        <f t="shared" si="9"/>
        <v/>
      </c>
      <c r="K23" s="148"/>
      <c r="L23" s="147"/>
      <c r="M23" s="142"/>
      <c r="N23" s="142"/>
      <c r="O23" s="142"/>
      <c r="P23" s="143"/>
      <c r="Q23" s="144"/>
      <c r="R23" s="145"/>
      <c r="S23" s="145"/>
      <c r="T23" s="144"/>
      <c r="U23" s="146"/>
      <c r="V23" s="146"/>
      <c r="W23" s="156"/>
      <c r="X23" s="156"/>
      <c r="Y23" s="156"/>
      <c r="Z23" s="156"/>
      <c r="AA23" s="156"/>
      <c r="AB23" s="156"/>
      <c r="AC23" s="48"/>
      <c r="AD23" s="156"/>
      <c r="AE23" s="141"/>
      <c r="AF23" s="156" t="str">
        <f t="shared" si="10"/>
        <v>SD</v>
      </c>
      <c r="AG23" s="156" t="str">
        <f t="shared" si="11"/>
        <v>SD</v>
      </c>
      <c r="AH23" s="156" t="str">
        <f t="shared" si="15"/>
        <v>SD</v>
      </c>
      <c r="AI23" s="156" t="str">
        <f t="shared" si="16"/>
        <v>SD</v>
      </c>
      <c r="AJ23" s="156" t="str">
        <f t="shared" si="17"/>
        <v>SD</v>
      </c>
      <c r="AK23" s="156" t="str">
        <f t="shared" si="12"/>
        <v>SD</v>
      </c>
      <c r="AL23" s="50" t="str">
        <f t="shared" si="13"/>
        <v/>
      </c>
      <c r="AM23" s="148"/>
      <c r="AN23" s="142"/>
      <c r="AO23" s="142"/>
      <c r="AP23" s="142"/>
      <c r="AQ23" s="142"/>
      <c r="AR23" s="145"/>
      <c r="AS23" s="143"/>
      <c r="AT23" s="145"/>
      <c r="AU23" s="146"/>
      <c r="AV23" s="146"/>
      <c r="AW23" s="146"/>
      <c r="AX23" s="146"/>
      <c r="AY23" s="156"/>
      <c r="AZ23" s="156"/>
      <c r="BA23" s="156"/>
      <c r="BB23" s="156"/>
      <c r="BC23" s="156"/>
      <c r="BD23" s="48"/>
      <c r="BE23" s="156"/>
      <c r="BF23" s="141"/>
      <c r="BG23" s="156" t="str">
        <f t="shared" si="18"/>
        <v>SD</v>
      </c>
      <c r="BH23" s="156" t="str">
        <f t="shared" si="19"/>
        <v>SD</v>
      </c>
      <c r="BI23" s="156" t="str">
        <f t="shared" si="20"/>
        <v>SD</v>
      </c>
      <c r="BJ23" s="156" t="str">
        <f t="shared" si="21"/>
        <v>SD</v>
      </c>
      <c r="BK23" s="156" t="str">
        <f t="shared" si="22"/>
        <v>SD</v>
      </c>
      <c r="BL23" s="156" t="str">
        <f t="shared" si="23"/>
        <v>SD</v>
      </c>
      <c r="BM23" s="142" t="str">
        <f t="shared" si="14"/>
        <v/>
      </c>
      <c r="BN23" s="148"/>
      <c r="BO23" s="147"/>
      <c r="BP23" s="142"/>
      <c r="BQ23" s="142"/>
      <c r="BR23" s="142"/>
      <c r="BS23" s="143"/>
      <c r="BT23" s="144"/>
      <c r="BU23" s="145"/>
      <c r="BV23" s="145"/>
      <c r="BW23" s="144"/>
      <c r="BX23" s="146"/>
      <c r="BY23" s="146"/>
      <c r="BZ23" s="156"/>
      <c r="CA23" s="156"/>
      <c r="CB23" s="156"/>
      <c r="CC23" s="156"/>
      <c r="CD23" s="156"/>
      <c r="CE23" s="48"/>
      <c r="CF23" s="150"/>
      <c r="CG23" s="156"/>
      <c r="CH23" s="158">
        <f t="shared" si="0"/>
        <v>-25</v>
      </c>
      <c r="CI23" s="154"/>
      <c r="CJ23" s="154"/>
      <c r="CK23" s="156"/>
      <c r="CL23" s="156"/>
      <c r="CM23" s="97" t="b">
        <f t="shared" si="1"/>
        <v>0</v>
      </c>
      <c r="CN23" s="98"/>
      <c r="CO23" s="98"/>
      <c r="CP23" s="102" t="e">
        <f t="shared" si="2"/>
        <v>#DIV/0!</v>
      </c>
      <c r="CQ23" s="136"/>
      <c r="CS23" s="83">
        <v>11</v>
      </c>
      <c r="CT23" s="92">
        <f t="shared" si="27"/>
        <v>0</v>
      </c>
      <c r="CU23" s="92">
        <f t="shared" si="28"/>
        <v>0</v>
      </c>
      <c r="CV23" s="92" t="str">
        <f t="shared" si="29"/>
        <v>s/d</v>
      </c>
      <c r="CW23" s="94" t="str">
        <f t="shared" si="30"/>
        <v>s/d</v>
      </c>
      <c r="CX23" s="94" t="str">
        <f t="shared" si="31"/>
        <v>s/d</v>
      </c>
      <c r="CY23" s="93" t="e">
        <f t="shared" si="32"/>
        <v>#DIV/0!</v>
      </c>
      <c r="CZ23" s="92" t="e">
        <f t="shared" si="24"/>
        <v>#DIV/0!</v>
      </c>
      <c r="DA23" s="93" t="e">
        <f t="shared" si="25"/>
        <v>#DIV/0!</v>
      </c>
      <c r="DB23" s="92" t="str">
        <f t="shared" si="33"/>
        <v/>
      </c>
      <c r="DC23" s="92" t="e">
        <f t="shared" si="26"/>
        <v>#DIV/0!</v>
      </c>
      <c r="DD23" s="92" t="e">
        <f t="shared" si="26"/>
        <v>#DIV/0!</v>
      </c>
      <c r="DE23" s="92" t="e">
        <f t="shared" si="26"/>
        <v>#DIV/0!</v>
      </c>
      <c r="DF23" s="92" t="e">
        <f t="shared" si="26"/>
        <v>#DIV/0!</v>
      </c>
      <c r="DG23" s="92" t="e">
        <f t="shared" si="26"/>
        <v>#DIV/0!</v>
      </c>
      <c r="DH23" s="92" t="e">
        <f t="shared" si="26"/>
        <v>#DIV/0!</v>
      </c>
      <c r="DI23" s="96">
        <f t="shared" si="34"/>
        <v>0</v>
      </c>
      <c r="DJ23" s="92">
        <f t="shared" si="35"/>
        <v>-25</v>
      </c>
      <c r="DK23" s="96" t="str">
        <f t="shared" si="36"/>
        <v/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/>
      <c r="C24" s="141"/>
      <c r="D24" s="156" t="str">
        <f t="shared" si="3"/>
        <v>SD</v>
      </c>
      <c r="E24" s="156" t="str">
        <f t="shared" si="4"/>
        <v>SD</v>
      </c>
      <c r="F24" s="156" t="str">
        <f t="shared" si="5"/>
        <v>SD</v>
      </c>
      <c r="G24" s="156" t="str">
        <f t="shared" si="6"/>
        <v>SD</v>
      </c>
      <c r="H24" s="156" t="str">
        <f t="shared" si="7"/>
        <v>SD</v>
      </c>
      <c r="I24" s="156" t="str">
        <f t="shared" si="8"/>
        <v>SD</v>
      </c>
      <c r="J24" s="142" t="str">
        <f t="shared" si="9"/>
        <v/>
      </c>
      <c r="K24" s="148"/>
      <c r="L24" s="147"/>
      <c r="M24" s="142"/>
      <c r="N24" s="142"/>
      <c r="O24" s="142"/>
      <c r="P24" s="143"/>
      <c r="Q24" s="144"/>
      <c r="R24" s="145"/>
      <c r="S24" s="145"/>
      <c r="T24" s="144"/>
      <c r="U24" s="146"/>
      <c r="V24" s="146"/>
      <c r="W24" s="156"/>
      <c r="X24" s="156"/>
      <c r="Y24" s="156"/>
      <c r="Z24" s="156"/>
      <c r="AA24" s="156"/>
      <c r="AB24" s="156"/>
      <c r="AC24" s="48"/>
      <c r="AD24" s="156"/>
      <c r="AE24" s="141"/>
      <c r="AF24" s="156" t="str">
        <f t="shared" si="10"/>
        <v>SD</v>
      </c>
      <c r="AG24" s="156" t="str">
        <f t="shared" si="11"/>
        <v>SD</v>
      </c>
      <c r="AH24" s="156" t="str">
        <f>IF(AD24="","SD",(10^(23.5518-(2937.4/(273+AD24))-(4.9283*LOG10(273+AD24)))))</f>
        <v>SD</v>
      </c>
      <c r="AI24" s="156" t="str">
        <f t="shared" si="16"/>
        <v>SD</v>
      </c>
      <c r="AJ24" s="156" t="str">
        <f>IF(AG24="SD","SD",IF(AI24="SD","SD",(AG24-AI24)))</f>
        <v>SD</v>
      </c>
      <c r="AK24" s="156" t="str">
        <f>IF(AJ24="SD","SD",((237.3*LN(AJ24/6.11))/(7.5*LN(10)-LN(AJ24/6.11))))</f>
        <v>SD</v>
      </c>
      <c r="AL24" s="142" t="str">
        <f t="shared" si="13"/>
        <v/>
      </c>
      <c r="AM24" s="148"/>
      <c r="AN24" s="142"/>
      <c r="AO24" s="142"/>
      <c r="AP24" s="142"/>
      <c r="AQ24" s="142"/>
      <c r="AR24" s="145"/>
      <c r="AS24" s="143"/>
      <c r="AT24" s="145"/>
      <c r="AU24" s="146"/>
      <c r="AV24" s="146"/>
      <c r="AW24" s="146"/>
      <c r="AX24" s="145"/>
      <c r="AY24" s="156"/>
      <c r="AZ24" s="156"/>
      <c r="BA24" s="156"/>
      <c r="BB24" s="156"/>
      <c r="BC24" s="156"/>
      <c r="BD24" s="48"/>
      <c r="BE24" s="156"/>
      <c r="BF24" s="141"/>
      <c r="BG24" s="156" t="str">
        <f t="shared" si="18"/>
        <v>SD</v>
      </c>
      <c r="BH24" s="156" t="str">
        <f t="shared" si="19"/>
        <v>SD</v>
      </c>
      <c r="BI24" s="156" t="str">
        <f t="shared" si="20"/>
        <v>SD</v>
      </c>
      <c r="BJ24" s="156" t="str">
        <f t="shared" si="21"/>
        <v>SD</v>
      </c>
      <c r="BK24" s="156" t="str">
        <f t="shared" si="22"/>
        <v>SD</v>
      </c>
      <c r="BL24" s="156" t="str">
        <f t="shared" si="23"/>
        <v>SD</v>
      </c>
      <c r="BM24" s="142" t="str">
        <f t="shared" si="14"/>
        <v/>
      </c>
      <c r="BN24" s="148"/>
      <c r="BO24" s="147"/>
      <c r="BP24" s="142"/>
      <c r="BQ24" s="142"/>
      <c r="BR24" s="142"/>
      <c r="BS24" s="143"/>
      <c r="BT24" s="144"/>
      <c r="BU24" s="145"/>
      <c r="BV24" s="145"/>
      <c r="BW24" s="144"/>
      <c r="BX24" s="146"/>
      <c r="BY24" s="146"/>
      <c r="BZ24" s="156"/>
      <c r="CA24" s="156"/>
      <c r="CB24" s="156"/>
      <c r="CC24" s="156"/>
      <c r="CD24" s="156"/>
      <c r="CE24" s="48"/>
      <c r="CF24" s="150"/>
      <c r="CG24" s="156"/>
      <c r="CH24" s="158">
        <f t="shared" si="0"/>
        <v>-25</v>
      </c>
      <c r="CI24" s="154"/>
      <c r="CJ24" s="154"/>
      <c r="CK24" s="156"/>
      <c r="CL24" s="156"/>
      <c r="CM24" s="97" t="b">
        <f t="shared" si="1"/>
        <v>0</v>
      </c>
      <c r="CN24" s="98"/>
      <c r="CO24" s="98"/>
      <c r="CP24" s="102" t="e">
        <f t="shared" si="2"/>
        <v>#DIV/0!</v>
      </c>
      <c r="CQ24" s="136"/>
      <c r="CS24" s="83">
        <v>12</v>
      </c>
      <c r="CT24" s="92">
        <f t="shared" si="27"/>
        <v>0</v>
      </c>
      <c r="CU24" s="92">
        <f t="shared" si="28"/>
        <v>0</v>
      </c>
      <c r="CV24" s="92" t="str">
        <f t="shared" si="29"/>
        <v>s/d</v>
      </c>
      <c r="CW24" s="94" t="str">
        <f t="shared" si="30"/>
        <v>s/d</v>
      </c>
      <c r="CX24" s="94" t="str">
        <f t="shared" si="31"/>
        <v>s/d</v>
      </c>
      <c r="CY24" s="93" t="e">
        <f t="shared" si="32"/>
        <v>#DIV/0!</v>
      </c>
      <c r="CZ24" s="92" t="e">
        <f t="shared" si="24"/>
        <v>#DIV/0!</v>
      </c>
      <c r="DA24" s="93" t="e">
        <f t="shared" si="25"/>
        <v>#DIV/0!</v>
      </c>
      <c r="DB24" s="92" t="str">
        <f t="shared" si="33"/>
        <v/>
      </c>
      <c r="DC24" s="92" t="e">
        <f t="shared" si="26"/>
        <v>#DIV/0!</v>
      </c>
      <c r="DD24" s="92" t="e">
        <f t="shared" si="26"/>
        <v>#DIV/0!</v>
      </c>
      <c r="DE24" s="92" t="e">
        <f t="shared" si="26"/>
        <v>#DIV/0!</v>
      </c>
      <c r="DF24" s="92" t="e">
        <f t="shared" si="26"/>
        <v>#DIV/0!</v>
      </c>
      <c r="DG24" s="92" t="e">
        <f t="shared" si="26"/>
        <v>#DIV/0!</v>
      </c>
      <c r="DH24" s="92" t="e">
        <f t="shared" si="26"/>
        <v>#DIV/0!</v>
      </c>
      <c r="DI24" s="96">
        <f t="shared" si="34"/>
        <v>0</v>
      </c>
      <c r="DJ24" s="92">
        <f t="shared" si="35"/>
        <v>-25</v>
      </c>
      <c r="DK24" s="96" t="str">
        <f t="shared" si="36"/>
        <v/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/>
      <c r="C25" s="141"/>
      <c r="D25" s="156" t="str">
        <f t="shared" si="3"/>
        <v>SD</v>
      </c>
      <c r="E25" s="156" t="str">
        <f t="shared" si="4"/>
        <v>SD</v>
      </c>
      <c r="F25" s="156" t="str">
        <f t="shared" si="5"/>
        <v>SD</v>
      </c>
      <c r="G25" s="156" t="str">
        <f t="shared" si="6"/>
        <v>SD</v>
      </c>
      <c r="H25" s="156" t="str">
        <f t="shared" si="7"/>
        <v>SD</v>
      </c>
      <c r="I25" s="156" t="str">
        <f t="shared" si="8"/>
        <v>SD</v>
      </c>
      <c r="J25" s="142" t="str">
        <f t="shared" si="9"/>
        <v/>
      </c>
      <c r="K25" s="148"/>
      <c r="L25" s="147"/>
      <c r="M25" s="142"/>
      <c r="N25" s="142"/>
      <c r="O25" s="142"/>
      <c r="P25" s="143"/>
      <c r="Q25" s="144"/>
      <c r="R25" s="145"/>
      <c r="S25" s="145"/>
      <c r="T25" s="144"/>
      <c r="U25" s="146"/>
      <c r="V25" s="146"/>
      <c r="W25" s="156"/>
      <c r="X25" s="156"/>
      <c r="Y25" s="156"/>
      <c r="Z25" s="156"/>
      <c r="AA25" s="156"/>
      <c r="AB25" s="156"/>
      <c r="AC25" s="156"/>
      <c r="AD25" s="140"/>
      <c r="AE25" s="141"/>
      <c r="AF25" s="156" t="str">
        <f t="shared" si="10"/>
        <v>SD</v>
      </c>
      <c r="AG25" s="156" t="str">
        <f t="shared" si="11"/>
        <v>SD</v>
      </c>
      <c r="AH25" s="156" t="str">
        <f>IF(AD25="","SD",(10^(23.5518-(2937.4/(273+AD25))-(4.9283*LOG10(273+AD25)))))</f>
        <v>SD</v>
      </c>
      <c r="AI25" s="156" t="str">
        <f t="shared" si="16"/>
        <v>SD</v>
      </c>
      <c r="AJ25" s="156" t="str">
        <f>IF(AG25="SD","SD",IF(AI25="SD","SD",(AG25-AI25)))</f>
        <v>SD</v>
      </c>
      <c r="AK25" s="156" t="str">
        <f t="shared" si="12"/>
        <v>SD</v>
      </c>
      <c r="AL25" s="142" t="str">
        <f t="shared" si="13"/>
        <v/>
      </c>
      <c r="AM25" s="148"/>
      <c r="AN25" s="142"/>
      <c r="AO25" s="142"/>
      <c r="AP25" s="142"/>
      <c r="AQ25" s="142"/>
      <c r="AR25" s="143"/>
      <c r="AS25" s="144"/>
      <c r="AT25" s="145"/>
      <c r="AU25" s="145"/>
      <c r="AV25" s="144"/>
      <c r="AW25" s="146"/>
      <c r="AX25" s="146"/>
      <c r="AY25" s="156"/>
      <c r="AZ25" s="156"/>
      <c r="BA25" s="156"/>
      <c r="BB25" s="156"/>
      <c r="BC25" s="156"/>
      <c r="BD25" s="48"/>
      <c r="BE25" s="140"/>
      <c r="BF25" s="141"/>
      <c r="BG25" s="156" t="str">
        <f t="shared" si="18"/>
        <v>SD</v>
      </c>
      <c r="BH25" s="156" t="str">
        <f t="shared" si="19"/>
        <v>SD</v>
      </c>
      <c r="BI25" s="156" t="str">
        <f t="shared" si="20"/>
        <v>SD</v>
      </c>
      <c r="BJ25" s="156" t="str">
        <f t="shared" si="21"/>
        <v>SD</v>
      </c>
      <c r="BK25" s="156" t="str">
        <f t="shared" si="22"/>
        <v>SD</v>
      </c>
      <c r="BL25" s="156" t="str">
        <f t="shared" si="23"/>
        <v>SD</v>
      </c>
      <c r="BM25" s="142" t="str">
        <f t="shared" si="14"/>
        <v/>
      </c>
      <c r="BN25" s="148"/>
      <c r="BO25" s="147"/>
      <c r="BP25" s="142"/>
      <c r="BQ25" s="142"/>
      <c r="BR25" s="142"/>
      <c r="BS25" s="143"/>
      <c r="BT25" s="144"/>
      <c r="BU25" s="145"/>
      <c r="BV25" s="145"/>
      <c r="BW25" s="144"/>
      <c r="BX25" s="146"/>
      <c r="BY25" s="146"/>
      <c r="BZ25" s="156"/>
      <c r="CA25" s="156"/>
      <c r="CB25" s="156"/>
      <c r="CC25" s="156"/>
      <c r="CD25" s="156"/>
      <c r="CE25" s="48"/>
      <c r="CF25" s="150"/>
      <c r="CG25" s="156"/>
      <c r="CH25" s="158">
        <f t="shared" si="0"/>
        <v>-25</v>
      </c>
      <c r="CI25" s="154"/>
      <c r="CJ25" s="154"/>
      <c r="CK25" s="156"/>
      <c r="CL25" s="156"/>
      <c r="CM25" s="97" t="b">
        <f t="shared" si="1"/>
        <v>0</v>
      </c>
      <c r="CN25" s="98"/>
      <c r="CO25" s="98"/>
      <c r="CP25" s="102" t="e">
        <f t="shared" si="2"/>
        <v>#DIV/0!</v>
      </c>
      <c r="CQ25" s="136"/>
      <c r="CS25" s="83">
        <v>13</v>
      </c>
      <c r="CT25" s="92">
        <f t="shared" si="27"/>
        <v>0</v>
      </c>
      <c r="CU25" s="92">
        <f t="shared" si="28"/>
        <v>0</v>
      </c>
      <c r="CV25" s="92" t="str">
        <f t="shared" si="29"/>
        <v>s/d</v>
      </c>
      <c r="CW25" s="94" t="str">
        <f t="shared" si="30"/>
        <v>s/d</v>
      </c>
      <c r="CX25" s="94" t="str">
        <f t="shared" si="31"/>
        <v>s/d</v>
      </c>
      <c r="CY25" s="93" t="e">
        <f t="shared" si="32"/>
        <v>#DIV/0!</v>
      </c>
      <c r="CZ25" s="92" t="e">
        <f t="shared" si="24"/>
        <v>#DIV/0!</v>
      </c>
      <c r="DA25" s="93" t="e">
        <f t="shared" si="25"/>
        <v>#DIV/0!</v>
      </c>
      <c r="DB25" s="92" t="str">
        <f t="shared" si="33"/>
        <v/>
      </c>
      <c r="DC25" s="92" t="e">
        <f t="shared" si="26"/>
        <v>#DIV/0!</v>
      </c>
      <c r="DD25" s="92" t="e">
        <f t="shared" si="26"/>
        <v>#DIV/0!</v>
      </c>
      <c r="DE25" s="92" t="e">
        <f t="shared" si="26"/>
        <v>#DIV/0!</v>
      </c>
      <c r="DF25" s="92" t="e">
        <f t="shared" si="26"/>
        <v>#DIV/0!</v>
      </c>
      <c r="DG25" s="92" t="e">
        <f t="shared" si="26"/>
        <v>#DIV/0!</v>
      </c>
      <c r="DH25" s="92" t="e">
        <f t="shared" si="26"/>
        <v>#DIV/0!</v>
      </c>
      <c r="DI25" s="96">
        <f t="shared" si="34"/>
        <v>0</v>
      </c>
      <c r="DJ25" s="92">
        <f t="shared" si="35"/>
        <v>-25</v>
      </c>
      <c r="DK25" s="96" t="str">
        <f t="shared" si="36"/>
        <v/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/>
      <c r="C26" s="141"/>
      <c r="D26" s="156" t="str">
        <f t="shared" si="3"/>
        <v>SD</v>
      </c>
      <c r="E26" s="156" t="str">
        <f t="shared" si="4"/>
        <v>SD</v>
      </c>
      <c r="F26" s="156" t="str">
        <f t="shared" si="5"/>
        <v>SD</v>
      </c>
      <c r="G26" s="156" t="str">
        <f t="shared" si="6"/>
        <v>SD</v>
      </c>
      <c r="H26" s="156" t="str">
        <f t="shared" si="7"/>
        <v>SD</v>
      </c>
      <c r="I26" s="156" t="str">
        <f t="shared" si="8"/>
        <v>SD</v>
      </c>
      <c r="J26" s="142" t="str">
        <f t="shared" si="9"/>
        <v/>
      </c>
      <c r="K26" s="148"/>
      <c r="L26" s="147"/>
      <c r="M26" s="142"/>
      <c r="N26" s="142"/>
      <c r="O26" s="142"/>
      <c r="P26" s="143"/>
      <c r="Q26" s="144"/>
      <c r="R26" s="145"/>
      <c r="S26" s="145"/>
      <c r="T26" s="144"/>
      <c r="U26" s="146"/>
      <c r="V26" s="146"/>
      <c r="W26" s="156"/>
      <c r="X26" s="156"/>
      <c r="Y26" s="156"/>
      <c r="Z26" s="156"/>
      <c r="AA26" s="156"/>
      <c r="AB26" s="156"/>
      <c r="AC26" s="156"/>
      <c r="AD26" s="140"/>
      <c r="AE26" s="141"/>
      <c r="AF26" s="156" t="str">
        <f t="shared" si="10"/>
        <v>SD</v>
      </c>
      <c r="AG26" s="156" t="str">
        <f xml:space="preserve"> IF(AD26="","SD",IF(AE26="","SD",(10^(23.5518-(2937.4/(273+AE26))-(4.9283*LOG10(273+AE26))))))</f>
        <v>SD</v>
      </c>
      <c r="AH26" s="156" t="str">
        <f t="shared" ref="AH26:AH37" si="37">IF(AD26="","SD",(10^(23.5518-(2937.4/(273+AD26))-(4.9283*LOG10(273+AD26)))))</f>
        <v>SD</v>
      </c>
      <c r="AI26" s="156" t="str">
        <f t="shared" si="16"/>
        <v>SD</v>
      </c>
      <c r="AJ26" s="156" t="str">
        <f t="shared" ref="AJ26:AJ37" si="38">IF(AG26="SD","SD",IF(AI26="SD","SD",(AG26-AI26)))</f>
        <v>SD</v>
      </c>
      <c r="AK26" s="156" t="str">
        <f t="shared" si="12"/>
        <v>SD</v>
      </c>
      <c r="AL26" s="142" t="str">
        <f t="shared" si="13"/>
        <v/>
      </c>
      <c r="AM26" s="148"/>
      <c r="AN26" s="147"/>
      <c r="AO26" s="142"/>
      <c r="AP26" s="142"/>
      <c r="AQ26" s="142"/>
      <c r="AR26" s="143"/>
      <c r="AS26" s="144"/>
      <c r="AT26" s="145"/>
      <c r="AU26" s="145"/>
      <c r="AV26" s="144"/>
      <c r="AW26" s="146"/>
      <c r="AX26" s="146"/>
      <c r="AY26" s="156"/>
      <c r="AZ26" s="156"/>
      <c r="BA26" s="156"/>
      <c r="BB26" s="156"/>
      <c r="BC26" s="156"/>
      <c r="BD26" s="48"/>
      <c r="BE26" s="140"/>
      <c r="BF26" s="141"/>
      <c r="BG26" s="156" t="str">
        <f t="shared" si="18"/>
        <v>SD</v>
      </c>
      <c r="BH26" s="156" t="str">
        <f t="shared" si="19"/>
        <v>SD</v>
      </c>
      <c r="BI26" s="156" t="str">
        <f t="shared" si="20"/>
        <v>SD</v>
      </c>
      <c r="BJ26" s="156" t="str">
        <f t="shared" si="21"/>
        <v>SD</v>
      </c>
      <c r="BK26" s="156" t="str">
        <f t="shared" si="22"/>
        <v>SD</v>
      </c>
      <c r="BL26" s="156" t="str">
        <f t="shared" si="23"/>
        <v>SD</v>
      </c>
      <c r="BM26" s="142" t="str">
        <f t="shared" si="14"/>
        <v/>
      </c>
      <c r="BN26" s="148"/>
      <c r="BO26" s="147"/>
      <c r="BP26" s="142"/>
      <c r="BQ26" s="142"/>
      <c r="BR26" s="142"/>
      <c r="BS26" s="143"/>
      <c r="BT26" s="144"/>
      <c r="BU26" s="145"/>
      <c r="BV26" s="145"/>
      <c r="BW26" s="144"/>
      <c r="BX26" s="146"/>
      <c r="BY26" s="146"/>
      <c r="BZ26" s="156"/>
      <c r="CA26" s="156"/>
      <c r="CB26" s="156"/>
      <c r="CC26" s="156"/>
      <c r="CD26" s="156"/>
      <c r="CE26" s="48"/>
      <c r="CF26" s="150"/>
      <c r="CG26" s="156"/>
      <c r="CH26" s="158">
        <f t="shared" si="0"/>
        <v>-25</v>
      </c>
      <c r="CI26" s="154"/>
      <c r="CJ26" s="154"/>
      <c r="CK26" s="156"/>
      <c r="CL26" s="156"/>
      <c r="CM26" s="97" t="b">
        <f t="shared" si="1"/>
        <v>0</v>
      </c>
      <c r="CN26" s="98"/>
      <c r="CO26" s="98"/>
      <c r="CP26" s="102" t="e">
        <f t="shared" si="2"/>
        <v>#DIV/0!</v>
      </c>
      <c r="CQ26" s="136"/>
      <c r="CS26" s="83">
        <v>14</v>
      </c>
      <c r="CT26" s="92">
        <f t="shared" si="27"/>
        <v>0</v>
      </c>
      <c r="CU26" s="92">
        <f t="shared" si="28"/>
        <v>0</v>
      </c>
      <c r="CV26" s="92" t="str">
        <f t="shared" si="29"/>
        <v>s/d</v>
      </c>
      <c r="CW26" s="94" t="str">
        <f t="shared" si="30"/>
        <v>s/d</v>
      </c>
      <c r="CX26" s="94" t="str">
        <f t="shared" si="31"/>
        <v>s/d</v>
      </c>
      <c r="CY26" s="93" t="e">
        <f t="shared" si="32"/>
        <v>#DIV/0!</v>
      </c>
      <c r="CZ26" s="92" t="e">
        <f t="shared" si="24"/>
        <v>#DIV/0!</v>
      </c>
      <c r="DA26" s="93" t="e">
        <f t="shared" si="25"/>
        <v>#DIV/0!</v>
      </c>
      <c r="DB26" s="92" t="str">
        <f t="shared" si="33"/>
        <v/>
      </c>
      <c r="DC26" s="92" t="e">
        <f t="shared" si="26"/>
        <v>#DIV/0!</v>
      </c>
      <c r="DD26" s="92" t="e">
        <f t="shared" si="26"/>
        <v>#DIV/0!</v>
      </c>
      <c r="DE26" s="92" t="e">
        <f t="shared" si="26"/>
        <v>#DIV/0!</v>
      </c>
      <c r="DF26" s="92" t="e">
        <f t="shared" si="26"/>
        <v>#DIV/0!</v>
      </c>
      <c r="DG26" s="92" t="e">
        <f t="shared" si="26"/>
        <v>#DIV/0!</v>
      </c>
      <c r="DH26" s="92" t="e">
        <f t="shared" si="26"/>
        <v>#DIV/0!</v>
      </c>
      <c r="DI26" s="96">
        <f t="shared" si="34"/>
        <v>0</v>
      </c>
      <c r="DJ26" s="92">
        <f t="shared" si="35"/>
        <v>-25</v>
      </c>
      <c r="DK26" s="96" t="str">
        <f t="shared" si="36"/>
        <v/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/>
      <c r="C27" s="141"/>
      <c r="D27" s="156" t="str">
        <f t="shared" si="3"/>
        <v>SD</v>
      </c>
      <c r="E27" s="156" t="str">
        <f t="shared" si="4"/>
        <v>SD</v>
      </c>
      <c r="F27" s="156" t="str">
        <f t="shared" si="5"/>
        <v>SD</v>
      </c>
      <c r="G27" s="156" t="str">
        <f t="shared" si="6"/>
        <v>SD</v>
      </c>
      <c r="H27" s="156" t="str">
        <f t="shared" si="7"/>
        <v>SD</v>
      </c>
      <c r="I27" s="156" t="str">
        <f t="shared" si="8"/>
        <v>SD</v>
      </c>
      <c r="J27" s="142" t="str">
        <f t="shared" si="9"/>
        <v/>
      </c>
      <c r="K27" s="148"/>
      <c r="L27" s="147"/>
      <c r="M27" s="142"/>
      <c r="N27" s="142"/>
      <c r="O27" s="142"/>
      <c r="P27" s="143"/>
      <c r="Q27" s="144"/>
      <c r="R27" s="145"/>
      <c r="S27" s="145"/>
      <c r="T27" s="144"/>
      <c r="U27" s="146"/>
      <c r="V27" s="146"/>
      <c r="W27" s="156"/>
      <c r="X27" s="156"/>
      <c r="Y27" s="156"/>
      <c r="Z27" s="156"/>
      <c r="AA27" s="156"/>
      <c r="AB27" s="156"/>
      <c r="AC27" s="156"/>
      <c r="AD27" s="140"/>
      <c r="AE27" s="141"/>
      <c r="AF27" s="156" t="str">
        <f t="shared" si="10"/>
        <v>SD</v>
      </c>
      <c r="AG27" s="156" t="str">
        <f t="shared" si="11"/>
        <v>SD</v>
      </c>
      <c r="AH27" s="156" t="str">
        <f t="shared" si="37"/>
        <v>SD</v>
      </c>
      <c r="AI27" s="156" t="str">
        <f t="shared" si="16"/>
        <v>SD</v>
      </c>
      <c r="AJ27" s="156" t="str">
        <f t="shared" si="38"/>
        <v>SD</v>
      </c>
      <c r="AK27" s="156" t="str">
        <f t="shared" si="12"/>
        <v>SD</v>
      </c>
      <c r="AL27" s="142" t="str">
        <f t="shared" si="13"/>
        <v/>
      </c>
      <c r="AM27" s="148"/>
      <c r="AN27" s="147"/>
      <c r="AO27" s="142"/>
      <c r="AP27" s="142"/>
      <c r="AQ27" s="142"/>
      <c r="AR27" s="143"/>
      <c r="AS27" s="144"/>
      <c r="AT27" s="145"/>
      <c r="AU27" s="145"/>
      <c r="AV27" s="144"/>
      <c r="AW27" s="146"/>
      <c r="AX27" s="146"/>
      <c r="AY27" s="156"/>
      <c r="AZ27" s="156"/>
      <c r="BA27" s="156"/>
      <c r="BB27" s="156"/>
      <c r="BC27" s="156"/>
      <c r="BD27" s="48"/>
      <c r="BE27" s="140"/>
      <c r="BF27" s="141"/>
      <c r="BG27" s="156" t="str">
        <f t="shared" si="18"/>
        <v>SD</v>
      </c>
      <c r="BH27" s="156" t="str">
        <f t="shared" si="19"/>
        <v>SD</v>
      </c>
      <c r="BI27" s="156" t="str">
        <f t="shared" si="20"/>
        <v>SD</v>
      </c>
      <c r="BJ27" s="156" t="str">
        <f t="shared" si="21"/>
        <v>SD</v>
      </c>
      <c r="BK27" s="156" t="str">
        <f t="shared" si="22"/>
        <v>SD</v>
      </c>
      <c r="BL27" s="156" t="str">
        <f t="shared" si="23"/>
        <v>SD</v>
      </c>
      <c r="BM27" s="142" t="str">
        <f t="shared" si="14"/>
        <v/>
      </c>
      <c r="BN27" s="148"/>
      <c r="BO27" s="147"/>
      <c r="BP27" s="142"/>
      <c r="BQ27" s="142"/>
      <c r="BR27" s="142"/>
      <c r="BS27" s="143"/>
      <c r="BT27" s="144"/>
      <c r="BU27" s="145"/>
      <c r="BV27" s="145"/>
      <c r="BW27" s="144"/>
      <c r="BX27" s="146"/>
      <c r="BY27" s="146"/>
      <c r="BZ27" s="156"/>
      <c r="CA27" s="156"/>
      <c r="CB27" s="156"/>
      <c r="CC27" s="156"/>
      <c r="CD27" s="156"/>
      <c r="CE27" s="48"/>
      <c r="CF27" s="150"/>
      <c r="CG27" s="156"/>
      <c r="CH27" s="158">
        <f t="shared" si="0"/>
        <v>-25</v>
      </c>
      <c r="CI27" s="154"/>
      <c r="CJ27" s="154"/>
      <c r="CK27" s="156"/>
      <c r="CL27" s="156"/>
      <c r="CM27" s="97" t="b">
        <f t="shared" si="1"/>
        <v>0</v>
      </c>
      <c r="CN27" s="98"/>
      <c r="CO27" s="98"/>
      <c r="CP27" s="102" t="e">
        <f t="shared" si="2"/>
        <v>#DIV/0!</v>
      </c>
      <c r="CQ27" s="136"/>
      <c r="CS27" s="83">
        <v>15</v>
      </c>
      <c r="CT27" s="92">
        <f t="shared" si="27"/>
        <v>0</v>
      </c>
      <c r="CU27" s="92">
        <f t="shared" si="28"/>
        <v>0</v>
      </c>
      <c r="CV27" s="92" t="str">
        <f t="shared" si="29"/>
        <v>s/d</v>
      </c>
      <c r="CW27" s="94" t="str">
        <f t="shared" si="30"/>
        <v>s/d</v>
      </c>
      <c r="CX27" s="94" t="str">
        <f t="shared" si="31"/>
        <v>s/d</v>
      </c>
      <c r="CY27" s="93" t="e">
        <f t="shared" si="32"/>
        <v>#DIV/0!</v>
      </c>
      <c r="CZ27" s="92" t="e">
        <f t="shared" si="24"/>
        <v>#DIV/0!</v>
      </c>
      <c r="DA27" s="93" t="e">
        <f t="shared" si="25"/>
        <v>#DIV/0!</v>
      </c>
      <c r="DB27" s="92" t="str">
        <f t="shared" si="33"/>
        <v/>
      </c>
      <c r="DC27" s="92" t="e">
        <f t="shared" si="26"/>
        <v>#DIV/0!</v>
      </c>
      <c r="DD27" s="92" t="e">
        <f t="shared" si="26"/>
        <v>#DIV/0!</v>
      </c>
      <c r="DE27" s="92" t="e">
        <f t="shared" si="26"/>
        <v>#DIV/0!</v>
      </c>
      <c r="DF27" s="92" t="e">
        <f t="shared" si="26"/>
        <v>#DIV/0!</v>
      </c>
      <c r="DG27" s="92" t="e">
        <f t="shared" si="26"/>
        <v>#DIV/0!</v>
      </c>
      <c r="DH27" s="92" t="e">
        <f t="shared" si="26"/>
        <v>#DIV/0!</v>
      </c>
      <c r="DI27" s="96">
        <f t="shared" si="34"/>
        <v>0</v>
      </c>
      <c r="DJ27" s="92">
        <f t="shared" si="35"/>
        <v>-25</v>
      </c>
      <c r="DK27" s="96" t="str">
        <f t="shared" si="36"/>
        <v/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/>
      <c r="C28" s="141"/>
      <c r="D28" s="156" t="str">
        <f t="shared" si="3"/>
        <v>SD</v>
      </c>
      <c r="E28" s="156" t="str">
        <f t="shared" si="4"/>
        <v>SD</v>
      </c>
      <c r="F28" s="156" t="str">
        <f t="shared" si="5"/>
        <v>SD</v>
      </c>
      <c r="G28" s="156" t="str">
        <f t="shared" si="6"/>
        <v>SD</v>
      </c>
      <c r="H28" s="156" t="str">
        <f t="shared" si="7"/>
        <v>SD</v>
      </c>
      <c r="I28" s="156" t="str">
        <f t="shared" si="8"/>
        <v>SD</v>
      </c>
      <c r="J28" s="142" t="str">
        <f t="shared" si="9"/>
        <v/>
      </c>
      <c r="K28" s="148"/>
      <c r="L28" s="147"/>
      <c r="M28" s="142"/>
      <c r="N28" s="142"/>
      <c r="O28" s="142"/>
      <c r="P28" s="143"/>
      <c r="Q28" s="144"/>
      <c r="R28" s="145"/>
      <c r="S28" s="145"/>
      <c r="T28" s="144"/>
      <c r="U28" s="146"/>
      <c r="V28" s="146"/>
      <c r="W28" s="156"/>
      <c r="X28" s="156"/>
      <c r="Y28" s="156"/>
      <c r="Z28" s="156"/>
      <c r="AA28" s="156"/>
      <c r="AB28" s="156"/>
      <c r="AC28" s="156"/>
      <c r="AD28" s="140"/>
      <c r="AE28" s="141"/>
      <c r="AF28" s="156" t="str">
        <f t="shared" si="10"/>
        <v>SD</v>
      </c>
      <c r="AG28" s="156" t="str">
        <f t="shared" si="11"/>
        <v>SD</v>
      </c>
      <c r="AH28" s="156" t="str">
        <f t="shared" si="37"/>
        <v>SD</v>
      </c>
      <c r="AI28" s="156" t="str">
        <f t="shared" si="16"/>
        <v>SD</v>
      </c>
      <c r="AJ28" s="156" t="str">
        <f t="shared" si="38"/>
        <v>SD</v>
      </c>
      <c r="AK28" s="156" t="str">
        <f t="shared" si="12"/>
        <v>SD</v>
      </c>
      <c r="AL28" s="142" t="str">
        <f t="shared" si="13"/>
        <v/>
      </c>
      <c r="AM28" s="148"/>
      <c r="AN28" s="147"/>
      <c r="AO28" s="142"/>
      <c r="AP28" s="142"/>
      <c r="AQ28" s="142"/>
      <c r="AR28" s="143"/>
      <c r="AS28" s="144"/>
      <c r="AT28" s="145"/>
      <c r="AU28" s="145"/>
      <c r="AV28" s="144"/>
      <c r="AW28" s="146"/>
      <c r="AX28" s="146"/>
      <c r="AY28" s="156"/>
      <c r="AZ28" s="156"/>
      <c r="BA28" s="156"/>
      <c r="BB28" s="156"/>
      <c r="BC28" s="156"/>
      <c r="BD28" s="48"/>
      <c r="BE28" s="156"/>
      <c r="BF28" s="141"/>
      <c r="BG28" s="156" t="str">
        <f t="shared" si="18"/>
        <v>SD</v>
      </c>
      <c r="BH28" s="156" t="str">
        <f t="shared" si="19"/>
        <v>SD</v>
      </c>
      <c r="BI28" s="156" t="str">
        <f t="shared" si="20"/>
        <v>SD</v>
      </c>
      <c r="BJ28" s="156" t="str">
        <f t="shared" si="21"/>
        <v>SD</v>
      </c>
      <c r="BK28" s="156" t="str">
        <f t="shared" si="22"/>
        <v>SD</v>
      </c>
      <c r="BL28" s="156" t="str">
        <f t="shared" si="23"/>
        <v>SD</v>
      </c>
      <c r="BM28" s="142" t="str">
        <f t="shared" si="14"/>
        <v/>
      </c>
      <c r="BN28" s="148"/>
      <c r="BO28" s="147"/>
      <c r="BP28" s="142"/>
      <c r="BQ28" s="142"/>
      <c r="BR28" s="142"/>
      <c r="BS28" s="143"/>
      <c r="BT28" s="144"/>
      <c r="BU28" s="145"/>
      <c r="BV28" s="145"/>
      <c r="BW28" s="144"/>
      <c r="BX28" s="146"/>
      <c r="BY28" s="145"/>
      <c r="BZ28" s="156"/>
      <c r="CA28" s="156"/>
      <c r="CB28" s="156"/>
      <c r="CC28" s="156"/>
      <c r="CD28" s="156"/>
      <c r="CE28" s="48"/>
      <c r="CF28" s="47"/>
      <c r="CG28" s="156"/>
      <c r="CH28" s="158">
        <f t="shared" si="0"/>
        <v>-25</v>
      </c>
      <c r="CI28" s="154"/>
      <c r="CJ28" s="154"/>
      <c r="CK28" s="156"/>
      <c r="CL28" s="156"/>
      <c r="CM28" s="97" t="b">
        <f t="shared" si="1"/>
        <v>0</v>
      </c>
      <c r="CN28" s="98"/>
      <c r="CO28" s="98"/>
      <c r="CP28" s="102" t="e">
        <f t="shared" si="2"/>
        <v>#DIV/0!</v>
      </c>
      <c r="CQ28" s="136"/>
      <c r="CS28" s="83">
        <v>16</v>
      </c>
      <c r="CT28" s="92">
        <f t="shared" si="27"/>
        <v>0</v>
      </c>
      <c r="CU28" s="92">
        <f t="shared" si="28"/>
        <v>0</v>
      </c>
      <c r="CV28" s="92" t="str">
        <f t="shared" si="29"/>
        <v>s/d</v>
      </c>
      <c r="CW28" s="94" t="str">
        <f t="shared" si="30"/>
        <v>s/d</v>
      </c>
      <c r="CX28" s="94" t="str">
        <f t="shared" si="31"/>
        <v>s/d</v>
      </c>
      <c r="CY28" s="93" t="e">
        <f t="shared" si="32"/>
        <v>#DIV/0!</v>
      </c>
      <c r="CZ28" s="92" t="e">
        <f t="shared" si="24"/>
        <v>#DIV/0!</v>
      </c>
      <c r="DA28" s="93" t="e">
        <f t="shared" si="25"/>
        <v>#DIV/0!</v>
      </c>
      <c r="DB28" s="92" t="str">
        <f t="shared" si="33"/>
        <v/>
      </c>
      <c r="DC28" s="92" t="e">
        <f t="shared" si="26"/>
        <v>#DIV/0!</v>
      </c>
      <c r="DD28" s="92" t="e">
        <f t="shared" si="26"/>
        <v>#DIV/0!</v>
      </c>
      <c r="DE28" s="92" t="e">
        <f t="shared" si="26"/>
        <v>#DIV/0!</v>
      </c>
      <c r="DF28" s="92" t="e">
        <f t="shared" si="26"/>
        <v>#DIV/0!</v>
      </c>
      <c r="DG28" s="92" t="e">
        <f t="shared" si="26"/>
        <v>#DIV/0!</v>
      </c>
      <c r="DH28" s="92" t="e">
        <f t="shared" si="26"/>
        <v>#DIV/0!</v>
      </c>
      <c r="DI28" s="96">
        <f t="shared" si="34"/>
        <v>0</v>
      </c>
      <c r="DJ28" s="92">
        <f t="shared" si="35"/>
        <v>-25</v>
      </c>
      <c r="DK28" s="96" t="str">
        <f t="shared" si="36"/>
        <v/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/>
      <c r="C29" s="141"/>
      <c r="D29" s="156" t="str">
        <f t="shared" si="3"/>
        <v>SD</v>
      </c>
      <c r="E29" s="156" t="str">
        <f t="shared" si="4"/>
        <v>SD</v>
      </c>
      <c r="F29" s="156" t="str">
        <f t="shared" si="5"/>
        <v>SD</v>
      </c>
      <c r="G29" s="156" t="str">
        <f t="shared" si="6"/>
        <v>SD</v>
      </c>
      <c r="H29" s="156" t="str">
        <f t="shared" si="7"/>
        <v>SD</v>
      </c>
      <c r="I29" s="156" t="str">
        <f t="shared" si="8"/>
        <v>SD</v>
      </c>
      <c r="J29" s="142" t="str">
        <f t="shared" si="9"/>
        <v/>
      </c>
      <c r="K29" s="148"/>
      <c r="L29" s="147"/>
      <c r="M29" s="142"/>
      <c r="N29" s="142"/>
      <c r="O29" s="142"/>
      <c r="P29" s="143"/>
      <c r="Q29" s="144"/>
      <c r="R29" s="145"/>
      <c r="S29" s="145"/>
      <c r="T29" s="144"/>
      <c r="U29" s="146"/>
      <c r="V29" s="146"/>
      <c r="W29" s="156"/>
      <c r="X29" s="156"/>
      <c r="Y29" s="156"/>
      <c r="Z29" s="156"/>
      <c r="AA29" s="156"/>
      <c r="AB29" s="156"/>
      <c r="AC29" s="156"/>
      <c r="AD29" s="156"/>
      <c r="AE29" s="141"/>
      <c r="AF29" s="156" t="str">
        <f t="shared" si="10"/>
        <v>SD</v>
      </c>
      <c r="AG29" s="156" t="str">
        <f t="shared" si="11"/>
        <v>SD</v>
      </c>
      <c r="AH29" s="156" t="str">
        <f t="shared" si="37"/>
        <v>SD</v>
      </c>
      <c r="AI29" s="156" t="str">
        <f t="shared" si="16"/>
        <v>SD</v>
      </c>
      <c r="AJ29" s="156" t="str">
        <f t="shared" si="38"/>
        <v>SD</v>
      </c>
      <c r="AK29" s="156" t="str">
        <f t="shared" si="12"/>
        <v>SD</v>
      </c>
      <c r="AL29" s="50" t="str">
        <f t="shared" si="13"/>
        <v/>
      </c>
      <c r="AM29" s="148"/>
      <c r="AN29" s="142"/>
      <c r="AO29" s="142"/>
      <c r="AP29" s="142"/>
      <c r="AQ29" s="142"/>
      <c r="AR29" s="143"/>
      <c r="AS29" s="144"/>
      <c r="AT29" s="145"/>
      <c r="AU29" s="145"/>
      <c r="AV29" s="146"/>
      <c r="AW29" s="145"/>
      <c r="AX29" s="146"/>
      <c r="AY29" s="156"/>
      <c r="AZ29" s="156"/>
      <c r="BA29" s="156"/>
      <c r="BB29" s="156"/>
      <c r="BC29" s="156"/>
      <c r="BD29" s="48"/>
      <c r="BE29" s="156"/>
      <c r="BF29" s="141"/>
      <c r="BG29" s="156" t="str">
        <f t="shared" si="18"/>
        <v>SD</v>
      </c>
      <c r="BH29" s="156" t="str">
        <f t="shared" si="19"/>
        <v>SD</v>
      </c>
      <c r="BI29" s="156" t="str">
        <f t="shared" si="20"/>
        <v>SD</v>
      </c>
      <c r="BJ29" s="156" t="str">
        <f t="shared" si="21"/>
        <v>SD</v>
      </c>
      <c r="BK29" s="156" t="str">
        <f t="shared" si="22"/>
        <v>SD</v>
      </c>
      <c r="BL29" s="156" t="str">
        <f t="shared" si="23"/>
        <v>SD</v>
      </c>
      <c r="BM29" s="50" t="str">
        <f t="shared" si="14"/>
        <v/>
      </c>
      <c r="BN29" s="148"/>
      <c r="BO29" s="142"/>
      <c r="BP29" s="142"/>
      <c r="BQ29" s="142"/>
      <c r="BR29" s="142"/>
      <c r="BS29" s="145"/>
      <c r="BT29" s="143"/>
      <c r="BU29" s="145"/>
      <c r="BV29" s="146"/>
      <c r="BW29" s="146"/>
      <c r="BX29" s="146"/>
      <c r="BY29" s="146"/>
      <c r="BZ29" s="156"/>
      <c r="CA29" s="156"/>
      <c r="CB29" s="156"/>
      <c r="CC29" s="156"/>
      <c r="CD29" s="156"/>
      <c r="CE29" s="48"/>
      <c r="CF29" s="47"/>
      <c r="CG29" s="156"/>
      <c r="CH29" s="158">
        <f t="shared" si="0"/>
        <v>-25</v>
      </c>
      <c r="CI29" s="154"/>
      <c r="CJ29" s="154"/>
      <c r="CK29" s="156"/>
      <c r="CL29" s="156"/>
      <c r="CM29" s="97" t="b">
        <f t="shared" si="1"/>
        <v>0</v>
      </c>
      <c r="CN29" s="98"/>
      <c r="CO29" s="98"/>
      <c r="CP29" s="102" t="e">
        <f t="shared" si="2"/>
        <v>#DIV/0!</v>
      </c>
      <c r="CQ29" s="136"/>
      <c r="CS29" s="83">
        <v>17</v>
      </c>
      <c r="CT29" s="92">
        <f t="shared" si="27"/>
        <v>0</v>
      </c>
      <c r="CU29" s="92">
        <f t="shared" si="28"/>
        <v>0</v>
      </c>
      <c r="CV29" s="92" t="str">
        <f t="shared" si="29"/>
        <v>s/d</v>
      </c>
      <c r="CW29" s="94" t="str">
        <f t="shared" si="30"/>
        <v>s/d</v>
      </c>
      <c r="CX29" s="94" t="str">
        <f t="shared" si="31"/>
        <v>s/d</v>
      </c>
      <c r="CY29" s="93" t="e">
        <f t="shared" si="32"/>
        <v>#DIV/0!</v>
      </c>
      <c r="CZ29" s="92" t="e">
        <f t="shared" si="24"/>
        <v>#DIV/0!</v>
      </c>
      <c r="DA29" s="93" t="e">
        <f t="shared" si="25"/>
        <v>#DIV/0!</v>
      </c>
      <c r="DB29" s="92" t="str">
        <f t="shared" si="33"/>
        <v/>
      </c>
      <c r="DC29" s="92" t="e">
        <f t="shared" ref="DC29:DH43" si="39">IF(COUNT(X23,AY23,BZ23)=1,"sd",AVERAGE(X23,AY23,BZ23))</f>
        <v>#DIV/0!</v>
      </c>
      <c r="DD29" s="92" t="e">
        <f t="shared" si="39"/>
        <v>#DIV/0!</v>
      </c>
      <c r="DE29" s="92" t="e">
        <f t="shared" si="39"/>
        <v>#DIV/0!</v>
      </c>
      <c r="DF29" s="92" t="e">
        <f t="shared" si="39"/>
        <v>#DIV/0!</v>
      </c>
      <c r="DG29" s="92" t="e">
        <f t="shared" si="39"/>
        <v>#DIV/0!</v>
      </c>
      <c r="DH29" s="92" t="e">
        <f t="shared" si="39"/>
        <v>#DIV/0!</v>
      </c>
      <c r="DI29" s="96">
        <f t="shared" si="34"/>
        <v>0</v>
      </c>
      <c r="DJ29" s="92">
        <f t="shared" si="35"/>
        <v>-25</v>
      </c>
      <c r="DK29" s="96" t="str">
        <f t="shared" si="36"/>
        <v/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/>
      <c r="C30" s="141"/>
      <c r="D30" s="156" t="str">
        <f t="shared" si="3"/>
        <v>SD</v>
      </c>
      <c r="E30" s="156" t="str">
        <f t="shared" si="4"/>
        <v>SD</v>
      </c>
      <c r="F30" s="156" t="str">
        <f t="shared" si="5"/>
        <v>SD</v>
      </c>
      <c r="G30" s="156" t="str">
        <f t="shared" si="6"/>
        <v>SD</v>
      </c>
      <c r="H30" s="156" t="str">
        <f t="shared" si="7"/>
        <v>SD</v>
      </c>
      <c r="I30" s="156" t="str">
        <f t="shared" si="8"/>
        <v>SD</v>
      </c>
      <c r="J30" s="142" t="str">
        <f t="shared" si="9"/>
        <v/>
      </c>
      <c r="K30" s="148"/>
      <c r="L30" s="147"/>
      <c r="M30" s="142"/>
      <c r="N30" s="142"/>
      <c r="O30" s="142"/>
      <c r="P30" s="143"/>
      <c r="Q30" s="144"/>
      <c r="R30" s="145"/>
      <c r="S30" s="145"/>
      <c r="T30" s="144"/>
      <c r="U30" s="146"/>
      <c r="V30" s="146"/>
      <c r="W30" s="156"/>
      <c r="X30" s="156"/>
      <c r="Y30" s="156"/>
      <c r="Z30" s="156"/>
      <c r="AA30" s="156"/>
      <c r="AB30" s="156"/>
      <c r="AC30" s="48"/>
      <c r="AD30" s="156"/>
      <c r="AE30" s="141"/>
      <c r="AF30" s="156" t="str">
        <f t="shared" si="10"/>
        <v>SD</v>
      </c>
      <c r="AG30" s="156" t="str">
        <f t="shared" si="11"/>
        <v>SD</v>
      </c>
      <c r="AH30" s="156" t="str">
        <f t="shared" si="37"/>
        <v>SD</v>
      </c>
      <c r="AI30" s="156" t="str">
        <f t="shared" si="16"/>
        <v>SD</v>
      </c>
      <c r="AJ30" s="156" t="str">
        <f t="shared" si="38"/>
        <v>SD</v>
      </c>
      <c r="AK30" s="156" t="str">
        <f t="shared" si="12"/>
        <v>SD</v>
      </c>
      <c r="AL30" s="50" t="str">
        <f t="shared" si="13"/>
        <v/>
      </c>
      <c r="AM30" s="148"/>
      <c r="AN30" s="142"/>
      <c r="AO30" s="142"/>
      <c r="AP30" s="142"/>
      <c r="AQ30" s="142"/>
      <c r="AR30" s="145"/>
      <c r="AS30" s="143"/>
      <c r="AT30" s="145"/>
      <c r="AU30" s="146"/>
      <c r="AV30" s="146"/>
      <c r="AW30" s="146"/>
      <c r="AX30" s="146"/>
      <c r="AY30" s="156"/>
      <c r="AZ30" s="156"/>
      <c r="BA30" s="156"/>
      <c r="BB30" s="156"/>
      <c r="BC30" s="156"/>
      <c r="BD30" s="48"/>
      <c r="BE30" s="156"/>
      <c r="BF30" s="141"/>
      <c r="BG30" s="156" t="str">
        <f t="shared" si="18"/>
        <v>SD</v>
      </c>
      <c r="BH30" s="156" t="str">
        <f t="shared" si="19"/>
        <v>SD</v>
      </c>
      <c r="BI30" s="156" t="str">
        <f t="shared" si="20"/>
        <v>SD</v>
      </c>
      <c r="BJ30" s="156" t="str">
        <f t="shared" si="21"/>
        <v>SD</v>
      </c>
      <c r="BK30" s="156" t="str">
        <f t="shared" si="22"/>
        <v>SD</v>
      </c>
      <c r="BL30" s="156" t="str">
        <f t="shared" si="23"/>
        <v>SD</v>
      </c>
      <c r="BM30" s="50" t="str">
        <f t="shared" si="14"/>
        <v/>
      </c>
      <c r="BN30" s="148"/>
      <c r="BO30" s="142"/>
      <c r="BP30" s="142"/>
      <c r="BQ30" s="142"/>
      <c r="BR30" s="142"/>
      <c r="BS30" s="145"/>
      <c r="BT30" s="143"/>
      <c r="BU30" s="145"/>
      <c r="BV30" s="146"/>
      <c r="BW30" s="146"/>
      <c r="BX30" s="146"/>
      <c r="BY30" s="146"/>
      <c r="BZ30" s="156"/>
      <c r="CA30" s="156"/>
      <c r="CB30" s="156"/>
      <c r="CC30" s="156"/>
      <c r="CD30" s="156"/>
      <c r="CE30" s="48"/>
      <c r="CF30" s="47"/>
      <c r="CG30" s="156"/>
      <c r="CH30" s="158">
        <f t="shared" si="0"/>
        <v>-25</v>
      </c>
      <c r="CI30" s="154"/>
      <c r="CJ30" s="154"/>
      <c r="CK30" s="156"/>
      <c r="CL30" s="156"/>
      <c r="CM30" s="97" t="b">
        <f t="shared" si="1"/>
        <v>0</v>
      </c>
      <c r="CN30" s="98"/>
      <c r="CO30" s="98"/>
      <c r="CP30" s="102" t="e">
        <f t="shared" si="2"/>
        <v>#DIV/0!</v>
      </c>
      <c r="CQ30" s="136"/>
      <c r="CS30" s="83">
        <v>18</v>
      </c>
      <c r="CT30" s="92">
        <f t="shared" si="27"/>
        <v>0</v>
      </c>
      <c r="CU30" s="92">
        <f t="shared" si="28"/>
        <v>0</v>
      </c>
      <c r="CV30" s="92" t="str">
        <f t="shared" si="29"/>
        <v>s/d</v>
      </c>
      <c r="CW30" s="94" t="str">
        <f t="shared" si="30"/>
        <v>s/d</v>
      </c>
      <c r="CX30" s="94" t="str">
        <f t="shared" si="31"/>
        <v>s/d</v>
      </c>
      <c r="CY30" s="93" t="e">
        <f t="shared" si="32"/>
        <v>#DIV/0!</v>
      </c>
      <c r="CZ30" s="92" t="e">
        <f t="shared" si="24"/>
        <v>#DIV/0!</v>
      </c>
      <c r="DA30" s="93" t="e">
        <f t="shared" si="25"/>
        <v>#DIV/0!</v>
      </c>
      <c r="DB30" s="92" t="str">
        <f t="shared" si="33"/>
        <v/>
      </c>
      <c r="DC30" s="92" t="e">
        <f t="shared" si="39"/>
        <v>#DIV/0!</v>
      </c>
      <c r="DD30" s="92" t="e">
        <f t="shared" si="39"/>
        <v>#DIV/0!</v>
      </c>
      <c r="DE30" s="92" t="e">
        <f t="shared" si="39"/>
        <v>#DIV/0!</v>
      </c>
      <c r="DF30" s="92" t="e">
        <f t="shared" si="39"/>
        <v>#DIV/0!</v>
      </c>
      <c r="DG30" s="92" t="e">
        <f t="shared" si="39"/>
        <v>#DIV/0!</v>
      </c>
      <c r="DH30" s="92" t="e">
        <f t="shared" si="39"/>
        <v>#DIV/0!</v>
      </c>
      <c r="DI30" s="96">
        <f t="shared" si="34"/>
        <v>0</v>
      </c>
      <c r="DJ30" s="92">
        <f t="shared" si="35"/>
        <v>-25</v>
      </c>
      <c r="DK30" s="96" t="str">
        <f t="shared" si="36"/>
        <v/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/>
      <c r="C31" s="141"/>
      <c r="D31" s="156" t="str">
        <f t="shared" si="3"/>
        <v>SD</v>
      </c>
      <c r="E31" s="156" t="str">
        <f t="shared" si="4"/>
        <v>SD</v>
      </c>
      <c r="F31" s="156" t="str">
        <f t="shared" si="5"/>
        <v>SD</v>
      </c>
      <c r="G31" s="156" t="str">
        <f t="shared" si="6"/>
        <v>SD</v>
      </c>
      <c r="H31" s="156" t="str">
        <f t="shared" si="7"/>
        <v>SD</v>
      </c>
      <c r="I31" s="156" t="str">
        <f t="shared" si="8"/>
        <v>SD</v>
      </c>
      <c r="J31" s="142" t="str">
        <f t="shared" si="9"/>
        <v/>
      </c>
      <c r="K31" s="148"/>
      <c r="L31" s="147"/>
      <c r="M31" s="142"/>
      <c r="N31" s="142"/>
      <c r="O31" s="142"/>
      <c r="P31" s="143"/>
      <c r="Q31" s="144"/>
      <c r="R31" s="145"/>
      <c r="S31" s="145"/>
      <c r="T31" s="144"/>
      <c r="U31" s="146"/>
      <c r="V31" s="146"/>
      <c r="W31" s="156"/>
      <c r="X31" s="156"/>
      <c r="Y31" s="156"/>
      <c r="Z31" s="156"/>
      <c r="AA31" s="156"/>
      <c r="AB31" s="156"/>
      <c r="AC31" s="48"/>
      <c r="AD31" s="156"/>
      <c r="AE31" s="141"/>
      <c r="AF31" s="156" t="str">
        <f t="shared" si="10"/>
        <v>SD</v>
      </c>
      <c r="AG31" s="156" t="str">
        <f t="shared" si="11"/>
        <v>SD</v>
      </c>
      <c r="AH31" s="156" t="str">
        <f t="shared" si="37"/>
        <v>SD</v>
      </c>
      <c r="AI31" s="156" t="str">
        <f t="shared" si="16"/>
        <v>SD</v>
      </c>
      <c r="AJ31" s="156" t="str">
        <f t="shared" si="38"/>
        <v>SD</v>
      </c>
      <c r="AK31" s="156" t="str">
        <f t="shared" si="12"/>
        <v>SD</v>
      </c>
      <c r="AL31" s="50" t="str">
        <f t="shared" si="13"/>
        <v/>
      </c>
      <c r="AM31" s="148"/>
      <c r="AN31" s="142"/>
      <c r="AO31" s="142"/>
      <c r="AP31" s="142"/>
      <c r="AQ31" s="142"/>
      <c r="AR31" s="145"/>
      <c r="AS31" s="143"/>
      <c r="AT31" s="145"/>
      <c r="AU31" s="146"/>
      <c r="AV31" s="146"/>
      <c r="AW31" s="146"/>
      <c r="AX31" s="146"/>
      <c r="AY31" s="156"/>
      <c r="AZ31" s="156"/>
      <c r="BA31" s="156"/>
      <c r="BB31" s="156"/>
      <c r="BC31" s="156"/>
      <c r="BD31" s="48"/>
      <c r="BE31" s="156"/>
      <c r="BF31" s="141"/>
      <c r="BG31" s="156" t="str">
        <f t="shared" si="18"/>
        <v>SD</v>
      </c>
      <c r="BH31" s="156" t="str">
        <f t="shared" si="19"/>
        <v>SD</v>
      </c>
      <c r="BI31" s="156" t="str">
        <f t="shared" si="20"/>
        <v>SD</v>
      </c>
      <c r="BJ31" s="156" t="str">
        <f t="shared" si="21"/>
        <v>SD</v>
      </c>
      <c r="BK31" s="156" t="str">
        <f t="shared" si="22"/>
        <v>SD</v>
      </c>
      <c r="BL31" s="156" t="str">
        <f t="shared" si="23"/>
        <v>SD</v>
      </c>
      <c r="BM31" s="50" t="str">
        <f t="shared" si="14"/>
        <v/>
      </c>
      <c r="BN31" s="148"/>
      <c r="BO31" s="142"/>
      <c r="BP31" s="142"/>
      <c r="BQ31" s="142"/>
      <c r="BR31" s="142"/>
      <c r="BS31" s="145"/>
      <c r="BT31" s="143"/>
      <c r="BU31" s="145"/>
      <c r="BV31" s="146"/>
      <c r="BW31" s="146"/>
      <c r="BX31" s="146"/>
      <c r="BY31" s="146"/>
      <c r="BZ31" s="156"/>
      <c r="CA31" s="156"/>
      <c r="CB31" s="156"/>
      <c r="CC31" s="156"/>
      <c r="CD31" s="156"/>
      <c r="CE31" s="48"/>
      <c r="CF31" s="47"/>
      <c r="CG31" s="156"/>
      <c r="CH31" s="158">
        <f t="shared" si="0"/>
        <v>-25</v>
      </c>
      <c r="CI31" s="154"/>
      <c r="CJ31" s="154"/>
      <c r="CK31" s="156"/>
      <c r="CL31" s="156"/>
      <c r="CM31" s="97" t="b">
        <f t="shared" si="1"/>
        <v>0</v>
      </c>
      <c r="CN31" s="98"/>
      <c r="CO31" s="98"/>
      <c r="CP31" s="102" t="e">
        <f t="shared" si="2"/>
        <v>#DIV/0!</v>
      </c>
      <c r="CQ31" s="136"/>
      <c r="CS31" s="83">
        <v>19</v>
      </c>
      <c r="CT31" s="92">
        <f t="shared" si="27"/>
        <v>0</v>
      </c>
      <c r="CU31" s="92">
        <f t="shared" si="28"/>
        <v>0</v>
      </c>
      <c r="CV31" s="92" t="str">
        <f t="shared" si="29"/>
        <v>s/d</v>
      </c>
      <c r="CW31" s="94" t="str">
        <f t="shared" si="30"/>
        <v>s/d</v>
      </c>
      <c r="CX31" s="94" t="str">
        <f t="shared" si="31"/>
        <v>s/d</v>
      </c>
      <c r="CY31" s="93" t="e">
        <f t="shared" si="32"/>
        <v>#DIV/0!</v>
      </c>
      <c r="CZ31" s="92" t="e">
        <f t="shared" si="24"/>
        <v>#DIV/0!</v>
      </c>
      <c r="DA31" s="93" t="e">
        <f t="shared" si="25"/>
        <v>#DIV/0!</v>
      </c>
      <c r="DB31" s="92" t="str">
        <f t="shared" si="33"/>
        <v/>
      </c>
      <c r="DC31" s="92" t="e">
        <f t="shared" si="39"/>
        <v>#DIV/0!</v>
      </c>
      <c r="DD31" s="92" t="e">
        <f t="shared" si="39"/>
        <v>#DIV/0!</v>
      </c>
      <c r="DE31" s="92" t="e">
        <f t="shared" si="39"/>
        <v>#DIV/0!</v>
      </c>
      <c r="DF31" s="92" t="e">
        <f t="shared" si="39"/>
        <v>#DIV/0!</v>
      </c>
      <c r="DG31" s="92" t="e">
        <f t="shared" si="39"/>
        <v>#DIV/0!</v>
      </c>
      <c r="DH31" s="92" t="e">
        <f t="shared" si="39"/>
        <v>#DIV/0!</v>
      </c>
      <c r="DI31" s="96">
        <f t="shared" si="34"/>
        <v>0</v>
      </c>
      <c r="DJ31" s="92">
        <f t="shared" si="35"/>
        <v>-25</v>
      </c>
      <c r="DK31" s="96" t="str">
        <f t="shared" si="36"/>
        <v/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/>
      <c r="C32" s="141"/>
      <c r="D32" s="156" t="str">
        <f t="shared" si="3"/>
        <v>SD</v>
      </c>
      <c r="E32" s="156" t="str">
        <f t="shared" si="4"/>
        <v>SD</v>
      </c>
      <c r="F32" s="156" t="str">
        <f t="shared" si="5"/>
        <v>SD</v>
      </c>
      <c r="G32" s="156" t="str">
        <f t="shared" si="6"/>
        <v>SD</v>
      </c>
      <c r="H32" s="156" t="str">
        <f t="shared" si="7"/>
        <v>SD</v>
      </c>
      <c r="I32" s="156" t="str">
        <f t="shared" si="8"/>
        <v>SD</v>
      </c>
      <c r="J32" s="142" t="str">
        <f t="shared" si="9"/>
        <v/>
      </c>
      <c r="K32" s="148"/>
      <c r="L32" s="147"/>
      <c r="M32" s="142"/>
      <c r="N32" s="142"/>
      <c r="O32" s="142"/>
      <c r="P32" s="143"/>
      <c r="Q32" s="144"/>
      <c r="R32" s="145"/>
      <c r="S32" s="145"/>
      <c r="T32" s="144"/>
      <c r="U32" s="146"/>
      <c r="V32" s="146"/>
      <c r="W32" s="156"/>
      <c r="X32" s="156"/>
      <c r="Y32" s="156"/>
      <c r="Z32" s="156"/>
      <c r="AA32" s="156"/>
      <c r="AB32" s="156"/>
      <c r="AC32" s="48"/>
      <c r="AD32" s="156"/>
      <c r="AE32" s="141"/>
      <c r="AF32" s="156" t="str">
        <f t="shared" si="10"/>
        <v>SD</v>
      </c>
      <c r="AG32" s="156" t="str">
        <f t="shared" si="11"/>
        <v>SD</v>
      </c>
      <c r="AH32" s="156" t="str">
        <f t="shared" si="37"/>
        <v>SD</v>
      </c>
      <c r="AI32" s="156" t="str">
        <f t="shared" si="16"/>
        <v>SD</v>
      </c>
      <c r="AJ32" s="156" t="str">
        <f t="shared" si="38"/>
        <v>SD</v>
      </c>
      <c r="AK32" s="156" t="str">
        <f t="shared" si="12"/>
        <v>SD</v>
      </c>
      <c r="AL32" s="50" t="str">
        <f t="shared" si="13"/>
        <v/>
      </c>
      <c r="AM32" s="148"/>
      <c r="AN32" s="142"/>
      <c r="AO32" s="142"/>
      <c r="AP32" s="142"/>
      <c r="AQ32" s="142"/>
      <c r="AR32" s="145"/>
      <c r="AS32" s="143"/>
      <c r="AT32" s="145"/>
      <c r="AU32" s="146"/>
      <c r="AV32" s="146"/>
      <c r="AW32" s="146"/>
      <c r="AX32" s="146"/>
      <c r="AY32" s="156"/>
      <c r="AZ32" s="156"/>
      <c r="BA32" s="156"/>
      <c r="BB32" s="156"/>
      <c r="BC32" s="156"/>
      <c r="BD32" s="48"/>
      <c r="BE32" s="156"/>
      <c r="BF32" s="141"/>
      <c r="BG32" s="156" t="str">
        <f t="shared" si="18"/>
        <v>SD</v>
      </c>
      <c r="BH32" s="156" t="str">
        <f t="shared" si="19"/>
        <v>SD</v>
      </c>
      <c r="BI32" s="156" t="str">
        <f t="shared" si="20"/>
        <v>SD</v>
      </c>
      <c r="BJ32" s="156" t="str">
        <f t="shared" si="21"/>
        <v>SD</v>
      </c>
      <c r="BK32" s="156" t="str">
        <f t="shared" si="22"/>
        <v>SD</v>
      </c>
      <c r="BL32" s="156" t="str">
        <f t="shared" si="23"/>
        <v>SD</v>
      </c>
      <c r="BM32" s="50" t="str">
        <f t="shared" si="14"/>
        <v/>
      </c>
      <c r="BN32" s="148"/>
      <c r="BO32" s="142"/>
      <c r="BP32" s="142"/>
      <c r="BQ32" s="142"/>
      <c r="BR32" s="142"/>
      <c r="BS32" s="145"/>
      <c r="BT32" s="143"/>
      <c r="BU32" s="145"/>
      <c r="BV32" s="146"/>
      <c r="BW32" s="146"/>
      <c r="BX32" s="146"/>
      <c r="BY32" s="146"/>
      <c r="BZ32" s="156"/>
      <c r="CA32" s="156"/>
      <c r="CB32" s="156"/>
      <c r="CC32" s="156"/>
      <c r="CD32" s="156"/>
      <c r="CE32" s="48"/>
      <c r="CF32" s="47"/>
      <c r="CG32" s="156"/>
      <c r="CH32" s="158">
        <f t="shared" si="0"/>
        <v>-25</v>
      </c>
      <c r="CI32" s="154"/>
      <c r="CJ32" s="154"/>
      <c r="CK32" s="156"/>
      <c r="CL32" s="156"/>
      <c r="CM32" s="97" t="b">
        <f t="shared" si="1"/>
        <v>0</v>
      </c>
      <c r="CN32" s="98"/>
      <c r="CO32" s="98"/>
      <c r="CP32" s="102" t="e">
        <f t="shared" si="2"/>
        <v>#DIV/0!</v>
      </c>
      <c r="CQ32" s="136"/>
      <c r="CS32" s="83">
        <v>20</v>
      </c>
      <c r="CT32" s="92">
        <f t="shared" si="27"/>
        <v>0</v>
      </c>
      <c r="CU32" s="92">
        <f t="shared" si="28"/>
        <v>0</v>
      </c>
      <c r="CV32" s="92" t="str">
        <f t="shared" si="29"/>
        <v>s/d</v>
      </c>
      <c r="CW32" s="94" t="str">
        <f t="shared" si="30"/>
        <v>s/d</v>
      </c>
      <c r="CX32" s="94" t="str">
        <f t="shared" si="31"/>
        <v>s/d</v>
      </c>
      <c r="CY32" s="93" t="e">
        <f t="shared" si="32"/>
        <v>#DIV/0!</v>
      </c>
      <c r="CZ32" s="92" t="e">
        <f t="shared" si="24"/>
        <v>#DIV/0!</v>
      </c>
      <c r="DA32" s="93" t="e">
        <f t="shared" si="25"/>
        <v>#DIV/0!</v>
      </c>
      <c r="DB32" s="92" t="str">
        <f t="shared" si="33"/>
        <v/>
      </c>
      <c r="DC32" s="92" t="e">
        <f t="shared" si="39"/>
        <v>#DIV/0!</v>
      </c>
      <c r="DD32" s="92" t="e">
        <f t="shared" si="39"/>
        <v>#DIV/0!</v>
      </c>
      <c r="DE32" s="92" t="e">
        <f t="shared" si="39"/>
        <v>#DIV/0!</v>
      </c>
      <c r="DF32" s="92" t="e">
        <f t="shared" si="39"/>
        <v>#DIV/0!</v>
      </c>
      <c r="DG32" s="92" t="e">
        <f t="shared" si="39"/>
        <v>#DIV/0!</v>
      </c>
      <c r="DH32" s="92" t="e">
        <f t="shared" si="39"/>
        <v>#DIV/0!</v>
      </c>
      <c r="DI32" s="96">
        <f t="shared" si="34"/>
        <v>0</v>
      </c>
      <c r="DJ32" s="92">
        <f t="shared" si="35"/>
        <v>-25</v>
      </c>
      <c r="DK32" s="96" t="str">
        <f t="shared" si="36"/>
        <v/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/>
      <c r="C33" s="141"/>
      <c r="D33" s="156" t="str">
        <f t="shared" si="3"/>
        <v>SD</v>
      </c>
      <c r="E33" s="156" t="str">
        <f t="shared" si="4"/>
        <v>SD</v>
      </c>
      <c r="F33" s="156" t="str">
        <f t="shared" si="5"/>
        <v>SD</v>
      </c>
      <c r="G33" s="156" t="str">
        <f t="shared" si="6"/>
        <v>SD</v>
      </c>
      <c r="H33" s="156" t="str">
        <f t="shared" si="7"/>
        <v>SD</v>
      </c>
      <c r="I33" s="156" t="str">
        <f t="shared" si="8"/>
        <v>SD</v>
      </c>
      <c r="J33" s="142" t="str">
        <f t="shared" si="9"/>
        <v/>
      </c>
      <c r="K33" s="148"/>
      <c r="L33" s="147"/>
      <c r="M33" s="142"/>
      <c r="N33" s="142"/>
      <c r="O33" s="142"/>
      <c r="P33" s="143"/>
      <c r="Q33" s="144"/>
      <c r="R33" s="145"/>
      <c r="S33" s="145"/>
      <c r="T33" s="144"/>
      <c r="U33" s="146"/>
      <c r="V33" s="146"/>
      <c r="W33" s="156"/>
      <c r="X33" s="156"/>
      <c r="Y33" s="156"/>
      <c r="Z33" s="156"/>
      <c r="AA33" s="156"/>
      <c r="AB33" s="156"/>
      <c r="AC33" s="48"/>
      <c r="AD33" s="156"/>
      <c r="AE33" s="141"/>
      <c r="AF33" s="156" t="str">
        <f t="shared" si="10"/>
        <v>SD</v>
      </c>
      <c r="AG33" s="156" t="str">
        <f t="shared" si="11"/>
        <v>SD</v>
      </c>
      <c r="AH33" s="156" t="str">
        <f t="shared" si="37"/>
        <v>SD</v>
      </c>
      <c r="AI33" s="156" t="str">
        <f t="shared" si="16"/>
        <v>SD</v>
      </c>
      <c r="AJ33" s="156" t="str">
        <f t="shared" si="38"/>
        <v>SD</v>
      </c>
      <c r="AK33" s="156" t="str">
        <f t="shared" si="12"/>
        <v>SD</v>
      </c>
      <c r="AL33" s="50" t="str">
        <f t="shared" si="13"/>
        <v/>
      </c>
      <c r="AM33" s="148"/>
      <c r="AN33" s="142"/>
      <c r="AO33" s="142"/>
      <c r="AP33" s="142"/>
      <c r="AQ33" s="142"/>
      <c r="AR33" s="143"/>
      <c r="AS33" s="144"/>
      <c r="AT33" s="145"/>
      <c r="AU33" s="145"/>
      <c r="AV33" s="146"/>
      <c r="AW33" s="146"/>
      <c r="AX33" s="146"/>
      <c r="AY33" s="156"/>
      <c r="AZ33" s="156"/>
      <c r="BA33" s="156"/>
      <c r="BB33" s="156"/>
      <c r="BC33" s="156"/>
      <c r="BD33" s="48"/>
      <c r="BE33" s="140"/>
      <c r="BF33" s="141"/>
      <c r="BG33" s="156" t="str">
        <f t="shared" si="18"/>
        <v>SD</v>
      </c>
      <c r="BH33" s="156" t="str">
        <f t="shared" si="19"/>
        <v>SD</v>
      </c>
      <c r="BI33" s="156" t="str">
        <f t="shared" si="20"/>
        <v>SD</v>
      </c>
      <c r="BJ33" s="156" t="str">
        <f t="shared" si="21"/>
        <v>SD</v>
      </c>
      <c r="BK33" s="156" t="str">
        <f t="shared" si="22"/>
        <v>SD</v>
      </c>
      <c r="BL33" s="156" t="str">
        <f t="shared" si="23"/>
        <v>SD</v>
      </c>
      <c r="BM33" s="142" t="str">
        <f t="shared" si="14"/>
        <v/>
      </c>
      <c r="BN33" s="148"/>
      <c r="BO33" s="142"/>
      <c r="BP33" s="142"/>
      <c r="BQ33" s="142"/>
      <c r="BR33" s="142"/>
      <c r="BS33" s="143"/>
      <c r="BT33" s="144"/>
      <c r="BU33" s="145"/>
      <c r="BV33" s="146"/>
      <c r="BW33" s="146"/>
      <c r="BX33" s="146"/>
      <c r="BY33" s="146"/>
      <c r="BZ33" s="156"/>
      <c r="CA33" s="156"/>
      <c r="CB33" s="156"/>
      <c r="CC33" s="156"/>
      <c r="CD33" s="156"/>
      <c r="CE33" s="48"/>
      <c r="CF33" s="150"/>
      <c r="CG33" s="156"/>
      <c r="CH33" s="158">
        <f t="shared" si="0"/>
        <v>-25</v>
      </c>
      <c r="CI33" s="154"/>
      <c r="CJ33" s="154"/>
      <c r="CK33" s="156"/>
      <c r="CL33" s="156"/>
      <c r="CM33" s="97" t="b">
        <f t="shared" si="1"/>
        <v>0</v>
      </c>
      <c r="CN33" s="98"/>
      <c r="CO33" s="98"/>
      <c r="CP33" s="102" t="e">
        <f t="shared" si="2"/>
        <v>#DIV/0!</v>
      </c>
      <c r="CQ33" s="136"/>
      <c r="CS33" s="83">
        <v>21</v>
      </c>
      <c r="CT33" s="92">
        <f t="shared" si="27"/>
        <v>0</v>
      </c>
      <c r="CU33" s="92">
        <f t="shared" si="28"/>
        <v>0</v>
      </c>
      <c r="CV33" s="92" t="str">
        <f t="shared" si="29"/>
        <v>s/d</v>
      </c>
      <c r="CW33" s="94" t="str">
        <f t="shared" si="30"/>
        <v>s/d</v>
      </c>
      <c r="CX33" s="94" t="str">
        <f t="shared" si="31"/>
        <v>s/d</v>
      </c>
      <c r="CY33" s="93" t="e">
        <f t="shared" si="32"/>
        <v>#DIV/0!</v>
      </c>
      <c r="CZ33" s="92" t="e">
        <f t="shared" si="24"/>
        <v>#DIV/0!</v>
      </c>
      <c r="DA33" s="93" t="e">
        <f t="shared" si="25"/>
        <v>#DIV/0!</v>
      </c>
      <c r="DB33" s="92" t="str">
        <f t="shared" si="33"/>
        <v/>
      </c>
      <c r="DC33" s="92" t="e">
        <f t="shared" si="39"/>
        <v>#DIV/0!</v>
      </c>
      <c r="DD33" s="92" t="e">
        <f t="shared" si="39"/>
        <v>#DIV/0!</v>
      </c>
      <c r="DE33" s="92" t="e">
        <f t="shared" si="39"/>
        <v>#DIV/0!</v>
      </c>
      <c r="DF33" s="92" t="e">
        <f t="shared" si="39"/>
        <v>#DIV/0!</v>
      </c>
      <c r="DG33" s="92" t="e">
        <f t="shared" si="39"/>
        <v>#DIV/0!</v>
      </c>
      <c r="DH33" s="92" t="e">
        <f t="shared" si="39"/>
        <v>#DIV/0!</v>
      </c>
      <c r="DI33" s="96">
        <f t="shared" si="34"/>
        <v>0</v>
      </c>
      <c r="DJ33" s="92">
        <f t="shared" si="35"/>
        <v>-25</v>
      </c>
      <c r="DK33" s="96" t="str">
        <f t="shared" si="36"/>
        <v/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/>
      <c r="C34" s="141"/>
      <c r="D34" s="156" t="str">
        <f t="shared" si="3"/>
        <v>SD</v>
      </c>
      <c r="E34" s="156" t="str">
        <f t="shared" si="4"/>
        <v>SD</v>
      </c>
      <c r="F34" s="156" t="str">
        <f t="shared" si="5"/>
        <v>SD</v>
      </c>
      <c r="G34" s="156" t="str">
        <f t="shared" si="6"/>
        <v>SD</v>
      </c>
      <c r="H34" s="156" t="str">
        <f t="shared" si="7"/>
        <v>SD</v>
      </c>
      <c r="I34" s="156" t="str">
        <f t="shared" si="8"/>
        <v>SD</v>
      </c>
      <c r="J34" s="142" t="str">
        <f t="shared" si="9"/>
        <v/>
      </c>
      <c r="K34" s="148"/>
      <c r="L34" s="147"/>
      <c r="M34" s="142"/>
      <c r="N34" s="142"/>
      <c r="O34" s="142"/>
      <c r="P34" s="143"/>
      <c r="Q34" s="144"/>
      <c r="R34" s="145"/>
      <c r="S34" s="145"/>
      <c r="T34" s="144"/>
      <c r="U34" s="146"/>
      <c r="V34" s="146"/>
      <c r="W34" s="156"/>
      <c r="X34" s="156"/>
      <c r="Y34" s="156"/>
      <c r="Z34" s="156"/>
      <c r="AA34" s="156"/>
      <c r="AB34" s="156"/>
      <c r="AC34" s="48"/>
      <c r="AD34" s="140"/>
      <c r="AE34" s="141"/>
      <c r="AF34" s="156" t="str">
        <f t="shared" si="10"/>
        <v>SD</v>
      </c>
      <c r="AG34" s="156" t="str">
        <f t="shared" si="11"/>
        <v>SD</v>
      </c>
      <c r="AH34" s="156" t="str">
        <f t="shared" si="37"/>
        <v>SD</v>
      </c>
      <c r="AI34" s="156" t="str">
        <f t="shared" si="16"/>
        <v>SD</v>
      </c>
      <c r="AJ34" s="156" t="str">
        <f t="shared" si="38"/>
        <v>SD</v>
      </c>
      <c r="AK34" s="156" t="str">
        <f t="shared" si="12"/>
        <v>SD</v>
      </c>
      <c r="AL34" s="142" t="str">
        <f t="shared" si="13"/>
        <v/>
      </c>
      <c r="AM34" s="148"/>
      <c r="AN34" s="147"/>
      <c r="AO34" s="142"/>
      <c r="AP34" s="142"/>
      <c r="AQ34" s="142"/>
      <c r="AR34" s="143"/>
      <c r="AS34" s="144"/>
      <c r="AT34" s="145"/>
      <c r="AU34" s="145"/>
      <c r="AV34" s="144"/>
      <c r="AW34" s="146"/>
      <c r="AX34" s="146"/>
      <c r="AY34" s="156"/>
      <c r="AZ34" s="156"/>
      <c r="BA34" s="156"/>
      <c r="BB34" s="156"/>
      <c r="BC34" s="156"/>
      <c r="BD34" s="48"/>
      <c r="BE34" s="140"/>
      <c r="BF34" s="141"/>
      <c r="BG34" s="156" t="str">
        <f t="shared" si="18"/>
        <v>SD</v>
      </c>
      <c r="BH34" s="156" t="str">
        <f t="shared" si="19"/>
        <v>SD</v>
      </c>
      <c r="BI34" s="156" t="str">
        <f t="shared" si="20"/>
        <v>SD</v>
      </c>
      <c r="BJ34" s="156" t="str">
        <f t="shared" si="21"/>
        <v>SD</v>
      </c>
      <c r="BK34" s="156" t="str">
        <f t="shared" si="22"/>
        <v>SD</v>
      </c>
      <c r="BL34" s="156" t="str">
        <f t="shared" si="23"/>
        <v>SD</v>
      </c>
      <c r="BM34" s="142" t="str">
        <f t="shared" si="14"/>
        <v/>
      </c>
      <c r="BN34" s="148"/>
      <c r="BO34" s="147"/>
      <c r="BP34" s="142"/>
      <c r="BQ34" s="142"/>
      <c r="BR34" s="142"/>
      <c r="BS34" s="143"/>
      <c r="BT34" s="144"/>
      <c r="BU34" s="145"/>
      <c r="BV34" s="145"/>
      <c r="BW34" s="144"/>
      <c r="BX34" s="146"/>
      <c r="BY34" s="146"/>
      <c r="BZ34" s="156"/>
      <c r="CA34" s="156"/>
      <c r="CB34" s="156"/>
      <c r="CC34" s="156"/>
      <c r="CD34" s="156"/>
      <c r="CE34" s="48"/>
      <c r="CF34" s="150"/>
      <c r="CG34" s="156"/>
      <c r="CH34" s="158">
        <f t="shared" si="0"/>
        <v>-25</v>
      </c>
      <c r="CI34" s="154"/>
      <c r="CJ34" s="154"/>
      <c r="CK34" s="156"/>
      <c r="CL34" s="156"/>
      <c r="CM34" s="97" t="b">
        <f t="shared" si="1"/>
        <v>0</v>
      </c>
      <c r="CN34" s="98"/>
      <c r="CO34" s="98"/>
      <c r="CP34" s="102" t="e">
        <f t="shared" si="2"/>
        <v>#DIV/0!</v>
      </c>
      <c r="CQ34" s="136"/>
      <c r="CS34" s="83">
        <v>22</v>
      </c>
      <c r="CT34" s="92">
        <f t="shared" si="27"/>
        <v>0</v>
      </c>
      <c r="CU34" s="92">
        <f t="shared" si="28"/>
        <v>0</v>
      </c>
      <c r="CV34" s="92" t="str">
        <f t="shared" si="29"/>
        <v>s/d</v>
      </c>
      <c r="CW34" s="94" t="str">
        <f t="shared" si="30"/>
        <v>s/d</v>
      </c>
      <c r="CX34" s="94" t="str">
        <f t="shared" si="31"/>
        <v>s/d</v>
      </c>
      <c r="CY34" s="93" t="e">
        <f t="shared" si="32"/>
        <v>#DIV/0!</v>
      </c>
      <c r="CZ34" s="92" t="e">
        <f t="shared" si="24"/>
        <v>#DIV/0!</v>
      </c>
      <c r="DA34" s="93" t="e">
        <f t="shared" si="25"/>
        <v>#DIV/0!</v>
      </c>
      <c r="DB34" s="92" t="str">
        <f t="shared" si="33"/>
        <v/>
      </c>
      <c r="DC34" s="92" t="e">
        <f t="shared" si="39"/>
        <v>#DIV/0!</v>
      </c>
      <c r="DD34" s="92" t="e">
        <f t="shared" si="39"/>
        <v>#DIV/0!</v>
      </c>
      <c r="DE34" s="92" t="e">
        <f t="shared" si="39"/>
        <v>#DIV/0!</v>
      </c>
      <c r="DF34" s="92" t="e">
        <f t="shared" si="39"/>
        <v>#DIV/0!</v>
      </c>
      <c r="DG34" s="92" t="e">
        <f t="shared" si="39"/>
        <v>#DIV/0!</v>
      </c>
      <c r="DH34" s="92" t="e">
        <f t="shared" si="39"/>
        <v>#DIV/0!</v>
      </c>
      <c r="DI34" s="96">
        <f t="shared" si="34"/>
        <v>0</v>
      </c>
      <c r="DJ34" s="92">
        <f t="shared" si="35"/>
        <v>-25</v>
      </c>
      <c r="DK34" s="96" t="str">
        <f t="shared" si="36"/>
        <v/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56"/>
      <c r="C35" s="141"/>
      <c r="D35" s="156" t="str">
        <f t="shared" si="3"/>
        <v>SD</v>
      </c>
      <c r="E35" s="156" t="str">
        <f t="shared" si="4"/>
        <v>SD</v>
      </c>
      <c r="F35" s="156" t="str">
        <f t="shared" si="5"/>
        <v>SD</v>
      </c>
      <c r="G35" s="156" t="str">
        <f t="shared" si="6"/>
        <v>SD</v>
      </c>
      <c r="H35" s="156" t="str">
        <f t="shared" si="7"/>
        <v>SD</v>
      </c>
      <c r="I35" s="156" t="str">
        <f t="shared" si="8"/>
        <v>SD</v>
      </c>
      <c r="J35" s="142" t="str">
        <f t="shared" si="9"/>
        <v/>
      </c>
      <c r="K35" s="148"/>
      <c r="L35" s="147"/>
      <c r="M35" s="142"/>
      <c r="N35" s="142"/>
      <c r="O35" s="142"/>
      <c r="P35" s="143"/>
      <c r="Q35" s="144"/>
      <c r="R35" s="145"/>
      <c r="S35" s="145"/>
      <c r="T35" s="144"/>
      <c r="U35" s="146"/>
      <c r="V35" s="146"/>
      <c r="W35" s="105"/>
      <c r="X35" s="156"/>
      <c r="Y35" s="156"/>
      <c r="Z35" s="156"/>
      <c r="AA35" s="156"/>
      <c r="AB35" s="156"/>
      <c r="AC35" s="48"/>
      <c r="AD35" s="140"/>
      <c r="AE35" s="141"/>
      <c r="AF35" s="156" t="str">
        <f t="shared" si="10"/>
        <v>SD</v>
      </c>
      <c r="AG35" s="156" t="str">
        <f t="shared" si="11"/>
        <v>SD</v>
      </c>
      <c r="AH35" s="156" t="str">
        <f t="shared" si="37"/>
        <v>SD</v>
      </c>
      <c r="AI35" s="156" t="str">
        <f t="shared" si="16"/>
        <v>SD</v>
      </c>
      <c r="AJ35" s="156" t="str">
        <f t="shared" si="38"/>
        <v>SD</v>
      </c>
      <c r="AK35" s="156" t="str">
        <f t="shared" si="12"/>
        <v>SD</v>
      </c>
      <c r="AL35" s="142" t="str">
        <f t="shared" si="13"/>
        <v/>
      </c>
      <c r="AM35" s="148"/>
      <c r="AN35" s="147"/>
      <c r="AO35" s="142"/>
      <c r="AP35" s="142"/>
      <c r="AQ35" s="142"/>
      <c r="AR35" s="143"/>
      <c r="AS35" s="144"/>
      <c r="AT35" s="145"/>
      <c r="AU35" s="145"/>
      <c r="AV35" s="144"/>
      <c r="AW35" s="146"/>
      <c r="AX35" s="146"/>
      <c r="AY35" s="156"/>
      <c r="AZ35" s="156"/>
      <c r="BA35" s="156"/>
      <c r="BB35" s="156"/>
      <c r="BC35" s="156"/>
      <c r="BD35" s="48"/>
      <c r="BE35" s="140"/>
      <c r="BF35" s="141"/>
      <c r="BG35" s="156" t="str">
        <f t="shared" si="18"/>
        <v>SD</v>
      </c>
      <c r="BH35" s="156" t="str">
        <f t="shared" si="19"/>
        <v>SD</v>
      </c>
      <c r="BI35" s="156" t="str">
        <f t="shared" si="20"/>
        <v>SD</v>
      </c>
      <c r="BJ35" s="156" t="str">
        <f t="shared" si="21"/>
        <v>SD</v>
      </c>
      <c r="BK35" s="156" t="str">
        <f t="shared" si="22"/>
        <v>SD</v>
      </c>
      <c r="BL35" s="156" t="str">
        <f t="shared" si="23"/>
        <v>SD</v>
      </c>
      <c r="BM35" s="142" t="str">
        <f t="shared" si="14"/>
        <v/>
      </c>
      <c r="BN35" s="148"/>
      <c r="BO35" s="147"/>
      <c r="BP35" s="142"/>
      <c r="BQ35" s="142"/>
      <c r="BR35" s="142"/>
      <c r="BS35" s="143"/>
      <c r="BT35" s="144"/>
      <c r="BU35" s="145"/>
      <c r="BV35" s="145"/>
      <c r="BW35" s="144"/>
      <c r="BX35" s="146"/>
      <c r="BY35" s="146"/>
      <c r="BZ35" s="156"/>
      <c r="CA35" s="156"/>
      <c r="CB35" s="156"/>
      <c r="CC35" s="156"/>
      <c r="CD35" s="156"/>
      <c r="CE35" s="48"/>
      <c r="CF35" s="49"/>
      <c r="CG35" s="151"/>
      <c r="CH35" s="158">
        <f t="shared" si="0"/>
        <v>-25</v>
      </c>
      <c r="CI35" s="154"/>
      <c r="CJ35" s="154"/>
      <c r="CK35" s="154"/>
      <c r="CL35" s="156"/>
      <c r="CM35" s="97" t="b">
        <f t="shared" si="1"/>
        <v>0</v>
      </c>
      <c r="CN35" s="98"/>
      <c r="CO35" s="98"/>
      <c r="CP35" s="102" t="e">
        <f t="shared" si="2"/>
        <v>#DIV/0!</v>
      </c>
      <c r="CQ35" s="99"/>
      <c r="CS35" s="83">
        <v>23</v>
      </c>
      <c r="CT35" s="92">
        <f t="shared" si="27"/>
        <v>0</v>
      </c>
      <c r="CU35" s="92">
        <f t="shared" si="28"/>
        <v>0</v>
      </c>
      <c r="CV35" s="92" t="str">
        <f t="shared" si="29"/>
        <v>s/d</v>
      </c>
      <c r="CW35" s="94" t="str">
        <f t="shared" si="30"/>
        <v>s/d</v>
      </c>
      <c r="CX35" s="94" t="str">
        <f t="shared" si="31"/>
        <v>s/d</v>
      </c>
      <c r="CY35" s="93" t="e">
        <f t="shared" si="32"/>
        <v>#DIV/0!</v>
      </c>
      <c r="CZ35" s="92" t="e">
        <f t="shared" si="24"/>
        <v>#DIV/0!</v>
      </c>
      <c r="DA35" s="93" t="e">
        <f t="shared" si="25"/>
        <v>#DIV/0!</v>
      </c>
      <c r="DB35" s="92" t="str">
        <f t="shared" si="33"/>
        <v/>
      </c>
      <c r="DC35" s="92" t="e">
        <f t="shared" si="39"/>
        <v>#DIV/0!</v>
      </c>
      <c r="DD35" s="92" t="e">
        <f t="shared" si="39"/>
        <v>#DIV/0!</v>
      </c>
      <c r="DE35" s="92" t="e">
        <f t="shared" si="39"/>
        <v>#DIV/0!</v>
      </c>
      <c r="DF35" s="92" t="e">
        <f t="shared" si="39"/>
        <v>#DIV/0!</v>
      </c>
      <c r="DG35" s="92" t="e">
        <f t="shared" si="39"/>
        <v>#DIV/0!</v>
      </c>
      <c r="DH35" s="92" t="e">
        <f t="shared" si="39"/>
        <v>#DIV/0!</v>
      </c>
      <c r="DI35" s="96">
        <f t="shared" si="34"/>
        <v>0</v>
      </c>
      <c r="DJ35" s="92">
        <f t="shared" si="35"/>
        <v>-25</v>
      </c>
      <c r="DK35" s="96" t="str">
        <f t="shared" si="36"/>
        <v/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56"/>
      <c r="C36" s="141"/>
      <c r="D36" s="156" t="str">
        <f t="shared" si="3"/>
        <v>SD</v>
      </c>
      <c r="E36" s="156" t="str">
        <f t="shared" si="4"/>
        <v>SD</v>
      </c>
      <c r="F36" s="156" t="str">
        <f t="shared" si="5"/>
        <v>SD</v>
      </c>
      <c r="G36" s="156" t="str">
        <f t="shared" si="6"/>
        <v>SD</v>
      </c>
      <c r="H36" s="156" t="str">
        <f t="shared" si="7"/>
        <v>SD</v>
      </c>
      <c r="I36" s="156" t="str">
        <f t="shared" si="8"/>
        <v>SD</v>
      </c>
      <c r="J36" s="142" t="str">
        <f t="shared" si="9"/>
        <v/>
      </c>
      <c r="K36" s="148"/>
      <c r="L36" s="147"/>
      <c r="M36" s="142"/>
      <c r="N36" s="142"/>
      <c r="O36" s="142"/>
      <c r="P36" s="143"/>
      <c r="Q36" s="144"/>
      <c r="R36" s="145"/>
      <c r="S36" s="145"/>
      <c r="T36" s="144"/>
      <c r="U36" s="146"/>
      <c r="V36" s="146"/>
      <c r="W36" s="105"/>
      <c r="X36" s="156"/>
      <c r="Y36" s="156"/>
      <c r="Z36" s="156"/>
      <c r="AA36" s="156"/>
      <c r="AB36" s="156"/>
      <c r="AC36" s="48"/>
      <c r="AD36" s="140"/>
      <c r="AE36" s="141"/>
      <c r="AF36" s="156" t="str">
        <f t="shared" si="10"/>
        <v>SD</v>
      </c>
      <c r="AG36" s="156" t="str">
        <f t="shared" si="11"/>
        <v>SD</v>
      </c>
      <c r="AH36" s="156" t="str">
        <f t="shared" si="37"/>
        <v>SD</v>
      </c>
      <c r="AI36" s="156" t="str">
        <f t="shared" si="16"/>
        <v>SD</v>
      </c>
      <c r="AJ36" s="156" t="str">
        <f t="shared" si="38"/>
        <v>SD</v>
      </c>
      <c r="AK36" s="156" t="str">
        <f t="shared" si="12"/>
        <v>SD</v>
      </c>
      <c r="AL36" s="142" t="str">
        <f t="shared" si="13"/>
        <v/>
      </c>
      <c r="AM36" s="148"/>
      <c r="AN36" s="147"/>
      <c r="AO36" s="142"/>
      <c r="AP36" s="142"/>
      <c r="AQ36" s="142"/>
      <c r="AR36" s="143"/>
      <c r="AS36" s="144"/>
      <c r="AT36" s="145"/>
      <c r="AU36" s="145"/>
      <c r="AV36" s="144"/>
      <c r="AW36" s="146"/>
      <c r="AX36" s="146"/>
      <c r="AY36" s="156"/>
      <c r="AZ36" s="156"/>
      <c r="BA36" s="156"/>
      <c r="BB36" s="156"/>
      <c r="BC36" s="156"/>
      <c r="BD36" s="48"/>
      <c r="BE36" s="140"/>
      <c r="BF36" s="141"/>
      <c r="BG36" s="156" t="str">
        <f t="shared" si="18"/>
        <v>SD</v>
      </c>
      <c r="BH36" s="156" t="str">
        <f t="shared" si="19"/>
        <v>SD</v>
      </c>
      <c r="BI36" s="156" t="str">
        <f t="shared" si="20"/>
        <v>SD</v>
      </c>
      <c r="BJ36" s="156" t="str">
        <f t="shared" si="21"/>
        <v>SD</v>
      </c>
      <c r="BK36" s="156" t="str">
        <f t="shared" si="22"/>
        <v>SD</v>
      </c>
      <c r="BL36" s="156" t="str">
        <f t="shared" si="23"/>
        <v>SD</v>
      </c>
      <c r="BM36" s="142" t="str">
        <f t="shared" si="14"/>
        <v/>
      </c>
      <c r="BN36" s="148"/>
      <c r="BO36" s="147"/>
      <c r="BP36" s="142"/>
      <c r="BQ36" s="142"/>
      <c r="BR36" s="142"/>
      <c r="BS36" s="143"/>
      <c r="BT36" s="144"/>
      <c r="BU36" s="145"/>
      <c r="BV36" s="145"/>
      <c r="BW36" s="144"/>
      <c r="BX36" s="146"/>
      <c r="BY36" s="146"/>
      <c r="BZ36" s="156"/>
      <c r="CA36" s="156"/>
      <c r="CB36" s="156"/>
      <c r="CC36" s="156"/>
      <c r="CD36" s="156"/>
      <c r="CE36" s="48"/>
      <c r="CF36" s="49"/>
      <c r="CG36" s="151"/>
      <c r="CH36" s="158">
        <f t="shared" si="0"/>
        <v>-25</v>
      </c>
      <c r="CI36" s="154"/>
      <c r="CJ36" s="154"/>
      <c r="CK36" s="154"/>
      <c r="CL36" s="156"/>
      <c r="CM36" s="97" t="b">
        <f t="shared" si="1"/>
        <v>0</v>
      </c>
      <c r="CN36" s="98"/>
      <c r="CO36" s="98"/>
      <c r="CP36" s="102" t="e">
        <f t="shared" si="2"/>
        <v>#DIV/0!</v>
      </c>
      <c r="CQ36" s="99"/>
      <c r="CS36" s="83">
        <v>24</v>
      </c>
      <c r="CT36" s="92">
        <f t="shared" si="27"/>
        <v>0</v>
      </c>
      <c r="CU36" s="92">
        <f t="shared" si="28"/>
        <v>0</v>
      </c>
      <c r="CV36" s="92" t="str">
        <f t="shared" si="29"/>
        <v>s/d</v>
      </c>
      <c r="CW36" s="94" t="str">
        <f t="shared" si="30"/>
        <v>s/d</v>
      </c>
      <c r="CX36" s="94" t="str">
        <f t="shared" si="31"/>
        <v>s/d</v>
      </c>
      <c r="CY36" s="93" t="e">
        <f t="shared" si="32"/>
        <v>#DIV/0!</v>
      </c>
      <c r="CZ36" s="92" t="e">
        <f t="shared" si="24"/>
        <v>#DIV/0!</v>
      </c>
      <c r="DA36" s="93" t="e">
        <f t="shared" si="25"/>
        <v>#DIV/0!</v>
      </c>
      <c r="DB36" s="92" t="str">
        <f t="shared" si="33"/>
        <v/>
      </c>
      <c r="DC36" s="92" t="e">
        <f t="shared" si="39"/>
        <v>#DIV/0!</v>
      </c>
      <c r="DD36" s="92" t="e">
        <f t="shared" si="39"/>
        <v>#DIV/0!</v>
      </c>
      <c r="DE36" s="92" t="e">
        <f t="shared" si="39"/>
        <v>#DIV/0!</v>
      </c>
      <c r="DF36" s="92" t="e">
        <f t="shared" si="39"/>
        <v>#DIV/0!</v>
      </c>
      <c r="DG36" s="92" t="e">
        <f t="shared" si="39"/>
        <v>#DIV/0!</v>
      </c>
      <c r="DH36" s="92" t="e">
        <f t="shared" si="39"/>
        <v>#DIV/0!</v>
      </c>
      <c r="DI36" s="96">
        <f t="shared" si="34"/>
        <v>0</v>
      </c>
      <c r="DJ36" s="92">
        <f t="shared" si="35"/>
        <v>-25</v>
      </c>
      <c r="DK36" s="96" t="str">
        <f t="shared" si="36"/>
        <v/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/>
      <c r="C37" s="141"/>
      <c r="D37" s="156" t="str">
        <f t="shared" si="3"/>
        <v>SD</v>
      </c>
      <c r="E37" s="156" t="str">
        <f t="shared" si="4"/>
        <v>SD</v>
      </c>
      <c r="F37" s="156" t="str">
        <f t="shared" si="5"/>
        <v>SD</v>
      </c>
      <c r="G37" s="156" t="str">
        <f t="shared" si="6"/>
        <v>SD</v>
      </c>
      <c r="H37" s="156" t="str">
        <f t="shared" si="7"/>
        <v>SD</v>
      </c>
      <c r="I37" s="156" t="str">
        <f t="shared" si="8"/>
        <v>SD</v>
      </c>
      <c r="J37" s="142" t="str">
        <f t="shared" si="9"/>
        <v/>
      </c>
      <c r="K37" s="148"/>
      <c r="L37" s="147"/>
      <c r="M37" s="142"/>
      <c r="N37" s="142"/>
      <c r="O37" s="142"/>
      <c r="P37" s="143"/>
      <c r="Q37" s="144"/>
      <c r="R37" s="145"/>
      <c r="S37" s="145"/>
      <c r="T37" s="144"/>
      <c r="U37" s="146"/>
      <c r="V37" s="146"/>
      <c r="W37" s="105"/>
      <c r="X37" s="156"/>
      <c r="Y37" s="156"/>
      <c r="Z37" s="156"/>
      <c r="AA37" s="156"/>
      <c r="AB37" s="156"/>
      <c r="AC37" s="48"/>
      <c r="AD37" s="140"/>
      <c r="AE37" s="141"/>
      <c r="AF37" s="156" t="str">
        <f t="shared" si="10"/>
        <v>SD</v>
      </c>
      <c r="AG37" s="156" t="str">
        <f t="shared" si="11"/>
        <v>SD</v>
      </c>
      <c r="AH37" s="156" t="str">
        <f t="shared" si="37"/>
        <v>SD</v>
      </c>
      <c r="AI37" s="156" t="str">
        <f t="shared" si="16"/>
        <v>SD</v>
      </c>
      <c r="AJ37" s="156" t="str">
        <f t="shared" si="38"/>
        <v>SD</v>
      </c>
      <c r="AK37" s="156" t="str">
        <f t="shared" si="12"/>
        <v>SD</v>
      </c>
      <c r="AL37" s="142" t="str">
        <f t="shared" si="13"/>
        <v/>
      </c>
      <c r="AM37" s="148"/>
      <c r="AN37" s="147"/>
      <c r="AO37" s="142"/>
      <c r="AP37" s="142"/>
      <c r="AQ37" s="142"/>
      <c r="AR37" s="143"/>
      <c r="AS37" s="144"/>
      <c r="AT37" s="145"/>
      <c r="AU37" s="145"/>
      <c r="AV37" s="144"/>
      <c r="AW37" s="146"/>
      <c r="AX37" s="146"/>
      <c r="AY37" s="156"/>
      <c r="AZ37" s="156"/>
      <c r="BA37" s="156"/>
      <c r="BB37" s="156"/>
      <c r="BC37" s="156"/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4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/>
      <c r="CG37" s="151"/>
      <c r="CH37" s="158">
        <f t="shared" si="0"/>
        <v>-25</v>
      </c>
      <c r="CI37" s="154"/>
      <c r="CJ37" s="154"/>
      <c r="CK37" s="154"/>
      <c r="CL37" s="156"/>
      <c r="CM37" s="97" t="b">
        <f t="shared" si="1"/>
        <v>0</v>
      </c>
      <c r="CN37" s="98"/>
      <c r="CO37" s="98"/>
      <c r="CP37" s="102" t="e">
        <f t="shared" si="2"/>
        <v>#DIV/0!</v>
      </c>
      <c r="CQ37" s="108"/>
      <c r="CS37" s="83">
        <v>25</v>
      </c>
      <c r="CT37" s="92">
        <f t="shared" si="27"/>
        <v>0</v>
      </c>
      <c r="CU37" s="92">
        <f t="shared" si="28"/>
        <v>0</v>
      </c>
      <c r="CV37" s="92" t="str">
        <f t="shared" si="29"/>
        <v>s/d</v>
      </c>
      <c r="CW37" s="94" t="str">
        <f t="shared" si="30"/>
        <v>s/d</v>
      </c>
      <c r="CX37" s="94" t="str">
        <f t="shared" si="31"/>
        <v>s/d</v>
      </c>
      <c r="CY37" s="93" t="e">
        <f t="shared" si="32"/>
        <v>#DIV/0!</v>
      </c>
      <c r="CZ37" s="92" t="e">
        <f t="shared" si="24"/>
        <v>#DIV/0!</v>
      </c>
      <c r="DA37" s="93" t="e">
        <f t="shared" si="25"/>
        <v>#DIV/0!</v>
      </c>
      <c r="DB37" s="92" t="str">
        <f t="shared" si="33"/>
        <v/>
      </c>
      <c r="DC37" s="92" t="e">
        <f t="shared" si="39"/>
        <v>#DIV/0!</v>
      </c>
      <c r="DD37" s="92" t="e">
        <f t="shared" si="39"/>
        <v>#DIV/0!</v>
      </c>
      <c r="DE37" s="92" t="e">
        <f t="shared" si="39"/>
        <v>#DIV/0!</v>
      </c>
      <c r="DF37" s="92" t="e">
        <f t="shared" si="39"/>
        <v>#DIV/0!</v>
      </c>
      <c r="DG37" s="92" t="e">
        <f t="shared" si="39"/>
        <v>#DIV/0!</v>
      </c>
      <c r="DH37" s="92" t="e">
        <f t="shared" si="39"/>
        <v>#DIV/0!</v>
      </c>
      <c r="DI37" s="96">
        <f t="shared" si="34"/>
        <v>0</v>
      </c>
      <c r="DJ37" s="92">
        <f t="shared" si="35"/>
        <v>-25</v>
      </c>
      <c r="DK37" s="96" t="str">
        <f>IF(CQ31="","",CQ31)</f>
        <v/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0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0</v>
      </c>
      <c r="CU38" s="92">
        <f t="shared" si="28"/>
        <v>0</v>
      </c>
      <c r="CV38" s="92" t="str">
        <f>IF(CM32=FALSE,"s/d",CM32)</f>
        <v>s/d</v>
      </c>
      <c r="CW38" s="94" t="str">
        <f t="shared" si="30"/>
        <v>s/d</v>
      </c>
      <c r="CX38" s="94" t="str">
        <f t="shared" si="31"/>
        <v>s/d</v>
      </c>
      <c r="CY38" s="93" t="e">
        <f t="shared" si="32"/>
        <v>#DIV/0!</v>
      </c>
      <c r="CZ38" s="92" t="e">
        <f t="shared" si="24"/>
        <v>#DIV/0!</v>
      </c>
      <c r="DA38" s="93" t="e">
        <f t="shared" si="25"/>
        <v>#DIV/0!</v>
      </c>
      <c r="DB38" s="92" t="str">
        <f t="shared" si="33"/>
        <v/>
      </c>
      <c r="DC38" s="92" t="e">
        <f t="shared" si="39"/>
        <v>#DIV/0!</v>
      </c>
      <c r="DD38" s="92" t="e">
        <f t="shared" si="39"/>
        <v>#DIV/0!</v>
      </c>
      <c r="DE38" s="92" t="e">
        <f t="shared" si="39"/>
        <v>#DIV/0!</v>
      </c>
      <c r="DF38" s="92" t="e">
        <f t="shared" si="39"/>
        <v>#DIV/0!</v>
      </c>
      <c r="DG38" s="92" t="e">
        <f t="shared" si="39"/>
        <v>#DIV/0!</v>
      </c>
      <c r="DH38" s="92" t="e">
        <f t="shared" si="39"/>
        <v>#DIV/0!</v>
      </c>
      <c r="DI38" s="96">
        <f t="shared" si="34"/>
        <v>0</v>
      </c>
      <c r="DJ38" s="92">
        <f t="shared" si="35"/>
        <v>-25</v>
      </c>
      <c r="DK38" s="96" t="str">
        <f t="shared" si="36"/>
        <v/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 t="e">
        <f>AVERAGE(W7:W37)</f>
        <v>#DIV/0!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 t="e">
        <f>AVERAGE(CF7:CF37)</f>
        <v>#DIV/0!</v>
      </c>
      <c r="CG39" s="5" t="e">
        <f>AVERAGE(CG7:CG37)</f>
        <v>#DIV/0!</v>
      </c>
      <c r="CH39" s="5">
        <f t="shared" ref="CH39:CN39" si="40">AVERAGE(CH7:CH36)</f>
        <v>-25</v>
      </c>
      <c r="CI39" s="5"/>
      <c r="CJ39" s="5"/>
      <c r="CK39" s="5" t="e">
        <f>AVERAGE(CK7:CK37)</f>
        <v>#DIV/0!</v>
      </c>
      <c r="CL39" s="5" t="e">
        <f>AVERAGE(CL7:CL37)</f>
        <v>#DIV/0!</v>
      </c>
      <c r="CM39" s="5" t="e">
        <f t="shared" si="40"/>
        <v>#DIV/0!</v>
      </c>
      <c r="CN39" s="5" t="e">
        <f t="shared" si="40"/>
        <v>#DIV/0!</v>
      </c>
      <c r="CO39" s="5"/>
      <c r="CP39" s="42"/>
      <c r="CQ39" s="33" t="e">
        <f>AVERAGE(CQ7:CQ37)</f>
        <v>#DIV/0!</v>
      </c>
      <c r="CS39" s="83">
        <v>27</v>
      </c>
      <c r="CT39" s="92">
        <f t="shared" si="27"/>
        <v>0</v>
      </c>
      <c r="CU39" s="92">
        <f t="shared" si="28"/>
        <v>0</v>
      </c>
      <c r="CV39" s="92" t="str">
        <f t="shared" si="29"/>
        <v>s/d</v>
      </c>
      <c r="CW39" s="94" t="str">
        <f t="shared" si="30"/>
        <v>s/d</v>
      </c>
      <c r="CX39" s="94" t="str">
        <f t="shared" si="31"/>
        <v>s/d</v>
      </c>
      <c r="CY39" s="93" t="e">
        <f t="shared" si="32"/>
        <v>#DIV/0!</v>
      </c>
      <c r="CZ39" s="92" t="e">
        <f t="shared" si="24"/>
        <v>#DIV/0!</v>
      </c>
      <c r="DA39" s="93" t="e">
        <f t="shared" si="25"/>
        <v>#DIV/0!</v>
      </c>
      <c r="DB39" s="92" t="str">
        <f t="shared" si="33"/>
        <v/>
      </c>
      <c r="DC39" s="92" t="e">
        <f t="shared" si="39"/>
        <v>#DIV/0!</v>
      </c>
      <c r="DD39" s="92" t="e">
        <f t="shared" si="39"/>
        <v>#DIV/0!</v>
      </c>
      <c r="DE39" s="92" t="e">
        <f t="shared" si="39"/>
        <v>#DIV/0!</v>
      </c>
      <c r="DF39" s="92" t="e">
        <f t="shared" si="39"/>
        <v>#DIV/0!</v>
      </c>
      <c r="DG39" s="92" t="e">
        <f t="shared" si="39"/>
        <v>#DIV/0!</v>
      </c>
      <c r="DH39" s="92" t="e">
        <f t="shared" si="39"/>
        <v>#DIV/0!</v>
      </c>
      <c r="DI39" s="96">
        <f t="shared" si="34"/>
        <v>0</v>
      </c>
      <c r="DJ39" s="92">
        <f t="shared" si="35"/>
        <v>-25</v>
      </c>
      <c r="DK39" s="96" t="str">
        <f t="shared" si="36"/>
        <v/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0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0</v>
      </c>
      <c r="CH40" s="6">
        <f t="shared" ref="CH40:CN40" si="41">MIN(CH7:CH36)</f>
        <v>-25</v>
      </c>
      <c r="CI40" s="6"/>
      <c r="CJ40" s="6"/>
      <c r="CK40" s="6">
        <f>MIN(CK7:CK37)</f>
        <v>0</v>
      </c>
      <c r="CL40" s="6">
        <f>MIN(CL7:CL37)</f>
        <v>0</v>
      </c>
      <c r="CM40" s="6">
        <f t="shared" si="41"/>
        <v>0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0</v>
      </c>
      <c r="CU40" s="92">
        <f t="shared" si="28"/>
        <v>0</v>
      </c>
      <c r="CV40" s="92" t="str">
        <f t="shared" si="29"/>
        <v>s/d</v>
      </c>
      <c r="CW40" s="94" t="str">
        <f t="shared" si="30"/>
        <v>s/d</v>
      </c>
      <c r="CX40" s="94" t="str">
        <f t="shared" si="31"/>
        <v>s/d</v>
      </c>
      <c r="CY40" s="93" t="e">
        <f t="shared" si="32"/>
        <v>#DIV/0!</v>
      </c>
      <c r="CZ40" s="92" t="e">
        <f t="shared" si="24"/>
        <v>#DIV/0!</v>
      </c>
      <c r="DA40" s="93" t="e">
        <f t="shared" si="25"/>
        <v>#DIV/0!</v>
      </c>
      <c r="DB40" s="92" t="str">
        <f t="shared" si="33"/>
        <v/>
      </c>
      <c r="DC40" s="92" t="e">
        <f t="shared" si="39"/>
        <v>#DIV/0!</v>
      </c>
      <c r="DD40" s="92" t="e">
        <f t="shared" si="39"/>
        <v>#DIV/0!</v>
      </c>
      <c r="DE40" s="92" t="e">
        <f t="shared" si="39"/>
        <v>#DIV/0!</v>
      </c>
      <c r="DF40" s="92" t="e">
        <f t="shared" si="39"/>
        <v>#DIV/0!</v>
      </c>
      <c r="DG40" s="92" t="e">
        <f t="shared" si="39"/>
        <v>#DIV/0!</v>
      </c>
      <c r="DH40" s="92" t="e">
        <f t="shared" si="39"/>
        <v>#DIV/0!</v>
      </c>
      <c r="DI40" s="96">
        <f t="shared" si="34"/>
        <v>0</v>
      </c>
      <c r="DJ40" s="92">
        <f t="shared" si="35"/>
        <v>-25</v>
      </c>
      <c r="DK40" s="96" t="str">
        <f t="shared" si="36"/>
        <v/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0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0</v>
      </c>
      <c r="CG41" s="110">
        <f>MAX(CG7:CG37)</f>
        <v>0</v>
      </c>
      <c r="CH41" s="110">
        <f t="shared" ref="CH41:CN41" si="42">MAX(CH7:CH36)</f>
        <v>-25</v>
      </c>
      <c r="CI41" s="110"/>
      <c r="CJ41" s="110"/>
      <c r="CK41" s="110">
        <f>MAX(CK7:CK37)</f>
        <v>0</v>
      </c>
      <c r="CL41" s="110">
        <f>MAX(CL7:CL37)</f>
        <v>0</v>
      </c>
      <c r="CM41" s="110">
        <f t="shared" si="42"/>
        <v>0</v>
      </c>
      <c r="CN41" s="110">
        <f t="shared" si="42"/>
        <v>0</v>
      </c>
      <c r="CO41" s="110"/>
      <c r="CP41" s="110"/>
      <c r="CQ41" s="41">
        <f>MAX(CQ7:CQ37)</f>
        <v>0</v>
      </c>
      <c r="CS41" s="83">
        <v>29</v>
      </c>
      <c r="CT41" s="92">
        <f t="shared" si="27"/>
        <v>0</v>
      </c>
      <c r="CU41" s="92">
        <f t="shared" si="28"/>
        <v>0</v>
      </c>
      <c r="CV41" s="92" t="str">
        <f t="shared" si="29"/>
        <v>s/d</v>
      </c>
      <c r="CW41" s="94" t="str">
        <f t="shared" si="30"/>
        <v>s/d</v>
      </c>
      <c r="CX41" s="94" t="str">
        <f t="shared" si="31"/>
        <v>s/d</v>
      </c>
      <c r="CY41" s="93" t="e">
        <f t="shared" si="32"/>
        <v>#DIV/0!</v>
      </c>
      <c r="CZ41" s="92" t="e">
        <f t="shared" si="24"/>
        <v>#DIV/0!</v>
      </c>
      <c r="DA41" s="93" t="e">
        <f t="shared" si="25"/>
        <v>#DIV/0!</v>
      </c>
      <c r="DB41" s="92" t="str">
        <f t="shared" si="33"/>
        <v/>
      </c>
      <c r="DC41" s="92" t="e">
        <f t="shared" si="39"/>
        <v>#DIV/0!</v>
      </c>
      <c r="DD41" s="92" t="e">
        <f t="shared" si="39"/>
        <v>#DIV/0!</v>
      </c>
      <c r="DE41" s="92" t="e">
        <f t="shared" si="39"/>
        <v>#DIV/0!</v>
      </c>
      <c r="DF41" s="92" t="e">
        <f t="shared" si="39"/>
        <v>#DIV/0!</v>
      </c>
      <c r="DG41" s="92" t="e">
        <f t="shared" si="39"/>
        <v>#DIV/0!</v>
      </c>
      <c r="DH41" s="92" t="e">
        <f t="shared" si="39"/>
        <v>#DIV/0!</v>
      </c>
      <c r="DI41" s="96">
        <f t="shared" si="34"/>
        <v>0</v>
      </c>
      <c r="DJ41" s="92">
        <f t="shared" si="35"/>
        <v>-25</v>
      </c>
      <c r="DK41" s="96" t="str">
        <f t="shared" si="36"/>
        <v/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0</v>
      </c>
      <c r="CU42" s="92">
        <f t="shared" si="28"/>
        <v>0</v>
      </c>
      <c r="CV42" s="92" t="str">
        <f t="shared" si="29"/>
        <v>s/d</v>
      </c>
      <c r="CW42" s="94" t="str">
        <f t="shared" si="30"/>
        <v>s/d</v>
      </c>
      <c r="CX42" s="94" t="str">
        <f t="shared" si="31"/>
        <v>s/d</v>
      </c>
      <c r="CY42" s="93" t="e">
        <f t="shared" si="32"/>
        <v>#DIV/0!</v>
      </c>
      <c r="CZ42" s="92" t="e">
        <f t="shared" si="24"/>
        <v>#DIV/0!</v>
      </c>
      <c r="DA42" s="93" t="e">
        <f t="shared" si="25"/>
        <v>#DIV/0!</v>
      </c>
      <c r="DB42" s="92" t="str">
        <f t="shared" si="33"/>
        <v/>
      </c>
      <c r="DC42" s="92" t="e">
        <f t="shared" si="39"/>
        <v>#DIV/0!</v>
      </c>
      <c r="DD42" s="92" t="e">
        <f t="shared" si="39"/>
        <v>#DIV/0!</v>
      </c>
      <c r="DE42" s="92" t="e">
        <f t="shared" si="39"/>
        <v>#DIV/0!</v>
      </c>
      <c r="DF42" s="92" t="e">
        <f t="shared" si="39"/>
        <v>#DIV/0!</v>
      </c>
      <c r="DG42" s="92" t="e">
        <f t="shared" si="39"/>
        <v>#DIV/0!</v>
      </c>
      <c r="DH42" s="92" t="e">
        <f t="shared" si="39"/>
        <v>#DIV/0!</v>
      </c>
      <c r="DI42" s="96">
        <f t="shared" si="34"/>
        <v>0</v>
      </c>
      <c r="DJ42" s="92">
        <f t="shared" si="35"/>
        <v>-25</v>
      </c>
      <c r="DK42" s="96" t="str">
        <f t="shared" si="36"/>
        <v/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0</v>
      </c>
      <c r="CU43" s="92">
        <f t="shared" si="28"/>
        <v>0</v>
      </c>
      <c r="CV43" s="92" t="str">
        <f t="shared" si="29"/>
        <v>s/d</v>
      </c>
      <c r="CW43" s="94" t="str">
        <f t="shared" si="30"/>
        <v>s/d</v>
      </c>
      <c r="CX43" s="94" t="str">
        <f t="shared" si="31"/>
        <v>s/d</v>
      </c>
      <c r="CY43" s="93" t="e">
        <f t="shared" si="32"/>
        <v>#DIV/0!</v>
      </c>
      <c r="CZ43" s="92" t="e">
        <f t="shared" si="24"/>
        <v>#DIV/0!</v>
      </c>
      <c r="DA43" s="93" t="e">
        <f t="shared" si="25"/>
        <v>#DIV/0!</v>
      </c>
      <c r="DB43" s="92" t="str">
        <f t="shared" si="33"/>
        <v/>
      </c>
      <c r="DC43" s="92" t="e">
        <f t="shared" si="39"/>
        <v>#DIV/0!</v>
      </c>
      <c r="DD43" s="92" t="e">
        <f t="shared" si="39"/>
        <v>#DIV/0!</v>
      </c>
      <c r="DE43" s="92" t="e">
        <f t="shared" si="39"/>
        <v>#DIV/0!</v>
      </c>
      <c r="DF43" s="92" t="e">
        <f t="shared" si="39"/>
        <v>#DIV/0!</v>
      </c>
      <c r="DG43" s="92" t="e">
        <f t="shared" si="39"/>
        <v>#DIV/0!</v>
      </c>
      <c r="DH43" s="92" t="e">
        <f t="shared" si="39"/>
        <v>#DIV/0!</v>
      </c>
      <c r="DI43" s="96">
        <f t="shared" si="34"/>
        <v>0</v>
      </c>
      <c r="DJ43" s="92">
        <f t="shared" si="35"/>
        <v>-25</v>
      </c>
      <c r="DK43" s="96" t="str">
        <f t="shared" si="36"/>
        <v/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DU1000"/>
  <sheetViews>
    <sheetView topLeftCell="A8" zoomScale="70" zoomScaleNormal="70" workbookViewId="0">
      <pane xSplit="1" topLeftCell="CD1" activePane="topRight" state="frozen"/>
      <selection pane="topRight" activeCell="CQ9" sqref="CQ9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94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5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26" t="s">
        <v>12</v>
      </c>
      <c r="CH6" s="9" t="s">
        <v>13</v>
      </c>
      <c r="CI6" s="207"/>
      <c r="CJ6" s="207"/>
      <c r="CK6" s="126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95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/>
      <c r="C7" s="141"/>
      <c r="D7" s="156" t="str">
        <f>IF(B7="","SD",IF(C7="","SD",(B7-C7)))</f>
        <v>SD</v>
      </c>
      <c r="E7" s="156" t="str">
        <f xml:space="preserve"> IF(B7="","SD",IF(C7="","SD",(10^(23.5518-(2937.4/(273+C7))-(4.9283*LOG10(273+C7))))))</f>
        <v>SD</v>
      </c>
      <c r="F7" s="156" t="str">
        <f>IF(B7="","SD",(10^(23.5518-(2937.4/(273+B7))-(4.9283*LOG10(273+B7)))))</f>
        <v>SD</v>
      </c>
      <c r="G7" s="156" t="str">
        <f>IF(B7="","SD",IF(C7="","SD",(0.799*(1+(0.00115*C7))*(B7-C7))))</f>
        <v>SD</v>
      </c>
      <c r="H7" s="156" t="str">
        <f>IF(E7="SD","SD",IF(G7="SD","SD",(E7-G7)))</f>
        <v>SD</v>
      </c>
      <c r="I7" s="156" t="str">
        <f>IF(H7="SD","SD",((237.3*LN(H7/6.11))/(7.5*LN(10)-LN(H7/6.11))))</f>
        <v>SD</v>
      </c>
      <c r="J7" s="142" t="str">
        <f>IF(H7="SD","",IF(F7="SD","",(100*H7/F7)))</f>
        <v/>
      </c>
      <c r="K7" s="148"/>
      <c r="L7" s="147"/>
      <c r="M7" s="142"/>
      <c r="N7" s="142"/>
      <c r="O7" s="142"/>
      <c r="P7" s="143"/>
      <c r="Q7" s="144"/>
      <c r="R7" s="145"/>
      <c r="S7" s="145"/>
      <c r="T7" s="144"/>
      <c r="U7" s="146"/>
      <c r="V7" s="146"/>
      <c r="W7" s="143"/>
      <c r="X7" s="156"/>
      <c r="Y7" s="156"/>
      <c r="Z7" s="156"/>
      <c r="AA7" s="156"/>
      <c r="AB7" s="156"/>
      <c r="AC7" s="48"/>
      <c r="AD7" s="140"/>
      <c r="AE7" s="141"/>
      <c r="AF7" s="156" t="str">
        <f>IF(AD7="","SD",IF(AE7="","SD",(AD7-AE7)))</f>
        <v>SD</v>
      </c>
      <c r="AG7" s="156" t="str">
        <f xml:space="preserve"> IF(AD7="","SD",IF(AE7="","SD",(10^(23.5518-(2937.4/(273+AE7))-(4.9283*LOG10(273+AE7))))))</f>
        <v>SD</v>
      </c>
      <c r="AH7" s="156" t="str">
        <f>IF(AD7="","SD",(10^(23.5518-(2937.4/(273+AD7))-(4.9283*LOG10(273+AD7)))))</f>
        <v>SD</v>
      </c>
      <c r="AI7" s="156" t="str">
        <f>IF(AD7="","SD",IF(AE7="","SD",(0.799*(1+(0.00115*AE7))*(AD7-AE7))))</f>
        <v>SD</v>
      </c>
      <c r="AJ7" s="156" t="str">
        <f>IF(AG7="SD","SD",IF(AI7="SD","SD",(AG7-AI7)))</f>
        <v>SD</v>
      </c>
      <c r="AK7" s="156" t="str">
        <f>IF(AJ7="SD","SD",((237.3*LN(AJ7/6.11))/(7.5*LN(10)-LN(AJ7/6.11))))</f>
        <v>SD</v>
      </c>
      <c r="AL7" s="142" t="str">
        <f>IF(AJ7="SD","",IF(AH7="SD","",(100*AJ7/AH7)))</f>
        <v/>
      </c>
      <c r="AM7" s="148"/>
      <c r="AN7" s="147"/>
      <c r="AO7" s="142"/>
      <c r="AP7" s="142"/>
      <c r="AQ7" s="142"/>
      <c r="AR7" s="143"/>
      <c r="AS7" s="144"/>
      <c r="AT7" s="145"/>
      <c r="AU7" s="145"/>
      <c r="AV7" s="144"/>
      <c r="AW7" s="146"/>
      <c r="AX7" s="146"/>
      <c r="AY7" s="156"/>
      <c r="AZ7" s="156"/>
      <c r="BA7" s="156"/>
      <c r="BB7" s="156"/>
      <c r="BC7" s="156"/>
      <c r="BD7" s="48"/>
      <c r="BE7" s="140"/>
      <c r="BF7" s="141"/>
      <c r="BG7" s="156" t="str">
        <f>IF(BE7="","SD",IF(BF7="","SD",(BE7-BF7)))</f>
        <v>SD</v>
      </c>
      <c r="BH7" s="156" t="str">
        <f xml:space="preserve"> IF(BE7="","SD",IF(BF7="","SD",(10^(23.5518-(2937.4/(273+BF7))-(4.9283*LOG10(273+BF7))))))</f>
        <v>SD</v>
      </c>
      <c r="BI7" s="156" t="str">
        <f>IF(BE7="","SD",(10^(23.5518-(2937.4/(273+BE7))-(4.9283*LOG10(273+BE7)))))</f>
        <v>SD</v>
      </c>
      <c r="BJ7" s="156" t="str">
        <f>IF(BE7="","SD",IF(BF7="","SD",(0.799*(1+(0.00115*BF7))*(BE7-BF7))))</f>
        <v>SD</v>
      </c>
      <c r="BK7" s="156" t="str">
        <f>IF(BH7="SD","SD",IF(BJ7="SD","SD",(BH7-BJ7)))</f>
        <v>SD</v>
      </c>
      <c r="BL7" s="156" t="str">
        <f>IF(BK7="SD","SD",((237.3*LN(BK7/6.11))/(7.5*LN(10)-LN(BK7/6.11))))</f>
        <v>SD</v>
      </c>
      <c r="BM7" s="142" t="str">
        <f>IF(BK7="SD","",IF(BI7="SD","",(100*BK7/BI7)))</f>
        <v/>
      </c>
      <c r="BN7" s="148"/>
      <c r="BO7" s="147"/>
      <c r="BP7" s="142"/>
      <c r="BQ7" s="142"/>
      <c r="BR7" s="142"/>
      <c r="BS7" s="143"/>
      <c r="BT7" s="144"/>
      <c r="BU7" s="145"/>
      <c r="BV7" s="145"/>
      <c r="BW7" s="144"/>
      <c r="BX7" s="146"/>
      <c r="BY7" s="146"/>
      <c r="BZ7" s="156"/>
      <c r="CA7" s="156"/>
      <c r="CB7" s="156"/>
      <c r="CC7" s="156"/>
      <c r="CD7" s="156"/>
      <c r="CE7" s="48"/>
      <c r="CF7" s="149"/>
      <c r="CG7" s="3"/>
      <c r="CH7" s="3">
        <f t="shared" ref="CH7:CH36" si="0">CF7+CG8-25</f>
        <v>-25</v>
      </c>
      <c r="CI7" s="155"/>
      <c r="CJ7" s="157"/>
      <c r="CK7" s="155"/>
      <c r="CL7" s="155"/>
      <c r="CM7" s="97" t="b">
        <f t="shared" ref="CM7:CM37" si="1">IF(AND(B7&gt;0,AD7&gt;0),AVERAGE(B7,AD7,BE7),IF(AND(B7=0,AD7&gt;0,BE7&gt;0),AVERAGE(B7,AD7,BE7),IF(AND(AD7=0,B7&gt;0,BE7&gt;0),AVERAGE(B7,AD7,BE7))))</f>
        <v>0</v>
      </c>
      <c r="CN7" s="101"/>
      <c r="CO7" s="101"/>
      <c r="CP7" s="102" t="e">
        <f t="shared" ref="CP7:CP37" si="2">IF(COUNT(J7,AL7,BM7)=1,"sd",AVERAGE(J7,AL7,BM7))</f>
        <v>#DIV/0!</v>
      </c>
      <c r="CQ7" s="135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/>
      <c r="C8" s="141"/>
      <c r="D8" s="156" t="str">
        <f t="shared" ref="D8:D37" si="3">IF(B8="","SD",IF(C8="","SD",(B8-C8)))</f>
        <v>SD</v>
      </c>
      <c r="E8" s="156" t="str">
        <f t="shared" ref="E8:E37" si="4" xml:space="preserve"> IF(B8="","SD",IF(C8="","SD",(10^(23.5518-(2937.4/(273+C8))-(4.9283*LOG10(273+C8))))))</f>
        <v>SD</v>
      </c>
      <c r="F8" s="156" t="str">
        <f t="shared" ref="F8:F37" si="5">IF(B8="","SD",(10^(23.5518-(2937.4/(273+B8))-(4.9283*LOG10(273+B8)))))</f>
        <v>SD</v>
      </c>
      <c r="G8" s="156" t="str">
        <f t="shared" ref="G8:G37" si="6">IF(B8="","SD",IF(C8="","SD",(0.799*(1+(0.00115*C8))*(B8-C8))))</f>
        <v>SD</v>
      </c>
      <c r="H8" s="156" t="str">
        <f t="shared" ref="H8:H37" si="7">IF(E8="SD","SD",IF(G8="SD","SD",(E8-G8)))</f>
        <v>SD</v>
      </c>
      <c r="I8" s="156" t="str">
        <f t="shared" ref="I8:I37" si="8">IF(H8="SD","SD",((237.3*LN(H8/6.11))/(7.5*LN(10)-LN(H8/6.11))))</f>
        <v>SD</v>
      </c>
      <c r="J8" s="142" t="str">
        <f t="shared" ref="J8:J37" si="9">IF(H8="SD","",IF(F8="SD","",(100*H8/F8)))</f>
        <v/>
      </c>
      <c r="K8" s="148"/>
      <c r="L8" s="147"/>
      <c r="M8" s="142"/>
      <c r="N8" s="142"/>
      <c r="O8" s="142"/>
      <c r="P8" s="143"/>
      <c r="Q8" s="144"/>
      <c r="R8" s="145"/>
      <c r="S8" s="145"/>
      <c r="T8" s="144"/>
      <c r="U8" s="146"/>
      <c r="V8" s="146"/>
      <c r="W8" s="143"/>
      <c r="X8" s="156"/>
      <c r="Y8" s="156"/>
      <c r="Z8" s="156"/>
      <c r="AA8" s="156"/>
      <c r="AB8" s="156"/>
      <c r="AC8" s="48"/>
      <c r="AD8" s="140"/>
      <c r="AE8" s="141"/>
      <c r="AF8" s="156" t="str">
        <f t="shared" ref="AF8:AF37" si="10">IF(AD8="","SD",IF(AE8="","SD",(AD8-AE8)))</f>
        <v>SD</v>
      </c>
      <c r="AG8" s="156" t="str">
        <f t="shared" ref="AG8:AG37" si="11" xml:space="preserve"> IF(AD8="","SD",IF(AE8="","SD",(10^(23.5518-(2937.4/(273+AE8))-(4.9283*LOG10(273+AE8))))))</f>
        <v>SD</v>
      </c>
      <c r="AH8" s="156" t="str">
        <f>IF(AD8="","SD",(10^(23.5518-(2937.4/(273+AD8))-(4.9283*LOG10(273+AD8)))))</f>
        <v>SD</v>
      </c>
      <c r="AI8" s="156" t="str">
        <f>IF(AD8="","SD",IF(AE8="","SD",(0.799*(1+(0.00115*AE8))*(AD8-AE8))))</f>
        <v>SD</v>
      </c>
      <c r="AJ8" s="156" t="str">
        <f>IF(AG8="SD","SD",IF(AI8="SD","SD",(AG8-AI8)))</f>
        <v>SD</v>
      </c>
      <c r="AK8" s="156" t="str">
        <f t="shared" ref="AK8:AK37" si="12">IF(AJ8="SD","SD",((237.3*LN(AJ8/6.11))/(7.5*LN(10)-LN(AJ8/6.11))))</f>
        <v>SD</v>
      </c>
      <c r="AL8" s="142" t="str">
        <f t="shared" ref="AL8:AL37" si="13">IF(AJ8="SD","",IF(AH8="SD","",(100*AJ8/AH8)))</f>
        <v/>
      </c>
      <c r="AM8" s="148"/>
      <c r="AN8" s="147"/>
      <c r="AO8" s="142"/>
      <c r="AP8" s="142"/>
      <c r="AQ8" s="142"/>
      <c r="AR8" s="143"/>
      <c r="AS8" s="144"/>
      <c r="AT8" s="145"/>
      <c r="AU8" s="145"/>
      <c r="AV8" s="144"/>
      <c r="AW8" s="146"/>
      <c r="AX8" s="146"/>
      <c r="AY8" s="156"/>
      <c r="AZ8" s="156"/>
      <c r="BA8" s="156"/>
      <c r="BB8" s="156"/>
      <c r="BC8" s="156"/>
      <c r="BD8" s="48"/>
      <c r="BE8" s="140"/>
      <c r="BF8" s="141"/>
      <c r="BG8" s="156" t="str">
        <f>IF(BE8="","SD",IF(BF8="","SD",(BE8-BF8)))</f>
        <v>SD</v>
      </c>
      <c r="BH8" s="156" t="str">
        <f xml:space="preserve"> IF(BE8="","SD",IF(BF8="","SD",(10^(23.5518-(2937.4/(273+BF8))-(4.9283*LOG10(273+BF8))))))</f>
        <v>SD</v>
      </c>
      <c r="BI8" s="156" t="str">
        <f>IF(BE8="","SD",(10^(23.5518-(2937.4/(273+BE8))-(4.9283*LOG10(273+BE8)))))</f>
        <v>SD</v>
      </c>
      <c r="BJ8" s="156" t="str">
        <f>IF(BE8="","SD",IF(BF8="","SD",(0.799*(1+(0.00115*BF8))*(BE8-BF8))))</f>
        <v>SD</v>
      </c>
      <c r="BK8" s="156" t="str">
        <f>IF(BH8="SD","SD",IF(BJ8="SD","SD",(BH8-BJ8)))</f>
        <v>SD</v>
      </c>
      <c r="BL8" s="156" t="str">
        <f>IF(BK8="SD","SD",((237.3*LN(BK8/6.11))/(7.5*LN(10)-LN(BK8/6.11))))</f>
        <v>SD</v>
      </c>
      <c r="BM8" s="142" t="str">
        <f t="shared" ref="BM8:BM37" si="14">IF(BK8="SD","",IF(BI8="SD","",(100*BK8/BI8)))</f>
        <v/>
      </c>
      <c r="BN8" s="148"/>
      <c r="BO8" s="147"/>
      <c r="BP8" s="142"/>
      <c r="BQ8" s="142"/>
      <c r="BR8" s="142"/>
      <c r="BS8" s="143"/>
      <c r="BT8" s="144"/>
      <c r="BU8" s="145"/>
      <c r="BV8" s="145"/>
      <c r="BW8" s="144"/>
      <c r="BX8" s="146"/>
      <c r="BY8" s="146"/>
      <c r="BZ8" s="156"/>
      <c r="CA8" s="156"/>
      <c r="CB8" s="156"/>
      <c r="CC8" s="156"/>
      <c r="CD8" s="156"/>
      <c r="CE8" s="48"/>
      <c r="CF8" s="150"/>
      <c r="CG8" s="151"/>
      <c r="CH8" s="158">
        <f t="shared" si="0"/>
        <v>-25</v>
      </c>
      <c r="CI8" s="154"/>
      <c r="CJ8" s="154"/>
      <c r="CK8" s="156"/>
      <c r="CL8" s="156"/>
      <c r="CM8" s="97" t="b">
        <f t="shared" si="1"/>
        <v>0</v>
      </c>
      <c r="CN8" s="103"/>
      <c r="CO8" s="103"/>
      <c r="CP8" s="102" t="e">
        <f t="shared" si="2"/>
        <v>#DIV/0!</v>
      </c>
      <c r="CQ8" s="136"/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/>
      <c r="C9" s="141"/>
      <c r="D9" s="156" t="str">
        <f t="shared" si="3"/>
        <v>SD</v>
      </c>
      <c r="E9" s="156" t="str">
        <f t="shared" si="4"/>
        <v>SD</v>
      </c>
      <c r="F9" s="156" t="str">
        <f t="shared" si="5"/>
        <v>SD</v>
      </c>
      <c r="G9" s="156" t="str">
        <f t="shared" si="6"/>
        <v>SD</v>
      </c>
      <c r="H9" s="156" t="str">
        <f t="shared" si="7"/>
        <v>SD</v>
      </c>
      <c r="I9" s="156" t="str">
        <f t="shared" si="8"/>
        <v>SD</v>
      </c>
      <c r="J9" s="142" t="str">
        <f t="shared" si="9"/>
        <v/>
      </c>
      <c r="K9" s="148"/>
      <c r="L9" s="147"/>
      <c r="M9" s="142"/>
      <c r="N9" s="142"/>
      <c r="O9" s="142"/>
      <c r="P9" s="143"/>
      <c r="Q9" s="144"/>
      <c r="R9" s="145"/>
      <c r="S9" s="145"/>
      <c r="T9" s="144"/>
      <c r="U9" s="146"/>
      <c r="V9" s="146"/>
      <c r="W9" s="156"/>
      <c r="X9" s="156"/>
      <c r="Y9" s="156"/>
      <c r="Z9" s="156"/>
      <c r="AA9" s="156"/>
      <c r="AB9" s="156"/>
      <c r="AC9" s="48"/>
      <c r="AD9" s="140"/>
      <c r="AE9" s="141"/>
      <c r="AF9" s="156" t="str">
        <f t="shared" si="10"/>
        <v>SD</v>
      </c>
      <c r="AG9" s="156" t="str">
        <f t="shared" si="11"/>
        <v>SD</v>
      </c>
      <c r="AH9" s="156" t="str">
        <f t="shared" ref="AH9:AH23" si="15">IF(AD9="","SD",(10^(23.5518-(2937.4/(273+AD9))-(4.9283*LOG10(273+AD9)))))</f>
        <v>SD</v>
      </c>
      <c r="AI9" s="156" t="str">
        <f t="shared" ref="AI9:AI37" si="16">IF(AD9="","SD",IF(AE9="","SD",(0.799*(1+(0.00115*AE9))*(AD9-AE9))))</f>
        <v>SD</v>
      </c>
      <c r="AJ9" s="156" t="str">
        <f t="shared" ref="AJ9:AJ23" si="17">IF(AG9="SD","SD",IF(AI9="SD","SD",(AG9-AI9)))</f>
        <v>SD</v>
      </c>
      <c r="AK9" s="156" t="str">
        <f t="shared" si="12"/>
        <v>SD</v>
      </c>
      <c r="AL9" s="142" t="str">
        <f t="shared" si="13"/>
        <v/>
      </c>
      <c r="AM9" s="148"/>
      <c r="AN9" s="147"/>
      <c r="AO9" s="142"/>
      <c r="AP9" s="142"/>
      <c r="AQ9" s="142"/>
      <c r="AR9" s="143"/>
      <c r="AS9" s="139"/>
      <c r="AT9" s="145"/>
      <c r="AU9" s="145"/>
      <c r="AV9" s="144"/>
      <c r="AW9" s="146"/>
      <c r="AX9" s="146"/>
      <c r="AY9" s="156"/>
      <c r="AZ9" s="156"/>
      <c r="BA9" s="156"/>
      <c r="BB9" s="156"/>
      <c r="BC9" s="156"/>
      <c r="BD9" s="48"/>
      <c r="BE9" s="140"/>
      <c r="BF9" s="141"/>
      <c r="BG9" s="156" t="str">
        <f>IF(BE9="","SD",IF(BF9="","SD",(BE9-BF9)))</f>
        <v>SD</v>
      </c>
      <c r="BH9" s="156" t="str">
        <f xml:space="preserve"> IF(BE9="","SD",IF(BF9="","SD",(10^(23.5518-(2937.4/(273+BF9))-(4.9283*LOG10(273+BF9))))))</f>
        <v>SD</v>
      </c>
      <c r="BI9" s="156" t="str">
        <f>IF(BE9="","SD",(10^(23.5518-(2937.4/(273+BE9))-(4.9283*LOG10(273+BE9)))))</f>
        <v>SD</v>
      </c>
      <c r="BJ9" s="156" t="str">
        <f>IF(BE9="","SD",IF(BF9="","SD",(0.799*(1+(0.00115*BF9))*(BE9-BF9))))</f>
        <v>SD</v>
      </c>
      <c r="BK9" s="156" t="str">
        <f>IF(BH9="SD","SD",IF(BJ9="SD","SD",(BH9-BJ9)))</f>
        <v>SD</v>
      </c>
      <c r="BL9" s="156" t="str">
        <f>IF(BK9="SD","SD",((237.3*LN(BK9/6.11))/(7.5*LN(10)-LN(BK9/6.11))))</f>
        <v>SD</v>
      </c>
      <c r="BM9" s="142" t="str">
        <f t="shared" si="14"/>
        <v/>
      </c>
      <c r="BN9" s="148"/>
      <c r="BO9" s="147"/>
      <c r="BP9" s="142"/>
      <c r="BQ9" s="142"/>
      <c r="BR9" s="142"/>
      <c r="BS9" s="143"/>
      <c r="BT9" s="144"/>
      <c r="BU9" s="145"/>
      <c r="BV9" s="145"/>
      <c r="BW9" s="144"/>
      <c r="BX9" s="146"/>
      <c r="BY9" s="146"/>
      <c r="BZ9" s="156"/>
      <c r="CA9" s="156"/>
      <c r="CB9" s="156"/>
      <c r="CC9" s="156"/>
      <c r="CD9" s="156"/>
      <c r="CE9" s="48"/>
      <c r="CF9" s="150"/>
      <c r="CG9" s="156"/>
      <c r="CH9" s="158">
        <f t="shared" si="0"/>
        <v>-25</v>
      </c>
      <c r="CI9" s="154"/>
      <c r="CJ9" s="154"/>
      <c r="CK9" s="156"/>
      <c r="CL9" s="156"/>
      <c r="CM9" s="97" t="b">
        <f t="shared" si="1"/>
        <v>0</v>
      </c>
      <c r="CN9" s="98"/>
      <c r="CO9" s="98"/>
      <c r="CP9" s="102" t="e">
        <f t="shared" si="2"/>
        <v>#DIV/0!</v>
      </c>
      <c r="CQ9" s="136"/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/>
      <c r="C10" s="141"/>
      <c r="D10" s="156" t="str">
        <f t="shared" si="3"/>
        <v>SD</v>
      </c>
      <c r="E10" s="156" t="str">
        <f t="shared" si="4"/>
        <v>SD</v>
      </c>
      <c r="F10" s="156" t="str">
        <f t="shared" si="5"/>
        <v>SD</v>
      </c>
      <c r="G10" s="156" t="str">
        <f t="shared" si="6"/>
        <v>SD</v>
      </c>
      <c r="H10" s="156" t="str">
        <f t="shared" si="7"/>
        <v>SD</v>
      </c>
      <c r="I10" s="156" t="str">
        <f t="shared" si="8"/>
        <v>SD</v>
      </c>
      <c r="J10" s="142" t="str">
        <f t="shared" si="9"/>
        <v/>
      </c>
      <c r="K10" s="148"/>
      <c r="L10" s="147"/>
      <c r="M10" s="142"/>
      <c r="N10" s="142"/>
      <c r="O10" s="142"/>
      <c r="P10" s="143"/>
      <c r="Q10" s="144"/>
      <c r="R10" s="145"/>
      <c r="S10" s="145"/>
      <c r="T10" s="144"/>
      <c r="U10" s="146"/>
      <c r="V10" s="146"/>
      <c r="W10" s="156"/>
      <c r="X10" s="156"/>
      <c r="Y10" s="156"/>
      <c r="Z10" s="156"/>
      <c r="AA10" s="156"/>
      <c r="AB10" s="156"/>
      <c r="AC10" s="48"/>
      <c r="AD10" s="140"/>
      <c r="AE10" s="141"/>
      <c r="AF10" s="156" t="str">
        <f t="shared" si="10"/>
        <v>SD</v>
      </c>
      <c r="AG10" s="156" t="str">
        <f t="shared" si="11"/>
        <v>SD</v>
      </c>
      <c r="AH10" s="156" t="str">
        <f t="shared" si="15"/>
        <v>SD</v>
      </c>
      <c r="AI10" s="156" t="str">
        <f t="shared" si="16"/>
        <v>SD</v>
      </c>
      <c r="AJ10" s="156" t="str">
        <f t="shared" si="17"/>
        <v>SD</v>
      </c>
      <c r="AK10" s="156" t="str">
        <f t="shared" si="12"/>
        <v>SD</v>
      </c>
      <c r="AL10" s="142" t="str">
        <f t="shared" si="13"/>
        <v/>
      </c>
      <c r="AM10" s="148"/>
      <c r="AN10" s="147"/>
      <c r="AO10" s="142"/>
      <c r="AP10" s="142"/>
      <c r="AQ10" s="142"/>
      <c r="AR10" s="143"/>
      <c r="AS10" s="144"/>
      <c r="AT10" s="145"/>
      <c r="AU10" s="145"/>
      <c r="AV10" s="144"/>
      <c r="AW10" s="146"/>
      <c r="AX10" s="146"/>
      <c r="AY10" s="156"/>
      <c r="AZ10" s="156"/>
      <c r="BA10" s="156"/>
      <c r="BB10" s="156"/>
      <c r="BC10" s="156"/>
      <c r="BD10" s="48"/>
      <c r="BE10" s="140"/>
      <c r="BF10" s="141"/>
      <c r="BG10" s="156" t="str">
        <f t="shared" ref="BG10:BG37" si="18">IF(BE10="","SD",IF(BF10="","SD",(BE10-BF10)))</f>
        <v>SD</v>
      </c>
      <c r="BH10" s="156" t="str">
        <f t="shared" ref="BH10:BH37" si="19" xml:space="preserve"> IF(BE10="","SD",IF(BF10="","SD",(10^(23.5518-(2937.4/(273+BF10))-(4.9283*LOG10(273+BF10))))))</f>
        <v>SD</v>
      </c>
      <c r="BI10" s="156" t="str">
        <f t="shared" ref="BI10:BI37" si="20">IF(BE10="","SD",(10^(23.5518-(2937.4/(273+BE10))-(4.9283*LOG10(273+BE10)))))</f>
        <v>SD</v>
      </c>
      <c r="BJ10" s="156" t="str">
        <f t="shared" ref="BJ10:BJ37" si="21">IF(BE10="","SD",IF(BF10="","SD",(0.799*(1+(0.00115*BF10))*(BE10-BF10))))</f>
        <v>SD</v>
      </c>
      <c r="BK10" s="156" t="str">
        <f t="shared" ref="BK10:BK37" si="22">IF(BH10="SD","SD",IF(BJ10="SD","SD",(BH10-BJ10)))</f>
        <v>SD</v>
      </c>
      <c r="BL10" s="156" t="str">
        <f t="shared" ref="BL10:BL37" si="23">IF(BK10="SD","SD",((237.3*LN(BK10/6.11))/(7.5*LN(10)-LN(BK10/6.11))))</f>
        <v>SD</v>
      </c>
      <c r="BM10" s="142" t="str">
        <f t="shared" si="14"/>
        <v/>
      </c>
      <c r="BN10" s="148"/>
      <c r="BO10" s="147"/>
      <c r="BP10" s="142"/>
      <c r="BQ10" s="142"/>
      <c r="BR10" s="142"/>
      <c r="BS10" s="143"/>
      <c r="BT10" s="144"/>
      <c r="BU10" s="145"/>
      <c r="BV10" s="145"/>
      <c r="BW10" s="144"/>
      <c r="BX10" s="146"/>
      <c r="BY10" s="146"/>
      <c r="BZ10" s="156"/>
      <c r="CA10" s="156"/>
      <c r="CB10" s="156"/>
      <c r="CC10" s="156"/>
      <c r="CD10" s="156"/>
      <c r="CE10" s="48"/>
      <c r="CF10" s="150"/>
      <c r="CG10" s="156"/>
      <c r="CH10" s="158">
        <f t="shared" si="0"/>
        <v>-25</v>
      </c>
      <c r="CI10" s="154"/>
      <c r="CJ10" s="154"/>
      <c r="CK10" s="156"/>
      <c r="CL10" s="156"/>
      <c r="CM10" s="97" t="b">
        <f t="shared" si="1"/>
        <v>0</v>
      </c>
      <c r="CN10" s="98"/>
      <c r="CO10" s="98"/>
      <c r="CP10" s="102" t="e">
        <f t="shared" si="2"/>
        <v>#DIV/0!</v>
      </c>
      <c r="CQ10" s="136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/>
      <c r="C11" s="141"/>
      <c r="D11" s="156" t="str">
        <f t="shared" si="3"/>
        <v>SD</v>
      </c>
      <c r="E11" s="156" t="str">
        <f t="shared" si="4"/>
        <v>SD</v>
      </c>
      <c r="F11" s="156" t="str">
        <f t="shared" si="5"/>
        <v>SD</v>
      </c>
      <c r="G11" s="156" t="str">
        <f t="shared" si="6"/>
        <v>SD</v>
      </c>
      <c r="H11" s="156" t="str">
        <f t="shared" si="7"/>
        <v>SD</v>
      </c>
      <c r="I11" s="156" t="str">
        <f t="shared" si="8"/>
        <v>SD</v>
      </c>
      <c r="J11" s="142" t="str">
        <f t="shared" si="9"/>
        <v/>
      </c>
      <c r="K11" s="148"/>
      <c r="L11" s="147"/>
      <c r="M11" s="142"/>
      <c r="N11" s="142"/>
      <c r="O11" s="142"/>
      <c r="P11" s="143"/>
      <c r="Q11" s="144"/>
      <c r="R11" s="145"/>
      <c r="S11" s="145"/>
      <c r="T11" s="144"/>
      <c r="U11" s="146"/>
      <c r="V11" s="146"/>
      <c r="W11" s="156"/>
      <c r="X11" s="156"/>
      <c r="Y11" s="156"/>
      <c r="Z11" s="156"/>
      <c r="AA11" s="156"/>
      <c r="AB11" s="156"/>
      <c r="AC11" s="48"/>
      <c r="AD11" s="140"/>
      <c r="AE11" s="141"/>
      <c r="AF11" s="156" t="str">
        <f t="shared" si="10"/>
        <v>SD</v>
      </c>
      <c r="AG11" s="156" t="str">
        <f t="shared" si="11"/>
        <v>SD</v>
      </c>
      <c r="AH11" s="156" t="str">
        <f t="shared" si="15"/>
        <v>SD</v>
      </c>
      <c r="AI11" s="156" t="str">
        <f t="shared" si="16"/>
        <v>SD</v>
      </c>
      <c r="AJ11" s="156" t="str">
        <f t="shared" si="17"/>
        <v>SD</v>
      </c>
      <c r="AK11" s="156" t="str">
        <f t="shared" si="12"/>
        <v>SD</v>
      </c>
      <c r="AL11" s="142" t="str">
        <f t="shared" si="13"/>
        <v/>
      </c>
      <c r="AM11" s="148"/>
      <c r="AN11" s="147"/>
      <c r="AO11" s="142"/>
      <c r="AP11" s="142"/>
      <c r="AQ11" s="142"/>
      <c r="AR11" s="143"/>
      <c r="AS11" s="144"/>
      <c r="AT11" s="145"/>
      <c r="AU11" s="145"/>
      <c r="AV11" s="144"/>
      <c r="AW11" s="146"/>
      <c r="AX11" s="146"/>
      <c r="AY11" s="156"/>
      <c r="AZ11" s="156"/>
      <c r="BA11" s="156"/>
      <c r="BB11" s="156"/>
      <c r="BC11" s="156"/>
      <c r="BD11" s="48"/>
      <c r="BE11" s="140"/>
      <c r="BF11" s="141"/>
      <c r="BG11" s="156" t="str">
        <f t="shared" si="18"/>
        <v>SD</v>
      </c>
      <c r="BH11" s="156" t="str">
        <f t="shared" si="19"/>
        <v>SD</v>
      </c>
      <c r="BI11" s="156" t="str">
        <f t="shared" si="20"/>
        <v>SD</v>
      </c>
      <c r="BJ11" s="156" t="str">
        <f t="shared" si="21"/>
        <v>SD</v>
      </c>
      <c r="BK11" s="156" t="str">
        <f t="shared" si="22"/>
        <v>SD</v>
      </c>
      <c r="BL11" s="156" t="str">
        <f t="shared" si="23"/>
        <v>SD</v>
      </c>
      <c r="BM11" s="142" t="str">
        <f t="shared" si="14"/>
        <v/>
      </c>
      <c r="BN11" s="148"/>
      <c r="BO11" s="147"/>
      <c r="BP11" s="142"/>
      <c r="BQ11" s="142"/>
      <c r="BR11" s="142"/>
      <c r="BS11" s="143"/>
      <c r="BT11" s="144"/>
      <c r="BU11" s="145"/>
      <c r="BV11" s="145"/>
      <c r="BW11" s="144"/>
      <c r="BX11" s="146"/>
      <c r="BY11" s="146"/>
      <c r="BZ11" s="156"/>
      <c r="CA11" s="156"/>
      <c r="CB11" s="156"/>
      <c r="CC11" s="156"/>
      <c r="CD11" s="156"/>
      <c r="CE11" s="48"/>
      <c r="CF11" s="150"/>
      <c r="CG11" s="156"/>
      <c r="CH11" s="158">
        <f t="shared" si="0"/>
        <v>-25</v>
      </c>
      <c r="CI11" s="154"/>
      <c r="CJ11" s="154"/>
      <c r="CK11" s="156"/>
      <c r="CL11" s="156"/>
      <c r="CM11" s="97" t="b">
        <f t="shared" si="1"/>
        <v>0</v>
      </c>
      <c r="CN11" s="104"/>
      <c r="CO11" s="104"/>
      <c r="CP11" s="102" t="e">
        <f t="shared" si="2"/>
        <v>#DIV/0!</v>
      </c>
      <c r="CQ11" s="136"/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7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/>
      <c r="C12" s="141"/>
      <c r="D12" s="156" t="str">
        <f t="shared" si="3"/>
        <v>SD</v>
      </c>
      <c r="E12" s="156" t="str">
        <f t="shared" si="4"/>
        <v>SD</v>
      </c>
      <c r="F12" s="156" t="str">
        <f t="shared" si="5"/>
        <v>SD</v>
      </c>
      <c r="G12" s="156" t="str">
        <f t="shared" si="6"/>
        <v>SD</v>
      </c>
      <c r="H12" s="156" t="str">
        <f t="shared" si="7"/>
        <v>SD</v>
      </c>
      <c r="I12" s="156" t="str">
        <f t="shared" si="8"/>
        <v>SD</v>
      </c>
      <c r="J12" s="142" t="str">
        <f t="shared" si="9"/>
        <v/>
      </c>
      <c r="K12" s="148"/>
      <c r="L12" s="147"/>
      <c r="M12" s="142"/>
      <c r="N12" s="142"/>
      <c r="O12" s="142"/>
      <c r="P12" s="143"/>
      <c r="Q12" s="144"/>
      <c r="R12" s="145"/>
      <c r="S12" s="145"/>
      <c r="T12" s="144"/>
      <c r="U12" s="146"/>
      <c r="V12" s="146"/>
      <c r="W12" s="156"/>
      <c r="X12" s="156"/>
      <c r="Y12" s="156"/>
      <c r="Z12" s="156"/>
      <c r="AA12" s="156"/>
      <c r="AB12" s="156"/>
      <c r="AC12" s="48"/>
      <c r="AD12" s="140"/>
      <c r="AE12" s="141"/>
      <c r="AF12" s="156" t="str">
        <f t="shared" si="10"/>
        <v>SD</v>
      </c>
      <c r="AG12" s="156" t="str">
        <f t="shared" si="11"/>
        <v>SD</v>
      </c>
      <c r="AH12" s="156" t="str">
        <f t="shared" si="15"/>
        <v>SD</v>
      </c>
      <c r="AI12" s="156" t="str">
        <f t="shared" si="16"/>
        <v>SD</v>
      </c>
      <c r="AJ12" s="156" t="str">
        <f t="shared" si="17"/>
        <v>SD</v>
      </c>
      <c r="AK12" s="156" t="str">
        <f t="shared" si="12"/>
        <v>SD</v>
      </c>
      <c r="AL12" s="142" t="str">
        <f t="shared" si="13"/>
        <v/>
      </c>
      <c r="AM12" s="148"/>
      <c r="AN12" s="147"/>
      <c r="AO12" s="142"/>
      <c r="AP12" s="142"/>
      <c r="AQ12" s="142"/>
      <c r="AR12" s="143"/>
      <c r="AS12" s="144"/>
      <c r="AT12" s="145"/>
      <c r="AU12" s="145"/>
      <c r="AV12" s="144"/>
      <c r="AW12" s="146"/>
      <c r="AX12" s="146"/>
      <c r="AY12" s="156"/>
      <c r="AZ12" s="156"/>
      <c r="BA12" s="156"/>
      <c r="BB12" s="156"/>
      <c r="BC12" s="156"/>
      <c r="BD12" s="48"/>
      <c r="BE12" s="140"/>
      <c r="BF12" s="141"/>
      <c r="BG12" s="156" t="str">
        <f t="shared" si="18"/>
        <v>SD</v>
      </c>
      <c r="BH12" s="156" t="str">
        <f t="shared" si="19"/>
        <v>SD</v>
      </c>
      <c r="BI12" s="156" t="str">
        <f t="shared" si="20"/>
        <v>SD</v>
      </c>
      <c r="BJ12" s="156" t="str">
        <f t="shared" si="21"/>
        <v>SD</v>
      </c>
      <c r="BK12" s="156" t="str">
        <f t="shared" si="22"/>
        <v>SD</v>
      </c>
      <c r="BL12" s="156" t="str">
        <f t="shared" si="23"/>
        <v>SD</v>
      </c>
      <c r="BM12" s="142" t="str">
        <f t="shared" si="14"/>
        <v/>
      </c>
      <c r="BN12" s="148"/>
      <c r="BO12" s="147"/>
      <c r="BP12" s="142"/>
      <c r="BQ12" s="142"/>
      <c r="BR12" s="142"/>
      <c r="BS12" s="143"/>
      <c r="BT12" s="144"/>
      <c r="BU12" s="145"/>
      <c r="BV12" s="145"/>
      <c r="BW12" s="144"/>
      <c r="BX12" s="146"/>
      <c r="BY12" s="146"/>
      <c r="BZ12" s="156"/>
      <c r="CA12" s="156"/>
      <c r="CB12" s="156"/>
      <c r="CC12" s="156"/>
      <c r="CD12" s="156"/>
      <c r="CE12" s="48"/>
      <c r="CF12" s="150"/>
      <c r="CG12" s="156"/>
      <c r="CH12" s="158">
        <f t="shared" si="0"/>
        <v>-25</v>
      </c>
      <c r="CI12" s="154"/>
      <c r="CJ12" s="154"/>
      <c r="CK12" s="156"/>
      <c r="CL12" s="156"/>
      <c r="CM12" s="97" t="b">
        <f t="shared" si="1"/>
        <v>0</v>
      </c>
      <c r="CN12" s="104"/>
      <c r="CO12" s="104"/>
      <c r="CP12" s="102" t="e">
        <f t="shared" si="2"/>
        <v>#DIV/0!</v>
      </c>
      <c r="CQ12" s="136"/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7"/>
      <c r="DN12" s="127"/>
      <c r="DO12" s="127"/>
      <c r="DP12" s="127"/>
      <c r="DQ12" s="127"/>
      <c r="DR12" s="127"/>
      <c r="DS12" s="54"/>
      <c r="DT12" s="53"/>
      <c r="DU12" s="53"/>
    </row>
    <row r="13" spans="1:125" ht="15" thickBot="1">
      <c r="A13" s="13">
        <v>7</v>
      </c>
      <c r="B13" s="140"/>
      <c r="C13" s="141"/>
      <c r="D13" s="156" t="str">
        <f t="shared" si="3"/>
        <v>SD</v>
      </c>
      <c r="E13" s="156" t="str">
        <f t="shared" si="4"/>
        <v>SD</v>
      </c>
      <c r="F13" s="156" t="str">
        <f t="shared" si="5"/>
        <v>SD</v>
      </c>
      <c r="G13" s="156" t="str">
        <f t="shared" si="6"/>
        <v>SD</v>
      </c>
      <c r="H13" s="156" t="str">
        <f t="shared" si="7"/>
        <v>SD</v>
      </c>
      <c r="I13" s="156" t="str">
        <f t="shared" si="8"/>
        <v>SD</v>
      </c>
      <c r="J13" s="142" t="str">
        <f t="shared" si="9"/>
        <v/>
      </c>
      <c r="K13" s="148"/>
      <c r="L13" s="147"/>
      <c r="M13" s="142"/>
      <c r="N13" s="142"/>
      <c r="O13" s="142"/>
      <c r="P13" s="143"/>
      <c r="Q13" s="144"/>
      <c r="R13" s="145"/>
      <c r="S13" s="145"/>
      <c r="T13" s="144"/>
      <c r="U13" s="146"/>
      <c r="V13" s="146"/>
      <c r="W13" s="156"/>
      <c r="X13" s="156"/>
      <c r="Y13" s="156"/>
      <c r="Z13" s="156"/>
      <c r="AA13" s="156"/>
      <c r="AB13" s="156"/>
      <c r="AC13" s="48"/>
      <c r="AD13" s="140"/>
      <c r="AE13" s="141"/>
      <c r="AF13" s="156" t="str">
        <f t="shared" si="10"/>
        <v>SD</v>
      </c>
      <c r="AG13" s="156" t="str">
        <f t="shared" si="11"/>
        <v>SD</v>
      </c>
      <c r="AH13" s="156" t="str">
        <f t="shared" si="15"/>
        <v>SD</v>
      </c>
      <c r="AI13" s="156" t="str">
        <f t="shared" si="16"/>
        <v>SD</v>
      </c>
      <c r="AJ13" s="156" t="str">
        <f t="shared" si="17"/>
        <v>SD</v>
      </c>
      <c r="AK13" s="156" t="str">
        <f t="shared" si="12"/>
        <v>SD</v>
      </c>
      <c r="AL13" s="142" t="str">
        <f t="shared" si="13"/>
        <v/>
      </c>
      <c r="AM13" s="148"/>
      <c r="AN13" s="147"/>
      <c r="AO13" s="142"/>
      <c r="AP13" s="142"/>
      <c r="AQ13" s="142"/>
      <c r="AR13" s="143"/>
      <c r="AS13" s="144"/>
      <c r="AT13" s="145"/>
      <c r="AU13" s="145"/>
      <c r="AV13" s="144"/>
      <c r="AW13" s="146"/>
      <c r="AX13" s="146"/>
      <c r="AY13" s="156"/>
      <c r="AZ13" s="156"/>
      <c r="BA13" s="156"/>
      <c r="BB13" s="156"/>
      <c r="BC13" s="156"/>
      <c r="BD13" s="48"/>
      <c r="BE13" s="140"/>
      <c r="BF13" s="141"/>
      <c r="BG13" s="156" t="str">
        <f t="shared" si="18"/>
        <v>SD</v>
      </c>
      <c r="BH13" s="156" t="str">
        <f t="shared" si="19"/>
        <v>SD</v>
      </c>
      <c r="BI13" s="156" t="str">
        <f t="shared" si="20"/>
        <v>SD</v>
      </c>
      <c r="BJ13" s="156" t="str">
        <f t="shared" si="21"/>
        <v>SD</v>
      </c>
      <c r="BK13" s="156" t="str">
        <f t="shared" si="22"/>
        <v>SD</v>
      </c>
      <c r="BL13" s="156" t="str">
        <f t="shared" si="23"/>
        <v>SD</v>
      </c>
      <c r="BM13" s="142" t="str">
        <f t="shared" si="14"/>
        <v/>
      </c>
      <c r="BN13" s="148"/>
      <c r="BO13" s="147"/>
      <c r="BP13" s="142"/>
      <c r="BQ13" s="142"/>
      <c r="BR13" s="142"/>
      <c r="BS13" s="143"/>
      <c r="BT13" s="144"/>
      <c r="BU13" s="145"/>
      <c r="BV13" s="145"/>
      <c r="BW13" s="144"/>
      <c r="BX13" s="146"/>
      <c r="BY13" s="146"/>
      <c r="BZ13" s="156"/>
      <c r="CA13" s="156"/>
      <c r="CB13" s="156"/>
      <c r="CC13" s="156"/>
      <c r="CD13" s="156"/>
      <c r="CE13" s="48"/>
      <c r="CF13" s="150"/>
      <c r="CG13" s="156"/>
      <c r="CH13" s="158">
        <f t="shared" si="0"/>
        <v>-25</v>
      </c>
      <c r="CI13" s="154"/>
      <c r="CJ13" s="154"/>
      <c r="CK13" s="156"/>
      <c r="CL13" s="156"/>
      <c r="CM13" s="97" t="b">
        <f t="shared" si="1"/>
        <v>0</v>
      </c>
      <c r="CN13" s="104"/>
      <c r="CO13" s="104"/>
      <c r="CP13" s="102" t="e">
        <f t="shared" si="2"/>
        <v>#DIV/0!</v>
      </c>
      <c r="CQ13" s="136"/>
      <c r="CS13" s="83">
        <v>1</v>
      </c>
      <c r="CT13" s="92">
        <f>CL7</f>
        <v>0</v>
      </c>
      <c r="CU13" s="92">
        <f>CK7</f>
        <v>0</v>
      </c>
      <c r="CV13" s="92" t="str">
        <f>IF(CM7=FALSE,"s/d",CM7)</f>
        <v>s/d</v>
      </c>
      <c r="CW13" s="94" t="str">
        <f>IF(CO7="","s/d",CO7)</f>
        <v>s/d</v>
      </c>
      <c r="CX13" s="94" t="str">
        <f>IF(CN7="","s/d",CN7)</f>
        <v>s/d</v>
      </c>
      <c r="CY13" s="93" t="e">
        <f>CP7</f>
        <v>#DIV/0!</v>
      </c>
      <c r="CZ13" s="92" t="e">
        <f t="shared" ref="CZ13:CZ43" si="24">IF(COUNT(I7,AK7,BL7)=1,"sd",AVERAGE(I7,AK7,BL7))</f>
        <v>#DIV/0!</v>
      </c>
      <c r="DA13" s="93" t="e">
        <f t="shared" ref="DA13:DA43" si="25">IF(COUNT(K7,AM7,BN7)=1,"sd",AVERAGE(K7,AM7,BN7))</f>
        <v>#DIV/0!</v>
      </c>
      <c r="DB13" s="92" t="str">
        <f>IF(W7="","",W7)</f>
        <v/>
      </c>
      <c r="DC13" s="92" t="e">
        <f t="shared" ref="DC13:DH28" si="26">IF(COUNT(X7,AY7,BZ7)=1,"sd",AVERAGE(X7,AY7,BZ7))</f>
        <v>#DIV/0!</v>
      </c>
      <c r="DD13" s="92" t="e">
        <f t="shared" si="26"/>
        <v>#DIV/0!</v>
      </c>
      <c r="DE13" s="92" t="e">
        <f t="shared" si="26"/>
        <v>#DIV/0!</v>
      </c>
      <c r="DF13" s="92" t="e">
        <f t="shared" si="26"/>
        <v>#DIV/0!</v>
      </c>
      <c r="DG13" s="92" t="e">
        <f t="shared" si="26"/>
        <v>#DIV/0!</v>
      </c>
      <c r="DH13" s="92" t="e">
        <f t="shared" si="26"/>
        <v>#DIV/0!</v>
      </c>
      <c r="DI13" s="96">
        <f>CF7</f>
        <v>0</v>
      </c>
      <c r="DJ13" s="92">
        <f>CH7</f>
        <v>-25</v>
      </c>
      <c r="DK13" s="96" t="str">
        <f>IF(CQ7="","",CQ7)</f>
        <v/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/>
      <c r="C14" s="141"/>
      <c r="D14" s="156" t="str">
        <f t="shared" si="3"/>
        <v>SD</v>
      </c>
      <c r="E14" s="156" t="str">
        <f t="shared" si="4"/>
        <v>SD</v>
      </c>
      <c r="F14" s="156" t="str">
        <f t="shared" si="5"/>
        <v>SD</v>
      </c>
      <c r="G14" s="156" t="str">
        <f t="shared" si="6"/>
        <v>SD</v>
      </c>
      <c r="H14" s="156" t="str">
        <f t="shared" si="7"/>
        <v>SD</v>
      </c>
      <c r="I14" s="156" t="str">
        <f t="shared" si="8"/>
        <v>SD</v>
      </c>
      <c r="J14" s="142" t="str">
        <f t="shared" si="9"/>
        <v/>
      </c>
      <c r="K14" s="148"/>
      <c r="L14" s="147"/>
      <c r="M14" s="142"/>
      <c r="N14" s="142"/>
      <c r="O14" s="142"/>
      <c r="P14" s="143"/>
      <c r="Q14" s="144"/>
      <c r="R14" s="145"/>
      <c r="S14" s="145"/>
      <c r="T14" s="144"/>
      <c r="U14" s="146"/>
      <c r="V14" s="146"/>
      <c r="W14" s="156"/>
      <c r="X14" s="156"/>
      <c r="Y14" s="156"/>
      <c r="Z14" s="156"/>
      <c r="AA14" s="156"/>
      <c r="AB14" s="156"/>
      <c r="AC14" s="48"/>
      <c r="AD14" s="140"/>
      <c r="AE14" s="141"/>
      <c r="AF14" s="156" t="str">
        <f t="shared" si="10"/>
        <v>SD</v>
      </c>
      <c r="AG14" s="156" t="str">
        <f t="shared" si="11"/>
        <v>SD</v>
      </c>
      <c r="AH14" s="156" t="str">
        <f t="shared" si="15"/>
        <v>SD</v>
      </c>
      <c r="AI14" s="156" t="str">
        <f t="shared" si="16"/>
        <v>SD</v>
      </c>
      <c r="AJ14" s="156" t="str">
        <f t="shared" si="17"/>
        <v>SD</v>
      </c>
      <c r="AK14" s="156" t="str">
        <f t="shared" si="12"/>
        <v>SD</v>
      </c>
      <c r="AL14" s="142" t="str">
        <f t="shared" si="13"/>
        <v/>
      </c>
      <c r="AM14" s="148"/>
      <c r="AN14" s="147"/>
      <c r="AO14" s="142"/>
      <c r="AP14" s="142"/>
      <c r="AQ14" s="142"/>
      <c r="AR14" s="143"/>
      <c r="AS14" s="144"/>
      <c r="AT14" s="145"/>
      <c r="AU14" s="145"/>
      <c r="AV14" s="144"/>
      <c r="AW14" s="146"/>
      <c r="AX14" s="146"/>
      <c r="AY14" s="156"/>
      <c r="AZ14" s="156"/>
      <c r="BA14" s="156"/>
      <c r="BB14" s="156"/>
      <c r="BC14" s="156"/>
      <c r="BD14" s="48"/>
      <c r="BE14" s="140"/>
      <c r="BF14" s="141"/>
      <c r="BG14" s="156" t="str">
        <f t="shared" si="18"/>
        <v>SD</v>
      </c>
      <c r="BH14" s="156" t="str">
        <f t="shared" si="19"/>
        <v>SD</v>
      </c>
      <c r="BI14" s="156" t="str">
        <f t="shared" si="20"/>
        <v>SD</v>
      </c>
      <c r="BJ14" s="156" t="str">
        <f t="shared" si="21"/>
        <v>SD</v>
      </c>
      <c r="BK14" s="156" t="str">
        <f t="shared" si="22"/>
        <v>SD</v>
      </c>
      <c r="BL14" s="156" t="str">
        <f t="shared" si="23"/>
        <v>SD</v>
      </c>
      <c r="BM14" s="142" t="str">
        <f t="shared" si="14"/>
        <v/>
      </c>
      <c r="BN14" s="148"/>
      <c r="BO14" s="147"/>
      <c r="BP14" s="142"/>
      <c r="BQ14" s="142"/>
      <c r="BR14" s="142"/>
      <c r="BS14" s="143"/>
      <c r="BT14" s="144"/>
      <c r="BU14" s="145"/>
      <c r="BV14" s="145"/>
      <c r="BW14" s="144"/>
      <c r="BX14" s="146"/>
      <c r="BY14" s="146"/>
      <c r="BZ14" s="156"/>
      <c r="CA14" s="156"/>
      <c r="CB14" s="156"/>
      <c r="CC14" s="156"/>
      <c r="CD14" s="156"/>
      <c r="CE14" s="48"/>
      <c r="CF14" s="150"/>
      <c r="CG14" s="156"/>
      <c r="CH14" s="158">
        <f t="shared" si="0"/>
        <v>-25</v>
      </c>
      <c r="CI14" s="154"/>
      <c r="CJ14" s="154"/>
      <c r="CK14" s="156"/>
      <c r="CL14" s="156"/>
      <c r="CM14" s="97" t="b">
        <f t="shared" si="1"/>
        <v>0</v>
      </c>
      <c r="CN14" s="104"/>
      <c r="CO14" s="104"/>
      <c r="CP14" s="102" t="e">
        <f t="shared" si="2"/>
        <v>#DIV/0!</v>
      </c>
      <c r="CQ14" s="136"/>
      <c r="CS14" s="83">
        <v>2</v>
      </c>
      <c r="CT14" s="92">
        <f t="shared" ref="CT14:CT43" si="27">CL8</f>
        <v>0</v>
      </c>
      <c r="CU14" s="92">
        <f t="shared" ref="CU14:CU43" si="28">CK8</f>
        <v>0</v>
      </c>
      <c r="CV14" s="92" t="str">
        <f t="shared" ref="CV14:CV43" si="29">IF(CM8=FALSE,"s/d",CM8)</f>
        <v>s/d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 t="e">
        <f t="shared" ref="CY14:CY43" si="32">CP8</f>
        <v>#DIV/0!</v>
      </c>
      <c r="CZ14" s="92" t="e">
        <f t="shared" si="24"/>
        <v>#DIV/0!</v>
      </c>
      <c r="DA14" s="93" t="e">
        <f t="shared" si="25"/>
        <v>#DIV/0!</v>
      </c>
      <c r="DB14" s="92" t="str">
        <f t="shared" ref="DB14:DB43" si="33">IF(W8="","",W8)</f>
        <v/>
      </c>
      <c r="DC14" s="92" t="e">
        <f t="shared" si="26"/>
        <v>#DIV/0!</v>
      </c>
      <c r="DD14" s="92" t="e">
        <f t="shared" si="26"/>
        <v>#DIV/0!</v>
      </c>
      <c r="DE14" s="92" t="e">
        <f t="shared" si="26"/>
        <v>#DIV/0!</v>
      </c>
      <c r="DF14" s="92" t="e">
        <f t="shared" si="26"/>
        <v>#DIV/0!</v>
      </c>
      <c r="DG14" s="92" t="e">
        <f t="shared" si="26"/>
        <v>#DIV/0!</v>
      </c>
      <c r="DH14" s="92" t="e">
        <f t="shared" si="26"/>
        <v>#DIV/0!</v>
      </c>
      <c r="DI14" s="96">
        <f t="shared" ref="DI14:DI43" si="34">CF8</f>
        <v>0</v>
      </c>
      <c r="DJ14" s="92">
        <f t="shared" ref="DJ14:DJ43" si="35">CH8</f>
        <v>-25</v>
      </c>
      <c r="DK14" s="96" t="str">
        <f t="shared" ref="DK14:DK43" si="36">IF(CQ8="","",CQ8)</f>
        <v/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/>
      <c r="C15" s="141"/>
      <c r="D15" s="156" t="str">
        <f t="shared" si="3"/>
        <v>SD</v>
      </c>
      <c r="E15" s="156" t="str">
        <f t="shared" si="4"/>
        <v>SD</v>
      </c>
      <c r="F15" s="156" t="str">
        <f t="shared" si="5"/>
        <v>SD</v>
      </c>
      <c r="G15" s="156" t="str">
        <f t="shared" si="6"/>
        <v>SD</v>
      </c>
      <c r="H15" s="156" t="str">
        <f t="shared" si="7"/>
        <v>SD</v>
      </c>
      <c r="I15" s="156" t="str">
        <f t="shared" si="8"/>
        <v>SD</v>
      </c>
      <c r="J15" s="142" t="str">
        <f t="shared" si="9"/>
        <v/>
      </c>
      <c r="K15" s="148"/>
      <c r="L15" s="147"/>
      <c r="M15" s="142"/>
      <c r="N15" s="142"/>
      <c r="O15" s="142"/>
      <c r="P15" s="143"/>
      <c r="Q15" s="144"/>
      <c r="R15" s="145"/>
      <c r="S15" s="145"/>
      <c r="T15" s="144"/>
      <c r="U15" s="146"/>
      <c r="V15" s="146"/>
      <c r="W15" s="156"/>
      <c r="X15" s="156"/>
      <c r="Y15" s="156"/>
      <c r="Z15" s="156"/>
      <c r="AA15" s="156"/>
      <c r="AB15" s="156"/>
      <c r="AC15" s="48"/>
      <c r="AD15" s="140"/>
      <c r="AE15" s="141"/>
      <c r="AF15" s="156" t="str">
        <f t="shared" si="10"/>
        <v>SD</v>
      </c>
      <c r="AG15" s="156" t="str">
        <f t="shared" si="11"/>
        <v>SD</v>
      </c>
      <c r="AH15" s="156" t="str">
        <f t="shared" si="15"/>
        <v>SD</v>
      </c>
      <c r="AI15" s="156" t="str">
        <f t="shared" si="16"/>
        <v>SD</v>
      </c>
      <c r="AJ15" s="156" t="str">
        <f t="shared" si="17"/>
        <v>SD</v>
      </c>
      <c r="AK15" s="156" t="str">
        <f t="shared" si="12"/>
        <v>SD</v>
      </c>
      <c r="AL15" s="142" t="str">
        <f t="shared" si="13"/>
        <v/>
      </c>
      <c r="AM15" s="148"/>
      <c r="AN15" s="147"/>
      <c r="AO15" s="142"/>
      <c r="AP15" s="142"/>
      <c r="AQ15" s="142"/>
      <c r="AR15" s="143"/>
      <c r="AS15" s="144"/>
      <c r="AT15" s="145"/>
      <c r="AU15" s="145"/>
      <c r="AV15" s="144"/>
      <c r="AW15" s="146"/>
      <c r="AX15" s="146"/>
      <c r="AY15" s="156"/>
      <c r="AZ15" s="156"/>
      <c r="BA15" s="156"/>
      <c r="BB15" s="156"/>
      <c r="BC15" s="156"/>
      <c r="BD15" s="48"/>
      <c r="BE15" s="140"/>
      <c r="BF15" s="141"/>
      <c r="BG15" s="156" t="str">
        <f t="shared" si="18"/>
        <v>SD</v>
      </c>
      <c r="BH15" s="156" t="str">
        <f t="shared" si="19"/>
        <v>SD</v>
      </c>
      <c r="BI15" s="156" t="str">
        <f t="shared" si="20"/>
        <v>SD</v>
      </c>
      <c r="BJ15" s="156" t="str">
        <f t="shared" si="21"/>
        <v>SD</v>
      </c>
      <c r="BK15" s="156" t="str">
        <f t="shared" si="22"/>
        <v>SD</v>
      </c>
      <c r="BL15" s="156" t="str">
        <f t="shared" si="23"/>
        <v>SD</v>
      </c>
      <c r="BM15" s="142" t="str">
        <f t="shared" si="14"/>
        <v/>
      </c>
      <c r="BN15" s="148"/>
      <c r="BO15" s="147"/>
      <c r="BP15" s="142"/>
      <c r="BQ15" s="142"/>
      <c r="BR15" s="142"/>
      <c r="BS15" s="143"/>
      <c r="BT15" s="144"/>
      <c r="BU15" s="145"/>
      <c r="BV15" s="145"/>
      <c r="BW15" s="144"/>
      <c r="BX15" s="146"/>
      <c r="BY15" s="146"/>
      <c r="BZ15" s="156"/>
      <c r="CA15" s="156"/>
      <c r="CB15" s="156"/>
      <c r="CC15" s="156"/>
      <c r="CD15" s="156"/>
      <c r="CE15" s="48"/>
      <c r="CF15" s="150"/>
      <c r="CG15" s="156"/>
      <c r="CH15" s="158">
        <f t="shared" si="0"/>
        <v>-25</v>
      </c>
      <c r="CI15" s="154"/>
      <c r="CJ15" s="154"/>
      <c r="CK15" s="156"/>
      <c r="CL15" s="156"/>
      <c r="CM15" s="97" t="b">
        <f t="shared" si="1"/>
        <v>0</v>
      </c>
      <c r="CN15" s="104"/>
      <c r="CO15" s="104"/>
      <c r="CP15" s="102" t="e">
        <f t="shared" si="2"/>
        <v>#DIV/0!</v>
      </c>
      <c r="CQ15" s="136"/>
      <c r="CS15" s="83">
        <v>3</v>
      </c>
      <c r="CT15" s="92">
        <f t="shared" si="27"/>
        <v>0</v>
      </c>
      <c r="CU15" s="92">
        <f t="shared" si="28"/>
        <v>0</v>
      </c>
      <c r="CV15" s="92" t="str">
        <f t="shared" si="29"/>
        <v>s/d</v>
      </c>
      <c r="CW15" s="94" t="str">
        <f t="shared" si="30"/>
        <v>s/d</v>
      </c>
      <c r="CX15" s="94" t="str">
        <f t="shared" si="31"/>
        <v>s/d</v>
      </c>
      <c r="CY15" s="93" t="e">
        <f t="shared" si="32"/>
        <v>#DIV/0!</v>
      </c>
      <c r="CZ15" s="92" t="e">
        <f t="shared" si="24"/>
        <v>#DIV/0!</v>
      </c>
      <c r="DA15" s="93" t="e">
        <f t="shared" si="25"/>
        <v>#DIV/0!</v>
      </c>
      <c r="DB15" s="92" t="str">
        <f t="shared" si="33"/>
        <v/>
      </c>
      <c r="DC15" s="92" t="e">
        <f t="shared" si="26"/>
        <v>#DIV/0!</v>
      </c>
      <c r="DD15" s="92" t="e">
        <f t="shared" si="26"/>
        <v>#DIV/0!</v>
      </c>
      <c r="DE15" s="92" t="e">
        <f t="shared" si="26"/>
        <v>#DIV/0!</v>
      </c>
      <c r="DF15" s="92" t="e">
        <f t="shared" si="26"/>
        <v>#DIV/0!</v>
      </c>
      <c r="DG15" s="92" t="e">
        <f t="shared" si="26"/>
        <v>#DIV/0!</v>
      </c>
      <c r="DH15" s="92" t="e">
        <f t="shared" si="26"/>
        <v>#DIV/0!</v>
      </c>
      <c r="DI15" s="96">
        <f t="shared" si="34"/>
        <v>0</v>
      </c>
      <c r="DJ15" s="92">
        <f t="shared" si="35"/>
        <v>-25</v>
      </c>
      <c r="DK15" s="96" t="str">
        <f t="shared" si="36"/>
        <v/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/>
      <c r="C16" s="141"/>
      <c r="D16" s="156" t="str">
        <f t="shared" si="3"/>
        <v>SD</v>
      </c>
      <c r="E16" s="156" t="str">
        <f t="shared" si="4"/>
        <v>SD</v>
      </c>
      <c r="F16" s="156" t="str">
        <f t="shared" si="5"/>
        <v>SD</v>
      </c>
      <c r="G16" s="156" t="str">
        <f t="shared" si="6"/>
        <v>SD</v>
      </c>
      <c r="H16" s="156" t="str">
        <f t="shared" si="7"/>
        <v>SD</v>
      </c>
      <c r="I16" s="156" t="str">
        <f t="shared" si="8"/>
        <v>SD</v>
      </c>
      <c r="J16" s="142" t="str">
        <f t="shared" si="9"/>
        <v/>
      </c>
      <c r="K16" s="148"/>
      <c r="L16" s="147"/>
      <c r="M16" s="142"/>
      <c r="N16" s="142"/>
      <c r="O16" s="142"/>
      <c r="P16" s="143"/>
      <c r="Q16" s="144"/>
      <c r="R16" s="145"/>
      <c r="S16" s="145"/>
      <c r="T16" s="144"/>
      <c r="U16" s="146"/>
      <c r="V16" s="146"/>
      <c r="W16" s="156"/>
      <c r="X16" s="156"/>
      <c r="Y16" s="156"/>
      <c r="Z16" s="156"/>
      <c r="AA16" s="156"/>
      <c r="AB16" s="156"/>
      <c r="AC16" s="48"/>
      <c r="AD16" s="140"/>
      <c r="AE16" s="141"/>
      <c r="AF16" s="156" t="str">
        <f t="shared" si="10"/>
        <v>SD</v>
      </c>
      <c r="AG16" s="156" t="str">
        <f t="shared" si="11"/>
        <v>SD</v>
      </c>
      <c r="AH16" s="156" t="str">
        <f t="shared" si="15"/>
        <v>SD</v>
      </c>
      <c r="AI16" s="156" t="str">
        <f t="shared" si="16"/>
        <v>SD</v>
      </c>
      <c r="AJ16" s="156" t="str">
        <f t="shared" si="17"/>
        <v>SD</v>
      </c>
      <c r="AK16" s="156" t="str">
        <f t="shared" si="12"/>
        <v>SD</v>
      </c>
      <c r="AL16" s="142" t="str">
        <f t="shared" si="13"/>
        <v/>
      </c>
      <c r="AM16" s="148"/>
      <c r="AN16" s="147"/>
      <c r="AO16" s="142"/>
      <c r="AP16" s="142"/>
      <c r="AQ16" s="142"/>
      <c r="AR16" s="143"/>
      <c r="AS16" s="144"/>
      <c r="AT16" s="145"/>
      <c r="AU16" s="145"/>
      <c r="AV16" s="144"/>
      <c r="AW16" s="146"/>
      <c r="AX16" s="146"/>
      <c r="AY16" s="156"/>
      <c r="AZ16" s="156"/>
      <c r="BA16" s="156"/>
      <c r="BB16" s="156"/>
      <c r="BC16" s="156"/>
      <c r="BD16" s="48"/>
      <c r="BE16" s="140"/>
      <c r="BF16" s="141"/>
      <c r="BG16" s="156" t="str">
        <f t="shared" si="18"/>
        <v>SD</v>
      </c>
      <c r="BH16" s="156" t="str">
        <f t="shared" si="19"/>
        <v>SD</v>
      </c>
      <c r="BI16" s="156" t="str">
        <f t="shared" si="20"/>
        <v>SD</v>
      </c>
      <c r="BJ16" s="156" t="str">
        <f t="shared" si="21"/>
        <v>SD</v>
      </c>
      <c r="BK16" s="156" t="str">
        <f t="shared" si="22"/>
        <v>SD</v>
      </c>
      <c r="BL16" s="156" t="str">
        <f t="shared" si="23"/>
        <v>SD</v>
      </c>
      <c r="BM16" s="142" t="str">
        <f t="shared" si="14"/>
        <v/>
      </c>
      <c r="BN16" s="148"/>
      <c r="BO16" s="147"/>
      <c r="BP16" s="142"/>
      <c r="BQ16" s="142"/>
      <c r="BR16" s="142"/>
      <c r="BS16" s="143"/>
      <c r="BT16" s="144"/>
      <c r="BU16" s="145"/>
      <c r="BV16" s="145"/>
      <c r="BW16" s="144"/>
      <c r="BX16" s="146"/>
      <c r="BY16" s="146"/>
      <c r="BZ16" s="156"/>
      <c r="CA16" s="156"/>
      <c r="CB16" s="156"/>
      <c r="CC16" s="156"/>
      <c r="CD16" s="156"/>
      <c r="CE16" s="48"/>
      <c r="CF16" s="150"/>
      <c r="CG16" s="156"/>
      <c r="CH16" s="158">
        <f t="shared" si="0"/>
        <v>-25</v>
      </c>
      <c r="CI16" s="154"/>
      <c r="CJ16" s="154"/>
      <c r="CK16" s="156"/>
      <c r="CL16" s="156"/>
      <c r="CM16" s="97" t="b">
        <f t="shared" si="1"/>
        <v>0</v>
      </c>
      <c r="CN16" s="104"/>
      <c r="CO16" s="104"/>
      <c r="CP16" s="102" t="e">
        <f t="shared" si="2"/>
        <v>#DIV/0!</v>
      </c>
      <c r="CQ16" s="136"/>
      <c r="CS16" s="83">
        <v>4</v>
      </c>
      <c r="CT16" s="92">
        <f t="shared" si="27"/>
        <v>0</v>
      </c>
      <c r="CU16" s="92">
        <f t="shared" si="28"/>
        <v>0</v>
      </c>
      <c r="CV16" s="92" t="str">
        <f t="shared" si="29"/>
        <v>s/d</v>
      </c>
      <c r="CW16" s="94" t="str">
        <f t="shared" si="30"/>
        <v>s/d</v>
      </c>
      <c r="CX16" s="94" t="str">
        <f t="shared" si="31"/>
        <v>s/d</v>
      </c>
      <c r="CY16" s="93" t="e">
        <f t="shared" si="32"/>
        <v>#DIV/0!</v>
      </c>
      <c r="CZ16" s="92" t="e">
        <f t="shared" si="24"/>
        <v>#DIV/0!</v>
      </c>
      <c r="DA16" s="93" t="e">
        <f t="shared" si="25"/>
        <v>#DIV/0!</v>
      </c>
      <c r="DB16" s="92" t="str">
        <f t="shared" si="33"/>
        <v/>
      </c>
      <c r="DC16" s="92" t="e">
        <f t="shared" si="26"/>
        <v>#DIV/0!</v>
      </c>
      <c r="DD16" s="92" t="e">
        <f t="shared" si="26"/>
        <v>#DIV/0!</v>
      </c>
      <c r="DE16" s="92" t="e">
        <f t="shared" si="26"/>
        <v>#DIV/0!</v>
      </c>
      <c r="DF16" s="92" t="e">
        <f t="shared" si="26"/>
        <v>#DIV/0!</v>
      </c>
      <c r="DG16" s="92" t="e">
        <f t="shared" si="26"/>
        <v>#DIV/0!</v>
      </c>
      <c r="DH16" s="92" t="e">
        <f t="shared" si="26"/>
        <v>#DIV/0!</v>
      </c>
      <c r="DI16" s="96">
        <f t="shared" si="34"/>
        <v>0</v>
      </c>
      <c r="DJ16" s="92">
        <f t="shared" si="35"/>
        <v>-25</v>
      </c>
      <c r="DK16" s="96" t="str">
        <f t="shared" si="36"/>
        <v/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/>
      <c r="C17" s="141"/>
      <c r="D17" s="156" t="str">
        <f t="shared" si="3"/>
        <v>SD</v>
      </c>
      <c r="E17" s="156" t="str">
        <f t="shared" si="4"/>
        <v>SD</v>
      </c>
      <c r="F17" s="156" t="str">
        <f t="shared" si="5"/>
        <v>SD</v>
      </c>
      <c r="G17" s="156" t="str">
        <f t="shared" si="6"/>
        <v>SD</v>
      </c>
      <c r="H17" s="156" t="str">
        <f t="shared" si="7"/>
        <v>SD</v>
      </c>
      <c r="I17" s="156" t="str">
        <f t="shared" si="8"/>
        <v>SD</v>
      </c>
      <c r="J17" s="142" t="str">
        <f t="shared" si="9"/>
        <v/>
      </c>
      <c r="K17" s="148"/>
      <c r="L17" s="147"/>
      <c r="M17" s="142"/>
      <c r="N17" s="142"/>
      <c r="O17" s="142"/>
      <c r="P17" s="143"/>
      <c r="Q17" s="144"/>
      <c r="R17" s="145"/>
      <c r="S17" s="145"/>
      <c r="T17" s="144"/>
      <c r="U17" s="146"/>
      <c r="V17" s="146"/>
      <c r="W17" s="156"/>
      <c r="X17" s="156"/>
      <c r="Y17" s="156"/>
      <c r="Z17" s="156"/>
      <c r="AA17" s="156"/>
      <c r="AB17" s="156"/>
      <c r="AC17" s="48"/>
      <c r="AD17" s="140"/>
      <c r="AE17" s="141"/>
      <c r="AF17" s="156" t="str">
        <f t="shared" si="10"/>
        <v>SD</v>
      </c>
      <c r="AG17" s="156" t="str">
        <f t="shared" si="11"/>
        <v>SD</v>
      </c>
      <c r="AH17" s="156" t="str">
        <f t="shared" si="15"/>
        <v>SD</v>
      </c>
      <c r="AI17" s="156" t="str">
        <f t="shared" si="16"/>
        <v>SD</v>
      </c>
      <c r="AJ17" s="156" t="str">
        <f t="shared" si="17"/>
        <v>SD</v>
      </c>
      <c r="AK17" s="156" t="str">
        <f t="shared" si="12"/>
        <v>SD</v>
      </c>
      <c r="AL17" s="142" t="str">
        <f t="shared" si="13"/>
        <v/>
      </c>
      <c r="AM17" s="148"/>
      <c r="AN17" s="147"/>
      <c r="AO17" s="142"/>
      <c r="AP17" s="142"/>
      <c r="AQ17" s="142"/>
      <c r="AR17" s="143"/>
      <c r="AS17" s="144"/>
      <c r="AT17" s="145"/>
      <c r="AU17" s="145"/>
      <c r="AV17" s="144"/>
      <c r="AW17" s="146"/>
      <c r="AX17" s="146"/>
      <c r="AY17" s="156"/>
      <c r="AZ17" s="156"/>
      <c r="BA17" s="156"/>
      <c r="BB17" s="156"/>
      <c r="BC17" s="156"/>
      <c r="BD17" s="48"/>
      <c r="BE17" s="140"/>
      <c r="BF17" s="141"/>
      <c r="BG17" s="156" t="str">
        <f t="shared" si="18"/>
        <v>SD</v>
      </c>
      <c r="BH17" s="156" t="str">
        <f t="shared" si="19"/>
        <v>SD</v>
      </c>
      <c r="BI17" s="156" t="str">
        <f t="shared" si="20"/>
        <v>SD</v>
      </c>
      <c r="BJ17" s="156" t="str">
        <f t="shared" si="21"/>
        <v>SD</v>
      </c>
      <c r="BK17" s="156" t="str">
        <f t="shared" si="22"/>
        <v>SD</v>
      </c>
      <c r="BL17" s="156" t="str">
        <f t="shared" si="23"/>
        <v>SD</v>
      </c>
      <c r="BM17" s="142" t="str">
        <f t="shared" si="14"/>
        <v/>
      </c>
      <c r="BN17" s="148"/>
      <c r="BO17" s="147"/>
      <c r="BP17" s="142"/>
      <c r="BQ17" s="142"/>
      <c r="BR17" s="142"/>
      <c r="BS17" s="143"/>
      <c r="BT17" s="144"/>
      <c r="BU17" s="145"/>
      <c r="BV17" s="145"/>
      <c r="BW17" s="144"/>
      <c r="BX17" s="146"/>
      <c r="BY17" s="146"/>
      <c r="BZ17" s="156"/>
      <c r="CA17" s="156"/>
      <c r="CB17" s="156"/>
      <c r="CC17" s="156"/>
      <c r="CD17" s="156"/>
      <c r="CE17" s="48"/>
      <c r="CF17" s="150"/>
      <c r="CG17" s="156"/>
      <c r="CH17" s="158">
        <f t="shared" si="0"/>
        <v>-25</v>
      </c>
      <c r="CI17" s="154"/>
      <c r="CJ17" s="154"/>
      <c r="CK17" s="156"/>
      <c r="CL17" s="156"/>
      <c r="CM17" s="97" t="b">
        <f t="shared" si="1"/>
        <v>0</v>
      </c>
      <c r="CN17" s="98"/>
      <c r="CO17" s="98"/>
      <c r="CP17" s="102" t="e">
        <f t="shared" si="2"/>
        <v>#DIV/0!</v>
      </c>
      <c r="CQ17" s="136"/>
      <c r="CS17" s="83">
        <v>5</v>
      </c>
      <c r="CT17" s="92">
        <f t="shared" si="27"/>
        <v>0</v>
      </c>
      <c r="CU17" s="92">
        <f t="shared" si="28"/>
        <v>0</v>
      </c>
      <c r="CV17" s="92" t="str">
        <f t="shared" si="29"/>
        <v>s/d</v>
      </c>
      <c r="CW17" s="94" t="str">
        <f t="shared" si="30"/>
        <v>s/d</v>
      </c>
      <c r="CX17" s="94" t="str">
        <f t="shared" si="31"/>
        <v>s/d</v>
      </c>
      <c r="CY17" s="93" t="e">
        <f t="shared" si="32"/>
        <v>#DIV/0!</v>
      </c>
      <c r="CZ17" s="92" t="e">
        <f t="shared" si="24"/>
        <v>#DIV/0!</v>
      </c>
      <c r="DA17" s="93" t="e">
        <f t="shared" si="25"/>
        <v>#DIV/0!</v>
      </c>
      <c r="DB17" s="92" t="str">
        <f t="shared" si="33"/>
        <v/>
      </c>
      <c r="DC17" s="92" t="e">
        <f t="shared" si="26"/>
        <v>#DIV/0!</v>
      </c>
      <c r="DD17" s="92" t="e">
        <f t="shared" si="26"/>
        <v>#DIV/0!</v>
      </c>
      <c r="DE17" s="92" t="e">
        <f t="shared" si="26"/>
        <v>#DIV/0!</v>
      </c>
      <c r="DF17" s="92" t="e">
        <f t="shared" si="26"/>
        <v>#DIV/0!</v>
      </c>
      <c r="DG17" s="92" t="e">
        <f t="shared" si="26"/>
        <v>#DIV/0!</v>
      </c>
      <c r="DH17" s="92" t="e">
        <f t="shared" si="26"/>
        <v>#DIV/0!</v>
      </c>
      <c r="DI17" s="96">
        <f t="shared" si="34"/>
        <v>0</v>
      </c>
      <c r="DJ17" s="92">
        <f t="shared" si="35"/>
        <v>-25</v>
      </c>
      <c r="DK17" s="96" t="str">
        <f t="shared" si="36"/>
        <v/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/>
      <c r="C18" s="141"/>
      <c r="D18" s="156" t="str">
        <f t="shared" si="3"/>
        <v>SD</v>
      </c>
      <c r="E18" s="156" t="str">
        <f t="shared" si="4"/>
        <v>SD</v>
      </c>
      <c r="F18" s="156" t="str">
        <f t="shared" si="5"/>
        <v>SD</v>
      </c>
      <c r="G18" s="156" t="str">
        <f t="shared" si="6"/>
        <v>SD</v>
      </c>
      <c r="H18" s="156" t="str">
        <f t="shared" si="7"/>
        <v>SD</v>
      </c>
      <c r="I18" s="156" t="str">
        <f t="shared" si="8"/>
        <v>SD</v>
      </c>
      <c r="J18" s="142" t="str">
        <f t="shared" si="9"/>
        <v/>
      </c>
      <c r="K18" s="148"/>
      <c r="L18" s="147"/>
      <c r="M18" s="142"/>
      <c r="N18" s="142"/>
      <c r="O18" s="142"/>
      <c r="P18" s="143"/>
      <c r="Q18" s="144"/>
      <c r="R18" s="145"/>
      <c r="S18" s="145"/>
      <c r="T18" s="144"/>
      <c r="U18" s="146"/>
      <c r="V18" s="146"/>
      <c r="W18" s="156"/>
      <c r="X18" s="156"/>
      <c r="Y18" s="156"/>
      <c r="Z18" s="156"/>
      <c r="AA18" s="156"/>
      <c r="AB18" s="156"/>
      <c r="AC18" s="48"/>
      <c r="AD18" s="140"/>
      <c r="AE18" s="141"/>
      <c r="AF18" s="156" t="str">
        <f t="shared" si="10"/>
        <v>SD</v>
      </c>
      <c r="AG18" s="156" t="str">
        <f t="shared" si="11"/>
        <v>SD</v>
      </c>
      <c r="AH18" s="156" t="str">
        <f t="shared" si="15"/>
        <v>SD</v>
      </c>
      <c r="AI18" s="156" t="str">
        <f t="shared" si="16"/>
        <v>SD</v>
      </c>
      <c r="AJ18" s="156" t="str">
        <f t="shared" si="17"/>
        <v>SD</v>
      </c>
      <c r="AK18" s="156" t="str">
        <f t="shared" si="12"/>
        <v>SD</v>
      </c>
      <c r="AL18" s="142" t="str">
        <f t="shared" si="13"/>
        <v/>
      </c>
      <c r="AM18" s="148"/>
      <c r="AN18" s="147"/>
      <c r="AO18" s="142"/>
      <c r="AP18" s="142"/>
      <c r="AQ18" s="142"/>
      <c r="AR18" s="143"/>
      <c r="AS18" s="144"/>
      <c r="AT18" s="145"/>
      <c r="AU18" s="145"/>
      <c r="AV18" s="144"/>
      <c r="AW18" s="146"/>
      <c r="AX18" s="146"/>
      <c r="AY18" s="156"/>
      <c r="AZ18" s="156"/>
      <c r="BA18" s="156"/>
      <c r="BB18" s="156"/>
      <c r="BC18" s="156"/>
      <c r="BD18" s="48"/>
      <c r="BE18" s="140"/>
      <c r="BF18" s="141"/>
      <c r="BG18" s="156" t="str">
        <f t="shared" si="18"/>
        <v>SD</v>
      </c>
      <c r="BH18" s="156" t="str">
        <f t="shared" si="19"/>
        <v>SD</v>
      </c>
      <c r="BI18" s="156" t="str">
        <f t="shared" si="20"/>
        <v>SD</v>
      </c>
      <c r="BJ18" s="156" t="str">
        <f t="shared" si="21"/>
        <v>SD</v>
      </c>
      <c r="BK18" s="156" t="str">
        <f t="shared" si="22"/>
        <v>SD</v>
      </c>
      <c r="BL18" s="156" t="str">
        <f t="shared" si="23"/>
        <v>SD</v>
      </c>
      <c r="BM18" s="142" t="str">
        <f t="shared" si="14"/>
        <v/>
      </c>
      <c r="BN18" s="148"/>
      <c r="BO18" s="147"/>
      <c r="BP18" s="142"/>
      <c r="BQ18" s="142"/>
      <c r="BR18" s="142"/>
      <c r="BS18" s="143"/>
      <c r="BT18" s="144"/>
      <c r="BU18" s="145"/>
      <c r="BV18" s="145"/>
      <c r="BW18" s="144"/>
      <c r="BX18" s="146"/>
      <c r="BY18" s="146"/>
      <c r="BZ18" s="156"/>
      <c r="CA18" s="156"/>
      <c r="CB18" s="156"/>
      <c r="CC18" s="156"/>
      <c r="CD18" s="156"/>
      <c r="CE18" s="48"/>
      <c r="CF18" s="150"/>
      <c r="CG18" s="156"/>
      <c r="CH18" s="158">
        <f t="shared" si="0"/>
        <v>-25</v>
      </c>
      <c r="CI18" s="154"/>
      <c r="CJ18" s="154"/>
      <c r="CK18" s="156"/>
      <c r="CL18" s="156"/>
      <c r="CM18" s="97" t="b">
        <f t="shared" si="1"/>
        <v>0</v>
      </c>
      <c r="CN18" s="98"/>
      <c r="CO18" s="98"/>
      <c r="CP18" s="102" t="e">
        <f t="shared" si="2"/>
        <v>#DIV/0!</v>
      </c>
      <c r="CQ18" s="136"/>
      <c r="CS18" s="83">
        <v>6</v>
      </c>
      <c r="CT18" s="92">
        <f t="shared" si="27"/>
        <v>0</v>
      </c>
      <c r="CU18" s="92">
        <f t="shared" si="28"/>
        <v>0</v>
      </c>
      <c r="CV18" s="92" t="str">
        <f t="shared" si="29"/>
        <v>s/d</v>
      </c>
      <c r="CW18" s="94" t="str">
        <f t="shared" si="30"/>
        <v>s/d</v>
      </c>
      <c r="CX18" s="94" t="str">
        <f t="shared" si="31"/>
        <v>s/d</v>
      </c>
      <c r="CY18" s="93" t="e">
        <f t="shared" si="32"/>
        <v>#DIV/0!</v>
      </c>
      <c r="CZ18" s="92" t="e">
        <f t="shared" si="24"/>
        <v>#DIV/0!</v>
      </c>
      <c r="DA18" s="93" t="e">
        <f t="shared" si="25"/>
        <v>#DIV/0!</v>
      </c>
      <c r="DB18" s="92" t="str">
        <f t="shared" si="33"/>
        <v/>
      </c>
      <c r="DC18" s="92" t="e">
        <f t="shared" si="26"/>
        <v>#DIV/0!</v>
      </c>
      <c r="DD18" s="92" t="e">
        <f t="shared" si="26"/>
        <v>#DIV/0!</v>
      </c>
      <c r="DE18" s="92" t="e">
        <f t="shared" si="26"/>
        <v>#DIV/0!</v>
      </c>
      <c r="DF18" s="92" t="e">
        <f t="shared" si="26"/>
        <v>#DIV/0!</v>
      </c>
      <c r="DG18" s="92" t="e">
        <f t="shared" si="26"/>
        <v>#DIV/0!</v>
      </c>
      <c r="DH18" s="92" t="e">
        <f t="shared" si="26"/>
        <v>#DIV/0!</v>
      </c>
      <c r="DI18" s="96">
        <f t="shared" si="34"/>
        <v>0</v>
      </c>
      <c r="DJ18" s="92">
        <f t="shared" si="35"/>
        <v>-25</v>
      </c>
      <c r="DK18" s="96" t="str">
        <f t="shared" si="36"/>
        <v/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/>
      <c r="C19" s="141"/>
      <c r="D19" s="156" t="str">
        <f t="shared" si="3"/>
        <v>SD</v>
      </c>
      <c r="E19" s="156" t="str">
        <f t="shared" si="4"/>
        <v>SD</v>
      </c>
      <c r="F19" s="156" t="str">
        <f t="shared" si="5"/>
        <v>SD</v>
      </c>
      <c r="G19" s="156" t="str">
        <f t="shared" si="6"/>
        <v>SD</v>
      </c>
      <c r="H19" s="156" t="str">
        <f t="shared" si="7"/>
        <v>SD</v>
      </c>
      <c r="I19" s="156" t="str">
        <f t="shared" si="8"/>
        <v>SD</v>
      </c>
      <c r="J19" s="142" t="str">
        <f t="shared" si="9"/>
        <v/>
      </c>
      <c r="K19" s="148"/>
      <c r="L19" s="147"/>
      <c r="M19" s="142"/>
      <c r="N19" s="142"/>
      <c r="O19" s="142"/>
      <c r="P19" s="143"/>
      <c r="Q19" s="144"/>
      <c r="R19" s="145"/>
      <c r="S19" s="145"/>
      <c r="T19" s="144"/>
      <c r="U19" s="146"/>
      <c r="V19" s="146"/>
      <c r="W19" s="156"/>
      <c r="X19" s="156"/>
      <c r="Y19" s="156"/>
      <c r="Z19" s="156"/>
      <c r="AA19" s="156"/>
      <c r="AB19" s="156"/>
      <c r="AC19" s="48"/>
      <c r="AD19" s="140"/>
      <c r="AE19" s="141"/>
      <c r="AF19" s="156" t="str">
        <f t="shared" si="10"/>
        <v>SD</v>
      </c>
      <c r="AG19" s="156" t="str">
        <f t="shared" si="11"/>
        <v>SD</v>
      </c>
      <c r="AH19" s="156" t="str">
        <f t="shared" si="15"/>
        <v>SD</v>
      </c>
      <c r="AI19" s="156" t="str">
        <f t="shared" si="16"/>
        <v>SD</v>
      </c>
      <c r="AJ19" s="156" t="str">
        <f t="shared" si="17"/>
        <v>SD</v>
      </c>
      <c r="AK19" s="156" t="str">
        <f t="shared" si="12"/>
        <v>SD</v>
      </c>
      <c r="AL19" s="142" t="str">
        <f t="shared" si="13"/>
        <v/>
      </c>
      <c r="AM19" s="148"/>
      <c r="AN19" s="147"/>
      <c r="AO19" s="142"/>
      <c r="AP19" s="142"/>
      <c r="AQ19" s="142"/>
      <c r="AR19" s="143"/>
      <c r="AS19" s="144"/>
      <c r="AT19" s="145"/>
      <c r="AU19" s="145"/>
      <c r="AV19" s="144"/>
      <c r="AW19" s="146"/>
      <c r="AX19" s="146"/>
      <c r="AY19" s="156"/>
      <c r="AZ19" s="156"/>
      <c r="BA19" s="156"/>
      <c r="BB19" s="156"/>
      <c r="BC19" s="156"/>
      <c r="BD19" s="48"/>
      <c r="BE19" s="140"/>
      <c r="BF19" s="141"/>
      <c r="BG19" s="156" t="str">
        <f t="shared" si="18"/>
        <v>SD</v>
      </c>
      <c r="BH19" s="156" t="str">
        <f t="shared" si="19"/>
        <v>SD</v>
      </c>
      <c r="BI19" s="156" t="str">
        <f t="shared" si="20"/>
        <v>SD</v>
      </c>
      <c r="BJ19" s="156" t="str">
        <f t="shared" si="21"/>
        <v>SD</v>
      </c>
      <c r="BK19" s="156" t="str">
        <f t="shared" si="22"/>
        <v>SD</v>
      </c>
      <c r="BL19" s="156" t="str">
        <f t="shared" si="23"/>
        <v>SD</v>
      </c>
      <c r="BM19" s="142" t="str">
        <f t="shared" si="14"/>
        <v/>
      </c>
      <c r="BN19" s="148"/>
      <c r="BO19" s="147"/>
      <c r="BP19" s="142"/>
      <c r="BQ19" s="142"/>
      <c r="BR19" s="142"/>
      <c r="BS19" s="143"/>
      <c r="BT19" s="144"/>
      <c r="BU19" s="145"/>
      <c r="BV19" s="145"/>
      <c r="BW19" s="144"/>
      <c r="BX19" s="146"/>
      <c r="BY19" s="146"/>
      <c r="BZ19" s="156"/>
      <c r="CA19" s="156"/>
      <c r="CB19" s="156"/>
      <c r="CC19" s="156"/>
      <c r="CD19" s="156"/>
      <c r="CE19" s="48"/>
      <c r="CF19" s="150"/>
      <c r="CG19" s="156"/>
      <c r="CH19" s="158">
        <f t="shared" si="0"/>
        <v>-25</v>
      </c>
      <c r="CI19" s="154"/>
      <c r="CJ19" s="154"/>
      <c r="CK19" s="156"/>
      <c r="CL19" s="156"/>
      <c r="CM19" s="97" t="b">
        <f t="shared" si="1"/>
        <v>0</v>
      </c>
      <c r="CN19" s="98"/>
      <c r="CO19" s="98"/>
      <c r="CP19" s="102" t="e">
        <f t="shared" si="2"/>
        <v>#DIV/0!</v>
      </c>
      <c r="CQ19" s="136"/>
      <c r="CS19" s="83">
        <v>7</v>
      </c>
      <c r="CT19" s="92">
        <f t="shared" si="27"/>
        <v>0</v>
      </c>
      <c r="CU19" s="92">
        <f t="shared" si="28"/>
        <v>0</v>
      </c>
      <c r="CV19" s="92" t="str">
        <f t="shared" si="29"/>
        <v>s/d</v>
      </c>
      <c r="CW19" s="94" t="str">
        <f t="shared" si="30"/>
        <v>s/d</v>
      </c>
      <c r="CX19" s="94" t="str">
        <f t="shared" si="31"/>
        <v>s/d</v>
      </c>
      <c r="CY19" s="93" t="e">
        <f t="shared" si="32"/>
        <v>#DIV/0!</v>
      </c>
      <c r="CZ19" s="92" t="e">
        <f t="shared" si="24"/>
        <v>#DIV/0!</v>
      </c>
      <c r="DA19" s="93" t="e">
        <f t="shared" si="25"/>
        <v>#DIV/0!</v>
      </c>
      <c r="DB19" s="92" t="str">
        <f t="shared" si="33"/>
        <v/>
      </c>
      <c r="DC19" s="92" t="e">
        <f t="shared" si="26"/>
        <v>#DIV/0!</v>
      </c>
      <c r="DD19" s="92" t="e">
        <f t="shared" si="26"/>
        <v>#DIV/0!</v>
      </c>
      <c r="DE19" s="92" t="e">
        <f t="shared" si="26"/>
        <v>#DIV/0!</v>
      </c>
      <c r="DF19" s="92" t="e">
        <f t="shared" si="26"/>
        <v>#DIV/0!</v>
      </c>
      <c r="DG19" s="92" t="e">
        <f t="shared" si="26"/>
        <v>#DIV/0!</v>
      </c>
      <c r="DH19" s="92" t="e">
        <f t="shared" si="26"/>
        <v>#DIV/0!</v>
      </c>
      <c r="DI19" s="96">
        <f t="shared" si="34"/>
        <v>0</v>
      </c>
      <c r="DJ19" s="92">
        <f t="shared" si="35"/>
        <v>-25</v>
      </c>
      <c r="DK19" s="96" t="str">
        <f t="shared" si="36"/>
        <v/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/>
      <c r="C20" s="141"/>
      <c r="D20" s="156" t="str">
        <f t="shared" si="3"/>
        <v>SD</v>
      </c>
      <c r="E20" s="156" t="str">
        <f t="shared" si="4"/>
        <v>SD</v>
      </c>
      <c r="F20" s="156" t="str">
        <f t="shared" si="5"/>
        <v>SD</v>
      </c>
      <c r="G20" s="156" t="str">
        <f t="shared" si="6"/>
        <v>SD</v>
      </c>
      <c r="H20" s="156" t="str">
        <f t="shared" si="7"/>
        <v>SD</v>
      </c>
      <c r="I20" s="156" t="str">
        <f t="shared" si="8"/>
        <v>SD</v>
      </c>
      <c r="J20" s="142" t="str">
        <f t="shared" si="9"/>
        <v/>
      </c>
      <c r="K20" s="148"/>
      <c r="L20" s="147"/>
      <c r="M20" s="142"/>
      <c r="N20" s="142"/>
      <c r="O20" s="142"/>
      <c r="P20" s="143"/>
      <c r="Q20" s="144"/>
      <c r="R20" s="145"/>
      <c r="S20" s="145"/>
      <c r="T20" s="144"/>
      <c r="U20" s="146"/>
      <c r="V20" s="146"/>
      <c r="W20" s="156"/>
      <c r="X20" s="156"/>
      <c r="Y20" s="156"/>
      <c r="Z20" s="156"/>
      <c r="AA20" s="156"/>
      <c r="AB20" s="156"/>
      <c r="AC20" s="48"/>
      <c r="AD20" s="140"/>
      <c r="AE20" s="141"/>
      <c r="AF20" s="156" t="str">
        <f t="shared" si="10"/>
        <v>SD</v>
      </c>
      <c r="AG20" s="156" t="str">
        <f t="shared" si="11"/>
        <v>SD</v>
      </c>
      <c r="AH20" s="156" t="str">
        <f t="shared" si="15"/>
        <v>SD</v>
      </c>
      <c r="AI20" s="156" t="str">
        <f t="shared" si="16"/>
        <v>SD</v>
      </c>
      <c r="AJ20" s="156" t="str">
        <f t="shared" si="17"/>
        <v>SD</v>
      </c>
      <c r="AK20" s="156" t="str">
        <f t="shared" si="12"/>
        <v>SD</v>
      </c>
      <c r="AL20" s="142" t="str">
        <f t="shared" si="13"/>
        <v/>
      </c>
      <c r="AM20" s="148"/>
      <c r="AN20" s="147"/>
      <c r="AO20" s="142"/>
      <c r="AP20" s="142"/>
      <c r="AQ20" s="142"/>
      <c r="AR20" s="143"/>
      <c r="AS20" s="144"/>
      <c r="AT20" s="145"/>
      <c r="AU20" s="145"/>
      <c r="AV20" s="144"/>
      <c r="AW20" s="146"/>
      <c r="AX20" s="146"/>
      <c r="AY20" s="156"/>
      <c r="AZ20" s="156"/>
      <c r="BA20" s="156"/>
      <c r="BB20" s="156"/>
      <c r="BC20" s="156"/>
      <c r="BD20" s="48"/>
      <c r="BE20" s="140"/>
      <c r="BF20" s="141"/>
      <c r="BG20" s="156" t="str">
        <f t="shared" si="18"/>
        <v>SD</v>
      </c>
      <c r="BH20" s="156" t="str">
        <f t="shared" si="19"/>
        <v>SD</v>
      </c>
      <c r="BI20" s="156" t="str">
        <f t="shared" si="20"/>
        <v>SD</v>
      </c>
      <c r="BJ20" s="156" t="str">
        <f t="shared" si="21"/>
        <v>SD</v>
      </c>
      <c r="BK20" s="156" t="str">
        <f t="shared" si="22"/>
        <v>SD</v>
      </c>
      <c r="BL20" s="156" t="str">
        <f t="shared" si="23"/>
        <v>SD</v>
      </c>
      <c r="BM20" s="142" t="str">
        <f t="shared" si="14"/>
        <v/>
      </c>
      <c r="BN20" s="148"/>
      <c r="BO20" s="147"/>
      <c r="BP20" s="142"/>
      <c r="BQ20" s="142"/>
      <c r="BR20" s="142"/>
      <c r="BS20" s="143"/>
      <c r="BT20" s="144"/>
      <c r="BU20" s="145"/>
      <c r="BV20" s="145"/>
      <c r="BW20" s="144"/>
      <c r="BX20" s="146"/>
      <c r="BY20" s="146"/>
      <c r="BZ20" s="156"/>
      <c r="CA20" s="156"/>
      <c r="CB20" s="156"/>
      <c r="CC20" s="156"/>
      <c r="CD20" s="156"/>
      <c r="CE20" s="48"/>
      <c r="CF20" s="150"/>
      <c r="CG20" s="156"/>
      <c r="CH20" s="158">
        <f t="shared" si="0"/>
        <v>-25</v>
      </c>
      <c r="CI20" s="154"/>
      <c r="CJ20" s="154"/>
      <c r="CK20" s="156"/>
      <c r="CL20" s="156"/>
      <c r="CM20" s="97" t="b">
        <f t="shared" si="1"/>
        <v>0</v>
      </c>
      <c r="CN20" s="98"/>
      <c r="CO20" s="98"/>
      <c r="CP20" s="102" t="e">
        <f t="shared" si="2"/>
        <v>#DIV/0!</v>
      </c>
      <c r="CQ20" s="136"/>
      <c r="CS20" s="83">
        <v>8</v>
      </c>
      <c r="CT20" s="92">
        <f t="shared" si="27"/>
        <v>0</v>
      </c>
      <c r="CU20" s="92">
        <f t="shared" si="28"/>
        <v>0</v>
      </c>
      <c r="CV20" s="92" t="str">
        <f t="shared" si="29"/>
        <v>s/d</v>
      </c>
      <c r="CW20" s="94" t="str">
        <f t="shared" si="30"/>
        <v>s/d</v>
      </c>
      <c r="CX20" s="94" t="str">
        <f t="shared" si="31"/>
        <v>s/d</v>
      </c>
      <c r="CY20" s="93" t="e">
        <f t="shared" si="32"/>
        <v>#DIV/0!</v>
      </c>
      <c r="CZ20" s="92" t="e">
        <f t="shared" si="24"/>
        <v>#DIV/0!</v>
      </c>
      <c r="DA20" s="93" t="e">
        <f t="shared" si="25"/>
        <v>#DIV/0!</v>
      </c>
      <c r="DB20" s="92" t="str">
        <f t="shared" si="33"/>
        <v/>
      </c>
      <c r="DC20" s="92" t="e">
        <f t="shared" si="26"/>
        <v>#DIV/0!</v>
      </c>
      <c r="DD20" s="92" t="e">
        <f t="shared" si="26"/>
        <v>#DIV/0!</v>
      </c>
      <c r="DE20" s="92" t="e">
        <f t="shared" si="26"/>
        <v>#DIV/0!</v>
      </c>
      <c r="DF20" s="92" t="e">
        <f t="shared" si="26"/>
        <v>#DIV/0!</v>
      </c>
      <c r="DG20" s="92" t="e">
        <f t="shared" si="26"/>
        <v>#DIV/0!</v>
      </c>
      <c r="DH20" s="92" t="e">
        <f t="shared" si="26"/>
        <v>#DIV/0!</v>
      </c>
      <c r="DI20" s="96">
        <f t="shared" si="34"/>
        <v>0</v>
      </c>
      <c r="DJ20" s="92">
        <f t="shared" si="35"/>
        <v>-25</v>
      </c>
      <c r="DK20" s="96" t="str">
        <f t="shared" si="36"/>
        <v/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/>
      <c r="C21" s="141"/>
      <c r="D21" s="156" t="str">
        <f t="shared" si="3"/>
        <v>SD</v>
      </c>
      <c r="E21" s="156" t="str">
        <f t="shared" si="4"/>
        <v>SD</v>
      </c>
      <c r="F21" s="156" t="str">
        <f t="shared" si="5"/>
        <v>SD</v>
      </c>
      <c r="G21" s="156" t="str">
        <f t="shared" si="6"/>
        <v>SD</v>
      </c>
      <c r="H21" s="156" t="str">
        <f t="shared" si="7"/>
        <v>SD</v>
      </c>
      <c r="I21" s="156" t="str">
        <f t="shared" si="8"/>
        <v>SD</v>
      </c>
      <c r="J21" s="142" t="str">
        <f t="shared" si="9"/>
        <v/>
      </c>
      <c r="K21" s="148"/>
      <c r="L21" s="147"/>
      <c r="M21" s="142"/>
      <c r="N21" s="142"/>
      <c r="O21" s="142"/>
      <c r="P21" s="143"/>
      <c r="Q21" s="144"/>
      <c r="R21" s="145"/>
      <c r="S21" s="145"/>
      <c r="T21" s="144"/>
      <c r="U21" s="146"/>
      <c r="V21" s="146"/>
      <c r="W21" s="156"/>
      <c r="X21" s="156"/>
      <c r="Y21" s="156"/>
      <c r="Z21" s="156"/>
      <c r="AA21" s="156"/>
      <c r="AB21" s="156"/>
      <c r="AC21" s="48"/>
      <c r="AD21" s="140"/>
      <c r="AE21" s="141"/>
      <c r="AF21" s="156" t="str">
        <f t="shared" si="10"/>
        <v>SD</v>
      </c>
      <c r="AG21" s="156" t="str">
        <f t="shared" si="11"/>
        <v>SD</v>
      </c>
      <c r="AH21" s="156" t="str">
        <f t="shared" si="15"/>
        <v>SD</v>
      </c>
      <c r="AI21" s="156" t="str">
        <f t="shared" si="16"/>
        <v>SD</v>
      </c>
      <c r="AJ21" s="156" t="str">
        <f t="shared" si="17"/>
        <v>SD</v>
      </c>
      <c r="AK21" s="156" t="str">
        <f t="shared" si="12"/>
        <v>SD</v>
      </c>
      <c r="AL21" s="142" t="str">
        <f t="shared" si="13"/>
        <v/>
      </c>
      <c r="AM21" s="148"/>
      <c r="AN21" s="147"/>
      <c r="AO21" s="142"/>
      <c r="AP21" s="142"/>
      <c r="AQ21" s="142"/>
      <c r="AR21" s="143"/>
      <c r="AS21" s="144"/>
      <c r="AT21" s="145"/>
      <c r="AU21" s="145"/>
      <c r="AV21" s="144"/>
      <c r="AW21" s="146"/>
      <c r="AX21" s="146"/>
      <c r="AY21" s="156"/>
      <c r="AZ21" s="156"/>
      <c r="BA21" s="156"/>
      <c r="BB21" s="156"/>
      <c r="BC21" s="156"/>
      <c r="BD21" s="48"/>
      <c r="BE21" s="140"/>
      <c r="BF21" s="141"/>
      <c r="BG21" s="156" t="str">
        <f t="shared" si="18"/>
        <v>SD</v>
      </c>
      <c r="BH21" s="156" t="str">
        <f t="shared" si="19"/>
        <v>SD</v>
      </c>
      <c r="BI21" s="156" t="str">
        <f t="shared" si="20"/>
        <v>SD</v>
      </c>
      <c r="BJ21" s="156" t="str">
        <f t="shared" si="21"/>
        <v>SD</v>
      </c>
      <c r="BK21" s="156" t="str">
        <f t="shared" si="22"/>
        <v>SD</v>
      </c>
      <c r="BL21" s="156" t="str">
        <f t="shared" si="23"/>
        <v>SD</v>
      </c>
      <c r="BM21" s="142" t="str">
        <f t="shared" si="14"/>
        <v/>
      </c>
      <c r="BN21" s="148"/>
      <c r="BO21" s="147"/>
      <c r="BP21" s="142"/>
      <c r="BQ21" s="142"/>
      <c r="BR21" s="142"/>
      <c r="BS21" s="143"/>
      <c r="BT21" s="144"/>
      <c r="BU21" s="145"/>
      <c r="BV21" s="145"/>
      <c r="BW21" s="144"/>
      <c r="BX21" s="146"/>
      <c r="BY21" s="146"/>
      <c r="BZ21" s="156"/>
      <c r="CA21" s="156"/>
      <c r="CB21" s="156"/>
      <c r="CC21" s="156"/>
      <c r="CD21" s="156"/>
      <c r="CE21" s="48"/>
      <c r="CF21" s="150"/>
      <c r="CG21" s="156"/>
      <c r="CH21" s="158">
        <f t="shared" si="0"/>
        <v>-25</v>
      </c>
      <c r="CI21" s="154"/>
      <c r="CJ21" s="154"/>
      <c r="CK21" s="156"/>
      <c r="CL21" s="156"/>
      <c r="CM21" s="97" t="b">
        <f t="shared" si="1"/>
        <v>0</v>
      </c>
      <c r="CN21" s="98"/>
      <c r="CO21" s="98"/>
      <c r="CP21" s="102" t="e">
        <f t="shared" si="2"/>
        <v>#DIV/0!</v>
      </c>
      <c r="CQ21" s="136"/>
      <c r="CS21" s="83">
        <v>9</v>
      </c>
      <c r="CT21" s="92">
        <f t="shared" si="27"/>
        <v>0</v>
      </c>
      <c r="CU21" s="92">
        <f t="shared" si="28"/>
        <v>0</v>
      </c>
      <c r="CV21" s="92" t="str">
        <f t="shared" si="29"/>
        <v>s/d</v>
      </c>
      <c r="CW21" s="94" t="str">
        <f t="shared" si="30"/>
        <v>s/d</v>
      </c>
      <c r="CX21" s="94" t="str">
        <f t="shared" si="31"/>
        <v>s/d</v>
      </c>
      <c r="CY21" s="93" t="e">
        <f t="shared" si="32"/>
        <v>#DIV/0!</v>
      </c>
      <c r="CZ21" s="92" t="e">
        <f t="shared" si="24"/>
        <v>#DIV/0!</v>
      </c>
      <c r="DA21" s="93" t="e">
        <f t="shared" si="25"/>
        <v>#DIV/0!</v>
      </c>
      <c r="DB21" s="92" t="str">
        <f t="shared" si="33"/>
        <v/>
      </c>
      <c r="DC21" s="92" t="e">
        <f t="shared" si="26"/>
        <v>#DIV/0!</v>
      </c>
      <c r="DD21" s="92" t="e">
        <f t="shared" si="26"/>
        <v>#DIV/0!</v>
      </c>
      <c r="DE21" s="92" t="e">
        <f t="shared" si="26"/>
        <v>#DIV/0!</v>
      </c>
      <c r="DF21" s="92" t="e">
        <f t="shared" si="26"/>
        <v>#DIV/0!</v>
      </c>
      <c r="DG21" s="92" t="e">
        <f t="shared" si="26"/>
        <v>#DIV/0!</v>
      </c>
      <c r="DH21" s="92" t="e">
        <f t="shared" si="26"/>
        <v>#DIV/0!</v>
      </c>
      <c r="DI21" s="96">
        <f t="shared" si="34"/>
        <v>0</v>
      </c>
      <c r="DJ21" s="92">
        <f t="shared" si="35"/>
        <v>-25</v>
      </c>
      <c r="DK21" s="96" t="str">
        <f t="shared" si="36"/>
        <v/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/>
      <c r="C22" s="141"/>
      <c r="D22" s="156" t="str">
        <f t="shared" si="3"/>
        <v>SD</v>
      </c>
      <c r="E22" s="156" t="str">
        <f t="shared" si="4"/>
        <v>SD</v>
      </c>
      <c r="F22" s="156" t="str">
        <f t="shared" si="5"/>
        <v>SD</v>
      </c>
      <c r="G22" s="156" t="str">
        <f t="shared" si="6"/>
        <v>SD</v>
      </c>
      <c r="H22" s="156" t="str">
        <f t="shared" si="7"/>
        <v>SD</v>
      </c>
      <c r="I22" s="156" t="str">
        <f t="shared" si="8"/>
        <v>SD</v>
      </c>
      <c r="J22" s="142" t="str">
        <f t="shared" si="9"/>
        <v/>
      </c>
      <c r="K22" s="148"/>
      <c r="L22" s="147"/>
      <c r="M22" s="142"/>
      <c r="N22" s="142"/>
      <c r="O22" s="142"/>
      <c r="P22" s="143"/>
      <c r="Q22" s="144"/>
      <c r="R22" s="145"/>
      <c r="S22" s="145"/>
      <c r="T22" s="144"/>
      <c r="U22" s="146"/>
      <c r="V22" s="146"/>
      <c r="W22" s="156"/>
      <c r="X22" s="156"/>
      <c r="Y22" s="156"/>
      <c r="Z22" s="156"/>
      <c r="AA22" s="156"/>
      <c r="AB22" s="156"/>
      <c r="AC22" s="48"/>
      <c r="AD22" s="140"/>
      <c r="AE22" s="141"/>
      <c r="AF22" s="156" t="str">
        <f t="shared" si="10"/>
        <v>SD</v>
      </c>
      <c r="AG22" s="156" t="str">
        <f t="shared" si="11"/>
        <v>SD</v>
      </c>
      <c r="AH22" s="156" t="str">
        <f t="shared" si="15"/>
        <v>SD</v>
      </c>
      <c r="AI22" s="156" t="str">
        <f t="shared" si="16"/>
        <v>SD</v>
      </c>
      <c r="AJ22" s="156" t="str">
        <f t="shared" si="17"/>
        <v>SD</v>
      </c>
      <c r="AK22" s="156" t="str">
        <f t="shared" si="12"/>
        <v>SD</v>
      </c>
      <c r="AL22" s="142" t="str">
        <f t="shared" si="13"/>
        <v/>
      </c>
      <c r="AM22" s="148"/>
      <c r="AN22" s="142"/>
      <c r="AO22" s="142"/>
      <c r="AP22" s="142"/>
      <c r="AQ22" s="142"/>
      <c r="AR22" s="145"/>
      <c r="AS22" s="143"/>
      <c r="AT22" s="145"/>
      <c r="AU22" s="145"/>
      <c r="AV22" s="144"/>
      <c r="AW22" s="146"/>
      <c r="AX22" s="146"/>
      <c r="AY22" s="156"/>
      <c r="AZ22" s="156"/>
      <c r="BA22" s="156"/>
      <c r="BB22" s="156"/>
      <c r="BC22" s="156"/>
      <c r="BD22" s="48"/>
      <c r="BE22" s="156"/>
      <c r="BF22" s="141"/>
      <c r="BG22" s="156" t="str">
        <f t="shared" si="18"/>
        <v>SD</v>
      </c>
      <c r="BH22" s="156" t="str">
        <f t="shared" si="19"/>
        <v>SD</v>
      </c>
      <c r="BI22" s="156" t="str">
        <f t="shared" si="20"/>
        <v>SD</v>
      </c>
      <c r="BJ22" s="156" t="str">
        <f t="shared" si="21"/>
        <v>SD</v>
      </c>
      <c r="BK22" s="156" t="str">
        <f t="shared" si="22"/>
        <v>SD</v>
      </c>
      <c r="BL22" s="156" t="str">
        <f t="shared" si="23"/>
        <v>SD</v>
      </c>
      <c r="BM22" s="142" t="str">
        <f t="shared" si="14"/>
        <v/>
      </c>
      <c r="BN22" s="148"/>
      <c r="BO22" s="147"/>
      <c r="BP22" s="142"/>
      <c r="BQ22" s="142"/>
      <c r="BR22" s="142"/>
      <c r="BS22" s="143"/>
      <c r="BT22" s="144"/>
      <c r="BU22" s="145"/>
      <c r="BV22" s="145"/>
      <c r="BW22" s="144"/>
      <c r="BX22" s="146"/>
      <c r="BY22" s="146"/>
      <c r="BZ22" s="156"/>
      <c r="CA22" s="156"/>
      <c r="CB22" s="156"/>
      <c r="CC22" s="156"/>
      <c r="CD22" s="156"/>
      <c r="CE22" s="48"/>
      <c r="CF22" s="150"/>
      <c r="CG22" s="156"/>
      <c r="CH22" s="158">
        <f t="shared" si="0"/>
        <v>-25</v>
      </c>
      <c r="CI22" s="154"/>
      <c r="CJ22" s="154"/>
      <c r="CK22" s="156"/>
      <c r="CL22" s="156"/>
      <c r="CM22" s="97" t="b">
        <f t="shared" si="1"/>
        <v>0</v>
      </c>
      <c r="CN22" s="98"/>
      <c r="CO22" s="98"/>
      <c r="CP22" s="102" t="e">
        <f t="shared" si="2"/>
        <v>#DIV/0!</v>
      </c>
      <c r="CQ22" s="136"/>
      <c r="CS22" s="83">
        <v>10</v>
      </c>
      <c r="CT22" s="92">
        <f t="shared" si="27"/>
        <v>0</v>
      </c>
      <c r="CU22" s="92">
        <f t="shared" si="28"/>
        <v>0</v>
      </c>
      <c r="CV22" s="92" t="str">
        <f t="shared" si="29"/>
        <v>s/d</v>
      </c>
      <c r="CW22" s="94" t="str">
        <f t="shared" si="30"/>
        <v>s/d</v>
      </c>
      <c r="CX22" s="94" t="str">
        <f t="shared" si="31"/>
        <v>s/d</v>
      </c>
      <c r="CY22" s="93" t="e">
        <f t="shared" si="32"/>
        <v>#DIV/0!</v>
      </c>
      <c r="CZ22" s="92" t="e">
        <f t="shared" si="24"/>
        <v>#DIV/0!</v>
      </c>
      <c r="DA22" s="93" t="e">
        <f t="shared" si="25"/>
        <v>#DIV/0!</v>
      </c>
      <c r="DB22" s="92" t="str">
        <f t="shared" si="33"/>
        <v/>
      </c>
      <c r="DC22" s="92" t="e">
        <f t="shared" si="26"/>
        <v>#DIV/0!</v>
      </c>
      <c r="DD22" s="92" t="e">
        <f t="shared" si="26"/>
        <v>#DIV/0!</v>
      </c>
      <c r="DE22" s="92" t="e">
        <f t="shared" si="26"/>
        <v>#DIV/0!</v>
      </c>
      <c r="DF22" s="92" t="e">
        <f t="shared" si="26"/>
        <v>#DIV/0!</v>
      </c>
      <c r="DG22" s="92" t="e">
        <f t="shared" si="26"/>
        <v>#DIV/0!</v>
      </c>
      <c r="DH22" s="92" t="e">
        <f t="shared" si="26"/>
        <v>#DIV/0!</v>
      </c>
      <c r="DI22" s="96">
        <f t="shared" si="34"/>
        <v>0</v>
      </c>
      <c r="DJ22" s="92">
        <f t="shared" si="35"/>
        <v>-25</v>
      </c>
      <c r="DK22" s="96" t="str">
        <f t="shared" si="36"/>
        <v/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/>
      <c r="C23" s="141"/>
      <c r="D23" s="156" t="str">
        <f t="shared" si="3"/>
        <v>SD</v>
      </c>
      <c r="E23" s="156" t="str">
        <f t="shared" si="4"/>
        <v>SD</v>
      </c>
      <c r="F23" s="156" t="str">
        <f t="shared" si="5"/>
        <v>SD</v>
      </c>
      <c r="G23" s="156" t="str">
        <f t="shared" si="6"/>
        <v>SD</v>
      </c>
      <c r="H23" s="156" t="str">
        <f t="shared" si="7"/>
        <v>SD</v>
      </c>
      <c r="I23" s="156" t="str">
        <f t="shared" si="8"/>
        <v>SD</v>
      </c>
      <c r="J23" s="142" t="str">
        <f t="shared" si="9"/>
        <v/>
      </c>
      <c r="K23" s="148"/>
      <c r="L23" s="147"/>
      <c r="M23" s="142"/>
      <c r="N23" s="142"/>
      <c r="O23" s="142"/>
      <c r="P23" s="143"/>
      <c r="Q23" s="144"/>
      <c r="R23" s="145"/>
      <c r="S23" s="145"/>
      <c r="T23" s="144"/>
      <c r="U23" s="146"/>
      <c r="V23" s="146"/>
      <c r="W23" s="156"/>
      <c r="X23" s="156"/>
      <c r="Y23" s="156"/>
      <c r="Z23" s="156"/>
      <c r="AA23" s="156"/>
      <c r="AB23" s="156"/>
      <c r="AC23" s="48"/>
      <c r="AD23" s="156"/>
      <c r="AE23" s="141"/>
      <c r="AF23" s="156" t="str">
        <f t="shared" si="10"/>
        <v>SD</v>
      </c>
      <c r="AG23" s="156" t="str">
        <f t="shared" si="11"/>
        <v>SD</v>
      </c>
      <c r="AH23" s="156" t="str">
        <f t="shared" si="15"/>
        <v>SD</v>
      </c>
      <c r="AI23" s="156" t="str">
        <f t="shared" si="16"/>
        <v>SD</v>
      </c>
      <c r="AJ23" s="156" t="str">
        <f t="shared" si="17"/>
        <v>SD</v>
      </c>
      <c r="AK23" s="156" t="str">
        <f t="shared" si="12"/>
        <v>SD</v>
      </c>
      <c r="AL23" s="50" t="str">
        <f t="shared" si="13"/>
        <v/>
      </c>
      <c r="AM23" s="148"/>
      <c r="AN23" s="142"/>
      <c r="AO23" s="142"/>
      <c r="AP23" s="142"/>
      <c r="AQ23" s="142"/>
      <c r="AR23" s="145"/>
      <c r="AS23" s="143"/>
      <c r="AT23" s="145"/>
      <c r="AU23" s="146"/>
      <c r="AV23" s="146"/>
      <c r="AW23" s="146"/>
      <c r="AX23" s="146"/>
      <c r="AY23" s="156"/>
      <c r="AZ23" s="156"/>
      <c r="BA23" s="156"/>
      <c r="BB23" s="156"/>
      <c r="BC23" s="156"/>
      <c r="BD23" s="48"/>
      <c r="BE23" s="156"/>
      <c r="BF23" s="141"/>
      <c r="BG23" s="156" t="str">
        <f t="shared" si="18"/>
        <v>SD</v>
      </c>
      <c r="BH23" s="156" t="str">
        <f t="shared" si="19"/>
        <v>SD</v>
      </c>
      <c r="BI23" s="156" t="str">
        <f t="shared" si="20"/>
        <v>SD</v>
      </c>
      <c r="BJ23" s="156" t="str">
        <f t="shared" si="21"/>
        <v>SD</v>
      </c>
      <c r="BK23" s="156" t="str">
        <f t="shared" si="22"/>
        <v>SD</v>
      </c>
      <c r="BL23" s="156" t="str">
        <f t="shared" si="23"/>
        <v>SD</v>
      </c>
      <c r="BM23" s="142" t="str">
        <f t="shared" si="14"/>
        <v/>
      </c>
      <c r="BN23" s="148"/>
      <c r="BO23" s="147"/>
      <c r="BP23" s="142"/>
      <c r="BQ23" s="142"/>
      <c r="BR23" s="142"/>
      <c r="BS23" s="143"/>
      <c r="BT23" s="144"/>
      <c r="BU23" s="145"/>
      <c r="BV23" s="145"/>
      <c r="BW23" s="144"/>
      <c r="BX23" s="146"/>
      <c r="BY23" s="146"/>
      <c r="BZ23" s="156"/>
      <c r="CA23" s="156"/>
      <c r="CB23" s="156"/>
      <c r="CC23" s="156"/>
      <c r="CD23" s="156"/>
      <c r="CE23" s="48"/>
      <c r="CF23" s="150"/>
      <c r="CG23" s="156"/>
      <c r="CH23" s="158">
        <f t="shared" si="0"/>
        <v>-25</v>
      </c>
      <c r="CI23" s="154"/>
      <c r="CJ23" s="154"/>
      <c r="CK23" s="156"/>
      <c r="CL23" s="156"/>
      <c r="CM23" s="97" t="b">
        <f t="shared" si="1"/>
        <v>0</v>
      </c>
      <c r="CN23" s="98"/>
      <c r="CO23" s="98"/>
      <c r="CP23" s="102" t="e">
        <f t="shared" si="2"/>
        <v>#DIV/0!</v>
      </c>
      <c r="CQ23" s="136"/>
      <c r="CS23" s="83">
        <v>11</v>
      </c>
      <c r="CT23" s="92">
        <f t="shared" si="27"/>
        <v>0</v>
      </c>
      <c r="CU23" s="92">
        <f t="shared" si="28"/>
        <v>0</v>
      </c>
      <c r="CV23" s="92" t="str">
        <f t="shared" si="29"/>
        <v>s/d</v>
      </c>
      <c r="CW23" s="94" t="str">
        <f t="shared" si="30"/>
        <v>s/d</v>
      </c>
      <c r="CX23" s="94" t="str">
        <f t="shared" si="31"/>
        <v>s/d</v>
      </c>
      <c r="CY23" s="93" t="e">
        <f t="shared" si="32"/>
        <v>#DIV/0!</v>
      </c>
      <c r="CZ23" s="92" t="e">
        <f t="shared" si="24"/>
        <v>#DIV/0!</v>
      </c>
      <c r="DA23" s="93" t="e">
        <f t="shared" si="25"/>
        <v>#DIV/0!</v>
      </c>
      <c r="DB23" s="92" t="str">
        <f t="shared" si="33"/>
        <v/>
      </c>
      <c r="DC23" s="92" t="e">
        <f t="shared" si="26"/>
        <v>#DIV/0!</v>
      </c>
      <c r="DD23" s="92" t="e">
        <f t="shared" si="26"/>
        <v>#DIV/0!</v>
      </c>
      <c r="DE23" s="92" t="e">
        <f t="shared" si="26"/>
        <v>#DIV/0!</v>
      </c>
      <c r="DF23" s="92" t="e">
        <f t="shared" si="26"/>
        <v>#DIV/0!</v>
      </c>
      <c r="DG23" s="92" t="e">
        <f t="shared" si="26"/>
        <v>#DIV/0!</v>
      </c>
      <c r="DH23" s="92" t="e">
        <f t="shared" si="26"/>
        <v>#DIV/0!</v>
      </c>
      <c r="DI23" s="96">
        <f t="shared" si="34"/>
        <v>0</v>
      </c>
      <c r="DJ23" s="92">
        <f t="shared" si="35"/>
        <v>-25</v>
      </c>
      <c r="DK23" s="96" t="str">
        <f t="shared" si="36"/>
        <v/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/>
      <c r="C24" s="141"/>
      <c r="D24" s="156" t="str">
        <f t="shared" si="3"/>
        <v>SD</v>
      </c>
      <c r="E24" s="156" t="str">
        <f t="shared" si="4"/>
        <v>SD</v>
      </c>
      <c r="F24" s="156" t="str">
        <f t="shared" si="5"/>
        <v>SD</v>
      </c>
      <c r="G24" s="156" t="str">
        <f t="shared" si="6"/>
        <v>SD</v>
      </c>
      <c r="H24" s="156" t="str">
        <f t="shared" si="7"/>
        <v>SD</v>
      </c>
      <c r="I24" s="156" t="str">
        <f t="shared" si="8"/>
        <v>SD</v>
      </c>
      <c r="J24" s="142" t="str">
        <f t="shared" si="9"/>
        <v/>
      </c>
      <c r="K24" s="148"/>
      <c r="L24" s="147"/>
      <c r="M24" s="142"/>
      <c r="N24" s="142"/>
      <c r="O24" s="142"/>
      <c r="P24" s="143"/>
      <c r="Q24" s="144"/>
      <c r="R24" s="145"/>
      <c r="S24" s="145"/>
      <c r="T24" s="144"/>
      <c r="U24" s="146"/>
      <c r="V24" s="146"/>
      <c r="W24" s="156"/>
      <c r="X24" s="156"/>
      <c r="Y24" s="156"/>
      <c r="Z24" s="156"/>
      <c r="AA24" s="156"/>
      <c r="AB24" s="156"/>
      <c r="AC24" s="48"/>
      <c r="AD24" s="156"/>
      <c r="AE24" s="141"/>
      <c r="AF24" s="156" t="str">
        <f t="shared" si="10"/>
        <v>SD</v>
      </c>
      <c r="AG24" s="156" t="str">
        <f t="shared" si="11"/>
        <v>SD</v>
      </c>
      <c r="AH24" s="156" t="str">
        <f>IF(AD24="","SD",(10^(23.5518-(2937.4/(273+AD24))-(4.9283*LOG10(273+AD24)))))</f>
        <v>SD</v>
      </c>
      <c r="AI24" s="156" t="str">
        <f t="shared" si="16"/>
        <v>SD</v>
      </c>
      <c r="AJ24" s="156" t="str">
        <f>IF(AG24="SD","SD",IF(AI24="SD","SD",(AG24-AI24)))</f>
        <v>SD</v>
      </c>
      <c r="AK24" s="156" t="str">
        <f>IF(AJ24="SD","SD",((237.3*LN(AJ24/6.11))/(7.5*LN(10)-LN(AJ24/6.11))))</f>
        <v>SD</v>
      </c>
      <c r="AL24" s="142" t="str">
        <f t="shared" si="13"/>
        <v/>
      </c>
      <c r="AM24" s="148"/>
      <c r="AN24" s="142"/>
      <c r="AO24" s="142"/>
      <c r="AP24" s="142"/>
      <c r="AQ24" s="142"/>
      <c r="AR24" s="145"/>
      <c r="AS24" s="143"/>
      <c r="AT24" s="145"/>
      <c r="AU24" s="146"/>
      <c r="AV24" s="146"/>
      <c r="AW24" s="146"/>
      <c r="AX24" s="145"/>
      <c r="AY24" s="156"/>
      <c r="AZ24" s="156"/>
      <c r="BA24" s="156"/>
      <c r="BB24" s="156"/>
      <c r="BC24" s="156"/>
      <c r="BD24" s="48"/>
      <c r="BE24" s="156"/>
      <c r="BF24" s="141"/>
      <c r="BG24" s="156" t="str">
        <f t="shared" si="18"/>
        <v>SD</v>
      </c>
      <c r="BH24" s="156" t="str">
        <f t="shared" si="19"/>
        <v>SD</v>
      </c>
      <c r="BI24" s="156" t="str">
        <f t="shared" si="20"/>
        <v>SD</v>
      </c>
      <c r="BJ24" s="156" t="str">
        <f t="shared" si="21"/>
        <v>SD</v>
      </c>
      <c r="BK24" s="156" t="str">
        <f t="shared" si="22"/>
        <v>SD</v>
      </c>
      <c r="BL24" s="156" t="str">
        <f t="shared" si="23"/>
        <v>SD</v>
      </c>
      <c r="BM24" s="142" t="str">
        <f t="shared" si="14"/>
        <v/>
      </c>
      <c r="BN24" s="148"/>
      <c r="BO24" s="147"/>
      <c r="BP24" s="142"/>
      <c r="BQ24" s="142"/>
      <c r="BR24" s="142"/>
      <c r="BS24" s="143"/>
      <c r="BT24" s="144"/>
      <c r="BU24" s="145"/>
      <c r="BV24" s="145"/>
      <c r="BW24" s="144"/>
      <c r="BX24" s="146"/>
      <c r="BY24" s="146"/>
      <c r="BZ24" s="156"/>
      <c r="CA24" s="156"/>
      <c r="CB24" s="156"/>
      <c r="CC24" s="156"/>
      <c r="CD24" s="156"/>
      <c r="CE24" s="48"/>
      <c r="CF24" s="150"/>
      <c r="CG24" s="156"/>
      <c r="CH24" s="158">
        <f t="shared" si="0"/>
        <v>-25</v>
      </c>
      <c r="CI24" s="154"/>
      <c r="CJ24" s="154"/>
      <c r="CK24" s="156"/>
      <c r="CL24" s="156"/>
      <c r="CM24" s="97" t="b">
        <f t="shared" si="1"/>
        <v>0</v>
      </c>
      <c r="CN24" s="98"/>
      <c r="CO24" s="98"/>
      <c r="CP24" s="102" t="e">
        <f t="shared" si="2"/>
        <v>#DIV/0!</v>
      </c>
      <c r="CQ24" s="136"/>
      <c r="CS24" s="83">
        <v>12</v>
      </c>
      <c r="CT24" s="92">
        <f t="shared" si="27"/>
        <v>0</v>
      </c>
      <c r="CU24" s="92">
        <f t="shared" si="28"/>
        <v>0</v>
      </c>
      <c r="CV24" s="92" t="str">
        <f t="shared" si="29"/>
        <v>s/d</v>
      </c>
      <c r="CW24" s="94" t="str">
        <f t="shared" si="30"/>
        <v>s/d</v>
      </c>
      <c r="CX24" s="94" t="str">
        <f t="shared" si="31"/>
        <v>s/d</v>
      </c>
      <c r="CY24" s="93" t="e">
        <f t="shared" si="32"/>
        <v>#DIV/0!</v>
      </c>
      <c r="CZ24" s="92" t="e">
        <f t="shared" si="24"/>
        <v>#DIV/0!</v>
      </c>
      <c r="DA24" s="93" t="e">
        <f t="shared" si="25"/>
        <v>#DIV/0!</v>
      </c>
      <c r="DB24" s="92" t="s">
        <v>89</v>
      </c>
      <c r="DC24" s="92" t="e">
        <f t="shared" si="26"/>
        <v>#DIV/0!</v>
      </c>
      <c r="DD24" s="92" t="e">
        <f t="shared" si="26"/>
        <v>#DIV/0!</v>
      </c>
      <c r="DE24" s="92" t="e">
        <f t="shared" si="26"/>
        <v>#DIV/0!</v>
      </c>
      <c r="DF24" s="92" t="e">
        <f t="shared" si="26"/>
        <v>#DIV/0!</v>
      </c>
      <c r="DG24" s="92" t="e">
        <f t="shared" si="26"/>
        <v>#DIV/0!</v>
      </c>
      <c r="DH24" s="92" t="e">
        <f t="shared" si="26"/>
        <v>#DIV/0!</v>
      </c>
      <c r="DI24" s="96">
        <f t="shared" si="34"/>
        <v>0</v>
      </c>
      <c r="DJ24" s="92">
        <f t="shared" si="35"/>
        <v>-25</v>
      </c>
      <c r="DK24" s="96" t="str">
        <f t="shared" si="36"/>
        <v/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/>
      <c r="C25" s="141"/>
      <c r="D25" s="156" t="str">
        <f t="shared" si="3"/>
        <v>SD</v>
      </c>
      <c r="E25" s="156" t="str">
        <f t="shared" si="4"/>
        <v>SD</v>
      </c>
      <c r="F25" s="156" t="str">
        <f t="shared" si="5"/>
        <v>SD</v>
      </c>
      <c r="G25" s="156" t="str">
        <f t="shared" si="6"/>
        <v>SD</v>
      </c>
      <c r="H25" s="156" t="str">
        <f t="shared" si="7"/>
        <v>SD</v>
      </c>
      <c r="I25" s="156" t="str">
        <f t="shared" si="8"/>
        <v>SD</v>
      </c>
      <c r="J25" s="142" t="str">
        <f t="shared" si="9"/>
        <v/>
      </c>
      <c r="K25" s="148"/>
      <c r="L25" s="147"/>
      <c r="M25" s="142"/>
      <c r="N25" s="142"/>
      <c r="O25" s="142"/>
      <c r="P25" s="143"/>
      <c r="Q25" s="144"/>
      <c r="R25" s="145"/>
      <c r="S25" s="145"/>
      <c r="T25" s="144"/>
      <c r="U25" s="146"/>
      <c r="V25" s="146"/>
      <c r="W25" s="156"/>
      <c r="X25" s="156"/>
      <c r="Y25" s="156"/>
      <c r="Z25" s="156"/>
      <c r="AA25" s="156"/>
      <c r="AB25" s="156"/>
      <c r="AC25" s="156"/>
      <c r="AD25" s="140"/>
      <c r="AE25" s="141"/>
      <c r="AF25" s="156" t="str">
        <f t="shared" si="10"/>
        <v>SD</v>
      </c>
      <c r="AG25" s="156" t="str">
        <f t="shared" si="11"/>
        <v>SD</v>
      </c>
      <c r="AH25" s="156" t="str">
        <f>IF(AD25="","SD",(10^(23.5518-(2937.4/(273+AD25))-(4.9283*LOG10(273+AD25)))))</f>
        <v>SD</v>
      </c>
      <c r="AI25" s="156" t="str">
        <f t="shared" si="16"/>
        <v>SD</v>
      </c>
      <c r="AJ25" s="156" t="str">
        <f>IF(AG25="SD","SD",IF(AI25="SD","SD",(AG25-AI25)))</f>
        <v>SD</v>
      </c>
      <c r="AK25" s="156" t="str">
        <f t="shared" si="12"/>
        <v>SD</v>
      </c>
      <c r="AL25" s="142" t="str">
        <f t="shared" si="13"/>
        <v/>
      </c>
      <c r="AM25" s="148"/>
      <c r="AN25" s="142"/>
      <c r="AO25" s="142"/>
      <c r="AP25" s="142"/>
      <c r="AQ25" s="142"/>
      <c r="AR25" s="143"/>
      <c r="AS25" s="144"/>
      <c r="AT25" s="145"/>
      <c r="AU25" s="145"/>
      <c r="AV25" s="144"/>
      <c r="AW25" s="146"/>
      <c r="AX25" s="146"/>
      <c r="AY25" s="156"/>
      <c r="AZ25" s="156"/>
      <c r="BA25" s="156"/>
      <c r="BB25" s="156"/>
      <c r="BC25" s="156"/>
      <c r="BD25" s="48"/>
      <c r="BE25" s="140"/>
      <c r="BF25" s="141"/>
      <c r="BG25" s="156" t="str">
        <f t="shared" si="18"/>
        <v>SD</v>
      </c>
      <c r="BH25" s="156" t="str">
        <f t="shared" si="19"/>
        <v>SD</v>
      </c>
      <c r="BI25" s="156" t="str">
        <f t="shared" si="20"/>
        <v>SD</v>
      </c>
      <c r="BJ25" s="156" t="str">
        <f t="shared" si="21"/>
        <v>SD</v>
      </c>
      <c r="BK25" s="156" t="str">
        <f t="shared" si="22"/>
        <v>SD</v>
      </c>
      <c r="BL25" s="156" t="str">
        <f t="shared" si="23"/>
        <v>SD</v>
      </c>
      <c r="BM25" s="142" t="str">
        <f t="shared" si="14"/>
        <v/>
      </c>
      <c r="BN25" s="148"/>
      <c r="BO25" s="147"/>
      <c r="BP25" s="142"/>
      <c r="BQ25" s="142"/>
      <c r="BR25" s="142"/>
      <c r="BS25" s="143"/>
      <c r="BT25" s="144"/>
      <c r="BU25" s="145"/>
      <c r="BV25" s="145"/>
      <c r="BW25" s="144"/>
      <c r="BX25" s="146"/>
      <c r="BY25" s="146"/>
      <c r="BZ25" s="156"/>
      <c r="CA25" s="156"/>
      <c r="CB25" s="156"/>
      <c r="CC25" s="156"/>
      <c r="CD25" s="156"/>
      <c r="CE25" s="48"/>
      <c r="CF25" s="150"/>
      <c r="CG25" s="156"/>
      <c r="CH25" s="158">
        <f t="shared" si="0"/>
        <v>-25</v>
      </c>
      <c r="CI25" s="154"/>
      <c r="CJ25" s="154"/>
      <c r="CK25" s="156"/>
      <c r="CL25" s="156"/>
      <c r="CM25" s="97" t="b">
        <f t="shared" si="1"/>
        <v>0</v>
      </c>
      <c r="CN25" s="98"/>
      <c r="CO25" s="98"/>
      <c r="CP25" s="102" t="e">
        <f t="shared" si="2"/>
        <v>#DIV/0!</v>
      </c>
      <c r="CQ25" s="136"/>
      <c r="CS25" s="83">
        <v>13</v>
      </c>
      <c r="CT25" s="92">
        <f t="shared" si="27"/>
        <v>0</v>
      </c>
      <c r="CU25" s="92">
        <f t="shared" si="28"/>
        <v>0</v>
      </c>
      <c r="CV25" s="92" t="str">
        <f t="shared" si="29"/>
        <v>s/d</v>
      </c>
      <c r="CW25" s="94" t="str">
        <f t="shared" si="30"/>
        <v>s/d</v>
      </c>
      <c r="CX25" s="94" t="str">
        <f t="shared" si="31"/>
        <v>s/d</v>
      </c>
      <c r="CY25" s="93" t="e">
        <f t="shared" si="32"/>
        <v>#DIV/0!</v>
      </c>
      <c r="CZ25" s="92" t="e">
        <f t="shared" si="24"/>
        <v>#DIV/0!</v>
      </c>
      <c r="DA25" s="93" t="e">
        <f t="shared" si="25"/>
        <v>#DIV/0!</v>
      </c>
      <c r="DB25" s="92" t="str">
        <f t="shared" si="33"/>
        <v/>
      </c>
      <c r="DC25" s="92" t="e">
        <f t="shared" si="26"/>
        <v>#DIV/0!</v>
      </c>
      <c r="DD25" s="92" t="e">
        <f t="shared" si="26"/>
        <v>#DIV/0!</v>
      </c>
      <c r="DE25" s="92" t="e">
        <f t="shared" si="26"/>
        <v>#DIV/0!</v>
      </c>
      <c r="DF25" s="92" t="e">
        <f t="shared" si="26"/>
        <v>#DIV/0!</v>
      </c>
      <c r="DG25" s="92" t="e">
        <f t="shared" si="26"/>
        <v>#DIV/0!</v>
      </c>
      <c r="DH25" s="92" t="e">
        <f t="shared" si="26"/>
        <v>#DIV/0!</v>
      </c>
      <c r="DI25" s="96">
        <f t="shared" si="34"/>
        <v>0</v>
      </c>
      <c r="DJ25" s="92">
        <f t="shared" si="35"/>
        <v>-25</v>
      </c>
      <c r="DK25" s="96" t="str">
        <f t="shared" si="36"/>
        <v/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/>
      <c r="C26" s="141"/>
      <c r="D26" s="156" t="str">
        <f t="shared" si="3"/>
        <v>SD</v>
      </c>
      <c r="E26" s="156" t="str">
        <f t="shared" si="4"/>
        <v>SD</v>
      </c>
      <c r="F26" s="156" t="str">
        <f t="shared" si="5"/>
        <v>SD</v>
      </c>
      <c r="G26" s="156" t="str">
        <f t="shared" si="6"/>
        <v>SD</v>
      </c>
      <c r="H26" s="156" t="str">
        <f t="shared" si="7"/>
        <v>SD</v>
      </c>
      <c r="I26" s="156" t="str">
        <f t="shared" si="8"/>
        <v>SD</v>
      </c>
      <c r="J26" s="142" t="str">
        <f t="shared" si="9"/>
        <v/>
      </c>
      <c r="K26" s="148"/>
      <c r="L26" s="147"/>
      <c r="M26" s="142"/>
      <c r="N26" s="142"/>
      <c r="O26" s="142"/>
      <c r="P26" s="143"/>
      <c r="Q26" s="144"/>
      <c r="R26" s="145"/>
      <c r="S26" s="145"/>
      <c r="T26" s="144"/>
      <c r="U26" s="146"/>
      <c r="V26" s="146"/>
      <c r="W26" s="156"/>
      <c r="X26" s="156"/>
      <c r="Y26" s="156"/>
      <c r="Z26" s="156"/>
      <c r="AA26" s="156"/>
      <c r="AB26" s="156"/>
      <c r="AC26" s="156"/>
      <c r="AD26" s="140"/>
      <c r="AE26" s="141"/>
      <c r="AF26" s="156" t="str">
        <f t="shared" si="10"/>
        <v>SD</v>
      </c>
      <c r="AG26" s="156" t="str">
        <f xml:space="preserve"> IF(AD26="","SD",IF(AE26="","SD",(10^(23.5518-(2937.4/(273+AE26))-(4.9283*LOG10(273+AE26))))))</f>
        <v>SD</v>
      </c>
      <c r="AH26" s="156" t="str">
        <f t="shared" ref="AH26:AH37" si="37">IF(AD26="","SD",(10^(23.5518-(2937.4/(273+AD26))-(4.9283*LOG10(273+AD26)))))</f>
        <v>SD</v>
      </c>
      <c r="AI26" s="156" t="str">
        <f t="shared" si="16"/>
        <v>SD</v>
      </c>
      <c r="AJ26" s="156" t="str">
        <f t="shared" ref="AJ26:AJ37" si="38">IF(AG26="SD","SD",IF(AI26="SD","SD",(AG26-AI26)))</f>
        <v>SD</v>
      </c>
      <c r="AK26" s="156" t="str">
        <f t="shared" si="12"/>
        <v>SD</v>
      </c>
      <c r="AL26" s="142" t="str">
        <f t="shared" si="13"/>
        <v/>
      </c>
      <c r="AM26" s="148"/>
      <c r="AN26" s="147"/>
      <c r="AO26" s="142"/>
      <c r="AP26" s="142"/>
      <c r="AQ26" s="142"/>
      <c r="AR26" s="143"/>
      <c r="AS26" s="144"/>
      <c r="AT26" s="145"/>
      <c r="AU26" s="145"/>
      <c r="AV26" s="144"/>
      <c r="AW26" s="146"/>
      <c r="AX26" s="146"/>
      <c r="AY26" s="156"/>
      <c r="AZ26" s="156"/>
      <c r="BA26" s="156"/>
      <c r="BB26" s="156"/>
      <c r="BC26" s="156"/>
      <c r="BD26" s="48"/>
      <c r="BE26" s="140"/>
      <c r="BF26" s="141"/>
      <c r="BG26" s="156" t="str">
        <f t="shared" si="18"/>
        <v>SD</v>
      </c>
      <c r="BH26" s="156" t="str">
        <f t="shared" si="19"/>
        <v>SD</v>
      </c>
      <c r="BI26" s="156" t="str">
        <f t="shared" si="20"/>
        <v>SD</v>
      </c>
      <c r="BJ26" s="156" t="str">
        <f t="shared" si="21"/>
        <v>SD</v>
      </c>
      <c r="BK26" s="156" t="str">
        <f t="shared" si="22"/>
        <v>SD</v>
      </c>
      <c r="BL26" s="156" t="str">
        <f t="shared" si="23"/>
        <v>SD</v>
      </c>
      <c r="BM26" s="142" t="str">
        <f t="shared" si="14"/>
        <v/>
      </c>
      <c r="BN26" s="148"/>
      <c r="BO26" s="147"/>
      <c r="BP26" s="142"/>
      <c r="BQ26" s="142"/>
      <c r="BR26" s="142"/>
      <c r="BS26" s="143"/>
      <c r="BT26" s="144"/>
      <c r="BU26" s="145"/>
      <c r="BV26" s="145"/>
      <c r="BW26" s="144"/>
      <c r="BX26" s="146"/>
      <c r="BY26" s="146"/>
      <c r="BZ26" s="156"/>
      <c r="CA26" s="156"/>
      <c r="CB26" s="156"/>
      <c r="CC26" s="156"/>
      <c r="CD26" s="156"/>
      <c r="CE26" s="48"/>
      <c r="CF26" s="150"/>
      <c r="CG26" s="156"/>
      <c r="CH26" s="158">
        <f t="shared" si="0"/>
        <v>-25</v>
      </c>
      <c r="CI26" s="154"/>
      <c r="CJ26" s="154"/>
      <c r="CK26" s="156"/>
      <c r="CL26" s="156"/>
      <c r="CM26" s="97" t="b">
        <f t="shared" si="1"/>
        <v>0</v>
      </c>
      <c r="CN26" s="98"/>
      <c r="CO26" s="98"/>
      <c r="CP26" s="102" t="e">
        <f t="shared" si="2"/>
        <v>#DIV/0!</v>
      </c>
      <c r="CQ26" s="136"/>
      <c r="CS26" s="83">
        <v>14</v>
      </c>
      <c r="CT26" s="92">
        <f t="shared" si="27"/>
        <v>0</v>
      </c>
      <c r="CU26" s="92">
        <f t="shared" si="28"/>
        <v>0</v>
      </c>
      <c r="CV26" s="92" t="str">
        <f t="shared" si="29"/>
        <v>s/d</v>
      </c>
      <c r="CW26" s="94" t="str">
        <f t="shared" si="30"/>
        <v>s/d</v>
      </c>
      <c r="CX26" s="94" t="str">
        <f t="shared" si="31"/>
        <v>s/d</v>
      </c>
      <c r="CY26" s="93" t="e">
        <f t="shared" si="32"/>
        <v>#DIV/0!</v>
      </c>
      <c r="CZ26" s="92" t="e">
        <f t="shared" si="24"/>
        <v>#DIV/0!</v>
      </c>
      <c r="DA26" s="93" t="e">
        <f t="shared" si="25"/>
        <v>#DIV/0!</v>
      </c>
      <c r="DB26" s="92" t="str">
        <f t="shared" si="33"/>
        <v/>
      </c>
      <c r="DC26" s="92" t="e">
        <f t="shared" si="26"/>
        <v>#DIV/0!</v>
      </c>
      <c r="DD26" s="92" t="e">
        <f t="shared" si="26"/>
        <v>#DIV/0!</v>
      </c>
      <c r="DE26" s="92" t="e">
        <f t="shared" si="26"/>
        <v>#DIV/0!</v>
      </c>
      <c r="DF26" s="92" t="e">
        <f t="shared" si="26"/>
        <v>#DIV/0!</v>
      </c>
      <c r="DG26" s="92" t="e">
        <f t="shared" si="26"/>
        <v>#DIV/0!</v>
      </c>
      <c r="DH26" s="92" t="e">
        <f t="shared" si="26"/>
        <v>#DIV/0!</v>
      </c>
      <c r="DI26" s="96">
        <f t="shared" si="34"/>
        <v>0</v>
      </c>
      <c r="DJ26" s="92">
        <f t="shared" si="35"/>
        <v>-25</v>
      </c>
      <c r="DK26" s="96" t="str">
        <f t="shared" si="36"/>
        <v/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/>
      <c r="C27" s="141"/>
      <c r="D27" s="156" t="str">
        <f t="shared" si="3"/>
        <v>SD</v>
      </c>
      <c r="E27" s="156" t="str">
        <f t="shared" si="4"/>
        <v>SD</v>
      </c>
      <c r="F27" s="156" t="str">
        <f t="shared" si="5"/>
        <v>SD</v>
      </c>
      <c r="G27" s="156" t="str">
        <f t="shared" si="6"/>
        <v>SD</v>
      </c>
      <c r="H27" s="156" t="str">
        <f t="shared" si="7"/>
        <v>SD</v>
      </c>
      <c r="I27" s="156" t="str">
        <f t="shared" si="8"/>
        <v>SD</v>
      </c>
      <c r="J27" s="142" t="str">
        <f t="shared" si="9"/>
        <v/>
      </c>
      <c r="K27" s="148"/>
      <c r="L27" s="147"/>
      <c r="M27" s="142"/>
      <c r="N27" s="142"/>
      <c r="O27" s="142"/>
      <c r="P27" s="143"/>
      <c r="Q27" s="144"/>
      <c r="R27" s="145"/>
      <c r="S27" s="145"/>
      <c r="T27" s="144"/>
      <c r="U27" s="146"/>
      <c r="V27" s="146"/>
      <c r="W27" s="156"/>
      <c r="X27" s="156"/>
      <c r="Y27" s="156"/>
      <c r="Z27" s="156"/>
      <c r="AA27" s="156"/>
      <c r="AB27" s="156"/>
      <c r="AC27" s="156"/>
      <c r="AD27" s="140"/>
      <c r="AE27" s="141"/>
      <c r="AF27" s="156" t="str">
        <f t="shared" si="10"/>
        <v>SD</v>
      </c>
      <c r="AG27" s="156" t="str">
        <f t="shared" si="11"/>
        <v>SD</v>
      </c>
      <c r="AH27" s="156" t="str">
        <f t="shared" si="37"/>
        <v>SD</v>
      </c>
      <c r="AI27" s="156" t="str">
        <f t="shared" si="16"/>
        <v>SD</v>
      </c>
      <c r="AJ27" s="156" t="str">
        <f t="shared" si="38"/>
        <v>SD</v>
      </c>
      <c r="AK27" s="156" t="str">
        <f t="shared" si="12"/>
        <v>SD</v>
      </c>
      <c r="AL27" s="142" t="str">
        <f t="shared" si="13"/>
        <v/>
      </c>
      <c r="AM27" s="148"/>
      <c r="AN27" s="147"/>
      <c r="AO27" s="142"/>
      <c r="AP27" s="142"/>
      <c r="AQ27" s="142"/>
      <c r="AR27" s="143"/>
      <c r="AS27" s="144"/>
      <c r="AT27" s="145"/>
      <c r="AU27" s="145"/>
      <c r="AV27" s="144"/>
      <c r="AW27" s="146"/>
      <c r="AX27" s="146"/>
      <c r="AY27" s="156"/>
      <c r="AZ27" s="156"/>
      <c r="BA27" s="156"/>
      <c r="BB27" s="156"/>
      <c r="BC27" s="156"/>
      <c r="BD27" s="48"/>
      <c r="BE27" s="140"/>
      <c r="BF27" s="141"/>
      <c r="BG27" s="156" t="str">
        <f t="shared" si="18"/>
        <v>SD</v>
      </c>
      <c r="BH27" s="156" t="str">
        <f t="shared" si="19"/>
        <v>SD</v>
      </c>
      <c r="BI27" s="156" t="str">
        <f t="shared" si="20"/>
        <v>SD</v>
      </c>
      <c r="BJ27" s="156" t="str">
        <f t="shared" si="21"/>
        <v>SD</v>
      </c>
      <c r="BK27" s="156" t="str">
        <f t="shared" si="22"/>
        <v>SD</v>
      </c>
      <c r="BL27" s="156" t="str">
        <f t="shared" si="23"/>
        <v>SD</v>
      </c>
      <c r="BM27" s="142" t="str">
        <f t="shared" si="14"/>
        <v/>
      </c>
      <c r="BN27" s="148"/>
      <c r="BO27" s="147"/>
      <c r="BP27" s="142"/>
      <c r="BQ27" s="142"/>
      <c r="BR27" s="142"/>
      <c r="BS27" s="143"/>
      <c r="BT27" s="144"/>
      <c r="BU27" s="145"/>
      <c r="BV27" s="145"/>
      <c r="BW27" s="144"/>
      <c r="BX27" s="146"/>
      <c r="BY27" s="146"/>
      <c r="BZ27" s="156"/>
      <c r="CA27" s="156"/>
      <c r="CB27" s="156"/>
      <c r="CC27" s="156"/>
      <c r="CD27" s="156"/>
      <c r="CE27" s="48"/>
      <c r="CF27" s="150"/>
      <c r="CG27" s="156"/>
      <c r="CH27" s="158">
        <f t="shared" si="0"/>
        <v>-25</v>
      </c>
      <c r="CI27" s="154"/>
      <c r="CJ27" s="154"/>
      <c r="CK27" s="156"/>
      <c r="CL27" s="156"/>
      <c r="CM27" s="97" t="b">
        <f t="shared" si="1"/>
        <v>0</v>
      </c>
      <c r="CN27" s="98"/>
      <c r="CO27" s="98"/>
      <c r="CP27" s="102" t="e">
        <f t="shared" si="2"/>
        <v>#DIV/0!</v>
      </c>
      <c r="CQ27" s="136"/>
      <c r="CS27" s="83">
        <v>15</v>
      </c>
      <c r="CT27" s="92">
        <f t="shared" si="27"/>
        <v>0</v>
      </c>
      <c r="CU27" s="92">
        <f t="shared" si="28"/>
        <v>0</v>
      </c>
      <c r="CV27" s="92" t="str">
        <f t="shared" si="29"/>
        <v>s/d</v>
      </c>
      <c r="CW27" s="94" t="str">
        <f t="shared" si="30"/>
        <v>s/d</v>
      </c>
      <c r="CX27" s="94" t="str">
        <f t="shared" si="31"/>
        <v>s/d</v>
      </c>
      <c r="CY27" s="93" t="e">
        <f t="shared" si="32"/>
        <v>#DIV/0!</v>
      </c>
      <c r="CZ27" s="92" t="e">
        <f t="shared" si="24"/>
        <v>#DIV/0!</v>
      </c>
      <c r="DA27" s="93" t="e">
        <f t="shared" si="25"/>
        <v>#DIV/0!</v>
      </c>
      <c r="DB27" s="92" t="str">
        <f t="shared" si="33"/>
        <v/>
      </c>
      <c r="DC27" s="92" t="e">
        <f t="shared" si="26"/>
        <v>#DIV/0!</v>
      </c>
      <c r="DD27" s="92" t="e">
        <f t="shared" si="26"/>
        <v>#DIV/0!</v>
      </c>
      <c r="DE27" s="92" t="e">
        <f t="shared" si="26"/>
        <v>#DIV/0!</v>
      </c>
      <c r="DF27" s="92" t="e">
        <f t="shared" si="26"/>
        <v>#DIV/0!</v>
      </c>
      <c r="DG27" s="92" t="e">
        <f t="shared" si="26"/>
        <v>#DIV/0!</v>
      </c>
      <c r="DH27" s="92" t="e">
        <f t="shared" si="26"/>
        <v>#DIV/0!</v>
      </c>
      <c r="DI27" s="96">
        <f t="shared" si="34"/>
        <v>0</v>
      </c>
      <c r="DJ27" s="92">
        <f t="shared" si="35"/>
        <v>-25</v>
      </c>
      <c r="DK27" s="96" t="str">
        <f t="shared" si="36"/>
        <v/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/>
      <c r="C28" s="141"/>
      <c r="D28" s="156" t="str">
        <f t="shared" si="3"/>
        <v>SD</v>
      </c>
      <c r="E28" s="156" t="str">
        <f t="shared" si="4"/>
        <v>SD</v>
      </c>
      <c r="F28" s="156" t="str">
        <f t="shared" si="5"/>
        <v>SD</v>
      </c>
      <c r="G28" s="156" t="str">
        <f t="shared" si="6"/>
        <v>SD</v>
      </c>
      <c r="H28" s="156" t="str">
        <f t="shared" si="7"/>
        <v>SD</v>
      </c>
      <c r="I28" s="156" t="str">
        <f t="shared" si="8"/>
        <v>SD</v>
      </c>
      <c r="J28" s="142" t="str">
        <f t="shared" si="9"/>
        <v/>
      </c>
      <c r="K28" s="148"/>
      <c r="L28" s="147"/>
      <c r="M28" s="142"/>
      <c r="N28" s="142"/>
      <c r="O28" s="142"/>
      <c r="P28" s="143"/>
      <c r="Q28" s="144"/>
      <c r="R28" s="145"/>
      <c r="S28" s="145"/>
      <c r="T28" s="144"/>
      <c r="U28" s="146"/>
      <c r="V28" s="146"/>
      <c r="W28" s="156"/>
      <c r="X28" s="156"/>
      <c r="Y28" s="156"/>
      <c r="Z28" s="156"/>
      <c r="AA28" s="156"/>
      <c r="AB28" s="156"/>
      <c r="AC28" s="156"/>
      <c r="AD28" s="140"/>
      <c r="AE28" s="141"/>
      <c r="AF28" s="156" t="str">
        <f t="shared" si="10"/>
        <v>SD</v>
      </c>
      <c r="AG28" s="156" t="str">
        <f t="shared" si="11"/>
        <v>SD</v>
      </c>
      <c r="AH28" s="156" t="str">
        <f t="shared" si="37"/>
        <v>SD</v>
      </c>
      <c r="AI28" s="156" t="str">
        <f t="shared" si="16"/>
        <v>SD</v>
      </c>
      <c r="AJ28" s="156" t="str">
        <f t="shared" si="38"/>
        <v>SD</v>
      </c>
      <c r="AK28" s="156" t="str">
        <f t="shared" si="12"/>
        <v>SD</v>
      </c>
      <c r="AL28" s="142" t="str">
        <f t="shared" si="13"/>
        <v/>
      </c>
      <c r="AM28" s="148"/>
      <c r="AN28" s="147"/>
      <c r="AO28" s="142"/>
      <c r="AP28" s="142"/>
      <c r="AQ28" s="142"/>
      <c r="AR28" s="143"/>
      <c r="AS28" s="144"/>
      <c r="AT28" s="145"/>
      <c r="AU28" s="145"/>
      <c r="AV28" s="144"/>
      <c r="AW28" s="146"/>
      <c r="AX28" s="146"/>
      <c r="AY28" s="156"/>
      <c r="AZ28" s="156"/>
      <c r="BA28" s="156"/>
      <c r="BB28" s="156"/>
      <c r="BC28" s="156"/>
      <c r="BD28" s="48"/>
      <c r="BE28" s="156"/>
      <c r="BF28" s="141"/>
      <c r="BG28" s="156" t="str">
        <f t="shared" si="18"/>
        <v>SD</v>
      </c>
      <c r="BH28" s="156" t="str">
        <f t="shared" si="19"/>
        <v>SD</v>
      </c>
      <c r="BI28" s="156" t="str">
        <f t="shared" si="20"/>
        <v>SD</v>
      </c>
      <c r="BJ28" s="156" t="str">
        <f t="shared" si="21"/>
        <v>SD</v>
      </c>
      <c r="BK28" s="156" t="str">
        <f t="shared" si="22"/>
        <v>SD</v>
      </c>
      <c r="BL28" s="156" t="str">
        <f t="shared" si="23"/>
        <v>SD</v>
      </c>
      <c r="BM28" s="142" t="str">
        <f t="shared" si="14"/>
        <v/>
      </c>
      <c r="BN28" s="148"/>
      <c r="BO28" s="147"/>
      <c r="BP28" s="142"/>
      <c r="BQ28" s="142"/>
      <c r="BR28" s="142"/>
      <c r="BS28" s="143"/>
      <c r="BT28" s="144"/>
      <c r="BU28" s="145"/>
      <c r="BV28" s="145"/>
      <c r="BW28" s="144"/>
      <c r="BX28" s="146"/>
      <c r="BY28" s="145"/>
      <c r="BZ28" s="156"/>
      <c r="CA28" s="156"/>
      <c r="CB28" s="156"/>
      <c r="CC28" s="156"/>
      <c r="CD28" s="156"/>
      <c r="CE28" s="48"/>
      <c r="CF28" s="47"/>
      <c r="CG28" s="156"/>
      <c r="CH28" s="158">
        <f t="shared" si="0"/>
        <v>-25</v>
      </c>
      <c r="CI28" s="154"/>
      <c r="CJ28" s="154"/>
      <c r="CK28" s="156"/>
      <c r="CL28" s="156"/>
      <c r="CM28" s="97" t="b">
        <f t="shared" si="1"/>
        <v>0</v>
      </c>
      <c r="CN28" s="98"/>
      <c r="CO28" s="98"/>
      <c r="CP28" s="102" t="e">
        <f t="shared" si="2"/>
        <v>#DIV/0!</v>
      </c>
      <c r="CQ28" s="136"/>
      <c r="CS28" s="83">
        <v>16</v>
      </c>
      <c r="CT28" s="92">
        <f t="shared" si="27"/>
        <v>0</v>
      </c>
      <c r="CU28" s="92">
        <f t="shared" si="28"/>
        <v>0</v>
      </c>
      <c r="CV28" s="92" t="str">
        <f t="shared" si="29"/>
        <v>s/d</v>
      </c>
      <c r="CW28" s="94" t="str">
        <f t="shared" si="30"/>
        <v>s/d</v>
      </c>
      <c r="CX28" s="94" t="str">
        <f t="shared" si="31"/>
        <v>s/d</v>
      </c>
      <c r="CY28" s="93" t="e">
        <f t="shared" si="32"/>
        <v>#DIV/0!</v>
      </c>
      <c r="CZ28" s="92" t="e">
        <f t="shared" si="24"/>
        <v>#DIV/0!</v>
      </c>
      <c r="DA28" s="93" t="e">
        <f t="shared" si="25"/>
        <v>#DIV/0!</v>
      </c>
      <c r="DB28" s="92" t="str">
        <f t="shared" si="33"/>
        <v/>
      </c>
      <c r="DC28" s="92" t="e">
        <f t="shared" si="26"/>
        <v>#DIV/0!</v>
      </c>
      <c r="DD28" s="92" t="e">
        <f t="shared" si="26"/>
        <v>#DIV/0!</v>
      </c>
      <c r="DE28" s="92" t="e">
        <f t="shared" si="26"/>
        <v>#DIV/0!</v>
      </c>
      <c r="DF28" s="92" t="e">
        <f t="shared" si="26"/>
        <v>#DIV/0!</v>
      </c>
      <c r="DG28" s="92" t="e">
        <f t="shared" si="26"/>
        <v>#DIV/0!</v>
      </c>
      <c r="DH28" s="92" t="e">
        <f t="shared" si="26"/>
        <v>#DIV/0!</v>
      </c>
      <c r="DI28" s="96">
        <f t="shared" si="34"/>
        <v>0</v>
      </c>
      <c r="DJ28" s="92">
        <f t="shared" si="35"/>
        <v>-25</v>
      </c>
      <c r="DK28" s="96" t="str">
        <f t="shared" si="36"/>
        <v/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/>
      <c r="C29" s="141"/>
      <c r="D29" s="156" t="str">
        <f t="shared" si="3"/>
        <v>SD</v>
      </c>
      <c r="E29" s="156" t="str">
        <f t="shared" si="4"/>
        <v>SD</v>
      </c>
      <c r="F29" s="156" t="str">
        <f t="shared" si="5"/>
        <v>SD</v>
      </c>
      <c r="G29" s="156" t="str">
        <f t="shared" si="6"/>
        <v>SD</v>
      </c>
      <c r="H29" s="156" t="str">
        <f t="shared" si="7"/>
        <v>SD</v>
      </c>
      <c r="I29" s="156" t="str">
        <f t="shared" si="8"/>
        <v>SD</v>
      </c>
      <c r="J29" s="142" t="str">
        <f t="shared" si="9"/>
        <v/>
      </c>
      <c r="K29" s="148"/>
      <c r="L29" s="147"/>
      <c r="M29" s="142"/>
      <c r="N29" s="142"/>
      <c r="O29" s="142"/>
      <c r="P29" s="143"/>
      <c r="Q29" s="144"/>
      <c r="R29" s="145"/>
      <c r="S29" s="145"/>
      <c r="T29" s="144"/>
      <c r="U29" s="146"/>
      <c r="V29" s="146"/>
      <c r="W29" s="156"/>
      <c r="X29" s="156"/>
      <c r="Y29" s="156"/>
      <c r="Z29" s="156"/>
      <c r="AA29" s="156"/>
      <c r="AB29" s="156"/>
      <c r="AC29" s="156"/>
      <c r="AD29" s="156"/>
      <c r="AE29" s="141"/>
      <c r="AF29" s="156" t="str">
        <f t="shared" si="10"/>
        <v>SD</v>
      </c>
      <c r="AG29" s="156" t="str">
        <f t="shared" si="11"/>
        <v>SD</v>
      </c>
      <c r="AH29" s="156" t="str">
        <f t="shared" si="37"/>
        <v>SD</v>
      </c>
      <c r="AI29" s="156" t="str">
        <f t="shared" si="16"/>
        <v>SD</v>
      </c>
      <c r="AJ29" s="156" t="str">
        <f t="shared" si="38"/>
        <v>SD</v>
      </c>
      <c r="AK29" s="156" t="str">
        <f t="shared" si="12"/>
        <v>SD</v>
      </c>
      <c r="AL29" s="50" t="str">
        <f t="shared" si="13"/>
        <v/>
      </c>
      <c r="AM29" s="148"/>
      <c r="AN29" s="142"/>
      <c r="AO29" s="142"/>
      <c r="AP29" s="142"/>
      <c r="AQ29" s="142"/>
      <c r="AR29" s="143"/>
      <c r="AS29" s="144"/>
      <c r="AT29" s="145"/>
      <c r="AU29" s="145"/>
      <c r="AV29" s="146"/>
      <c r="AW29" s="145"/>
      <c r="AX29" s="146"/>
      <c r="AY29" s="156"/>
      <c r="AZ29" s="156"/>
      <c r="BA29" s="156"/>
      <c r="BB29" s="156"/>
      <c r="BC29" s="156"/>
      <c r="BD29" s="48"/>
      <c r="BE29" s="156"/>
      <c r="BF29" s="141"/>
      <c r="BG29" s="156" t="str">
        <f t="shared" si="18"/>
        <v>SD</v>
      </c>
      <c r="BH29" s="156" t="str">
        <f t="shared" si="19"/>
        <v>SD</v>
      </c>
      <c r="BI29" s="156" t="str">
        <f t="shared" si="20"/>
        <v>SD</v>
      </c>
      <c r="BJ29" s="156" t="str">
        <f t="shared" si="21"/>
        <v>SD</v>
      </c>
      <c r="BK29" s="156" t="str">
        <f t="shared" si="22"/>
        <v>SD</v>
      </c>
      <c r="BL29" s="156" t="str">
        <f t="shared" si="23"/>
        <v>SD</v>
      </c>
      <c r="BM29" s="50" t="str">
        <f t="shared" si="14"/>
        <v/>
      </c>
      <c r="BN29" s="148"/>
      <c r="BO29" s="142"/>
      <c r="BP29" s="142"/>
      <c r="BQ29" s="142"/>
      <c r="BR29" s="142"/>
      <c r="BS29" s="145"/>
      <c r="BT29" s="143"/>
      <c r="BU29" s="145"/>
      <c r="BV29" s="146"/>
      <c r="BW29" s="146"/>
      <c r="BX29" s="146"/>
      <c r="BY29" s="146"/>
      <c r="BZ29" s="156"/>
      <c r="CA29" s="156"/>
      <c r="CB29" s="156"/>
      <c r="CC29" s="156"/>
      <c r="CD29" s="156"/>
      <c r="CE29" s="48"/>
      <c r="CF29" s="47"/>
      <c r="CG29" s="156"/>
      <c r="CH29" s="158">
        <f t="shared" si="0"/>
        <v>-25</v>
      </c>
      <c r="CI29" s="154"/>
      <c r="CJ29" s="154"/>
      <c r="CK29" s="156"/>
      <c r="CL29" s="156"/>
      <c r="CM29" s="97" t="b">
        <f t="shared" si="1"/>
        <v>0</v>
      </c>
      <c r="CN29" s="98"/>
      <c r="CO29" s="98"/>
      <c r="CP29" s="102" t="e">
        <f t="shared" si="2"/>
        <v>#DIV/0!</v>
      </c>
      <c r="CQ29" s="136"/>
      <c r="CS29" s="83">
        <v>17</v>
      </c>
      <c r="CT29" s="92">
        <f t="shared" si="27"/>
        <v>0</v>
      </c>
      <c r="CU29" s="92">
        <f t="shared" si="28"/>
        <v>0</v>
      </c>
      <c r="CV29" s="92" t="str">
        <f t="shared" si="29"/>
        <v>s/d</v>
      </c>
      <c r="CW29" s="94" t="str">
        <f t="shared" si="30"/>
        <v>s/d</v>
      </c>
      <c r="CX29" s="94" t="str">
        <f t="shared" si="31"/>
        <v>s/d</v>
      </c>
      <c r="CY29" s="93" t="e">
        <f t="shared" si="32"/>
        <v>#DIV/0!</v>
      </c>
      <c r="CZ29" s="92" t="e">
        <f t="shared" si="24"/>
        <v>#DIV/0!</v>
      </c>
      <c r="DA29" s="93" t="e">
        <f t="shared" si="25"/>
        <v>#DIV/0!</v>
      </c>
      <c r="DB29" s="92" t="str">
        <f t="shared" si="33"/>
        <v/>
      </c>
      <c r="DC29" s="92" t="e">
        <f t="shared" ref="DC29:DH43" si="39">IF(COUNT(X23,AY23,BZ23)=1,"sd",AVERAGE(X23,AY23,BZ23))</f>
        <v>#DIV/0!</v>
      </c>
      <c r="DD29" s="92" t="e">
        <f t="shared" si="39"/>
        <v>#DIV/0!</v>
      </c>
      <c r="DE29" s="92" t="e">
        <f t="shared" si="39"/>
        <v>#DIV/0!</v>
      </c>
      <c r="DF29" s="92" t="e">
        <f t="shared" si="39"/>
        <v>#DIV/0!</v>
      </c>
      <c r="DG29" s="92" t="e">
        <f t="shared" si="39"/>
        <v>#DIV/0!</v>
      </c>
      <c r="DH29" s="92" t="e">
        <f t="shared" si="39"/>
        <v>#DIV/0!</v>
      </c>
      <c r="DI29" s="96">
        <f t="shared" si="34"/>
        <v>0</v>
      </c>
      <c r="DJ29" s="92">
        <f t="shared" si="35"/>
        <v>-25</v>
      </c>
      <c r="DK29" s="96" t="str">
        <f t="shared" si="36"/>
        <v/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/>
      <c r="C30" s="141"/>
      <c r="D30" s="156" t="str">
        <f t="shared" si="3"/>
        <v>SD</v>
      </c>
      <c r="E30" s="156" t="str">
        <f t="shared" si="4"/>
        <v>SD</v>
      </c>
      <c r="F30" s="156" t="str">
        <f t="shared" si="5"/>
        <v>SD</v>
      </c>
      <c r="G30" s="156" t="str">
        <f t="shared" si="6"/>
        <v>SD</v>
      </c>
      <c r="H30" s="156" t="str">
        <f t="shared" si="7"/>
        <v>SD</v>
      </c>
      <c r="I30" s="156" t="str">
        <f t="shared" si="8"/>
        <v>SD</v>
      </c>
      <c r="J30" s="142" t="str">
        <f t="shared" si="9"/>
        <v/>
      </c>
      <c r="K30" s="148"/>
      <c r="L30" s="147"/>
      <c r="M30" s="142"/>
      <c r="N30" s="142"/>
      <c r="O30" s="142"/>
      <c r="P30" s="143"/>
      <c r="Q30" s="144"/>
      <c r="R30" s="145"/>
      <c r="S30" s="145"/>
      <c r="T30" s="144"/>
      <c r="U30" s="146"/>
      <c r="V30" s="146"/>
      <c r="W30" s="156"/>
      <c r="X30" s="156"/>
      <c r="Y30" s="156"/>
      <c r="Z30" s="156"/>
      <c r="AA30" s="156"/>
      <c r="AB30" s="156"/>
      <c r="AC30" s="48"/>
      <c r="AD30" s="156"/>
      <c r="AE30" s="141"/>
      <c r="AF30" s="156" t="str">
        <f t="shared" si="10"/>
        <v>SD</v>
      </c>
      <c r="AG30" s="156" t="str">
        <f t="shared" si="11"/>
        <v>SD</v>
      </c>
      <c r="AH30" s="156" t="str">
        <f t="shared" si="37"/>
        <v>SD</v>
      </c>
      <c r="AI30" s="156" t="str">
        <f t="shared" si="16"/>
        <v>SD</v>
      </c>
      <c r="AJ30" s="156" t="str">
        <f t="shared" si="38"/>
        <v>SD</v>
      </c>
      <c r="AK30" s="156" t="str">
        <f t="shared" si="12"/>
        <v>SD</v>
      </c>
      <c r="AL30" s="50" t="str">
        <f t="shared" si="13"/>
        <v/>
      </c>
      <c r="AM30" s="148"/>
      <c r="AN30" s="142"/>
      <c r="AO30" s="142"/>
      <c r="AP30" s="142"/>
      <c r="AQ30" s="142"/>
      <c r="AR30" s="145"/>
      <c r="AS30" s="143"/>
      <c r="AT30" s="145"/>
      <c r="AU30" s="146"/>
      <c r="AV30" s="146"/>
      <c r="AW30" s="146"/>
      <c r="AX30" s="146"/>
      <c r="AY30" s="156"/>
      <c r="AZ30" s="156"/>
      <c r="BA30" s="156"/>
      <c r="BB30" s="156"/>
      <c r="BC30" s="156"/>
      <c r="BD30" s="48"/>
      <c r="BE30" s="156"/>
      <c r="BF30" s="141"/>
      <c r="BG30" s="156" t="str">
        <f t="shared" si="18"/>
        <v>SD</v>
      </c>
      <c r="BH30" s="156" t="str">
        <f t="shared" si="19"/>
        <v>SD</v>
      </c>
      <c r="BI30" s="156" t="str">
        <f t="shared" si="20"/>
        <v>SD</v>
      </c>
      <c r="BJ30" s="156" t="str">
        <f t="shared" si="21"/>
        <v>SD</v>
      </c>
      <c r="BK30" s="156" t="str">
        <f t="shared" si="22"/>
        <v>SD</v>
      </c>
      <c r="BL30" s="156" t="str">
        <f t="shared" si="23"/>
        <v>SD</v>
      </c>
      <c r="BM30" s="50" t="str">
        <f t="shared" si="14"/>
        <v/>
      </c>
      <c r="BN30" s="148"/>
      <c r="BO30" s="142"/>
      <c r="BP30" s="142"/>
      <c r="BQ30" s="142"/>
      <c r="BR30" s="142"/>
      <c r="BS30" s="145"/>
      <c r="BT30" s="143"/>
      <c r="BU30" s="145"/>
      <c r="BV30" s="146"/>
      <c r="BW30" s="146"/>
      <c r="BX30" s="146"/>
      <c r="BY30" s="146"/>
      <c r="BZ30" s="156"/>
      <c r="CA30" s="156"/>
      <c r="CB30" s="156"/>
      <c r="CC30" s="156"/>
      <c r="CD30" s="156"/>
      <c r="CE30" s="48"/>
      <c r="CF30" s="47"/>
      <c r="CG30" s="156"/>
      <c r="CH30" s="158">
        <f t="shared" si="0"/>
        <v>-25</v>
      </c>
      <c r="CI30" s="154"/>
      <c r="CJ30" s="154"/>
      <c r="CK30" s="156"/>
      <c r="CL30" s="156"/>
      <c r="CM30" s="97" t="b">
        <f t="shared" si="1"/>
        <v>0</v>
      </c>
      <c r="CN30" s="98"/>
      <c r="CO30" s="98"/>
      <c r="CP30" s="102" t="e">
        <f t="shared" si="2"/>
        <v>#DIV/0!</v>
      </c>
      <c r="CQ30" s="136"/>
      <c r="CS30" s="83">
        <v>18</v>
      </c>
      <c r="CT30" s="92">
        <f t="shared" si="27"/>
        <v>0</v>
      </c>
      <c r="CU30" s="92">
        <f t="shared" si="28"/>
        <v>0</v>
      </c>
      <c r="CV30" s="92" t="str">
        <f t="shared" si="29"/>
        <v>s/d</v>
      </c>
      <c r="CW30" s="94" t="str">
        <f t="shared" si="30"/>
        <v>s/d</v>
      </c>
      <c r="CX30" s="94" t="str">
        <f t="shared" si="31"/>
        <v>s/d</v>
      </c>
      <c r="CY30" s="93" t="e">
        <f t="shared" si="32"/>
        <v>#DIV/0!</v>
      </c>
      <c r="CZ30" s="92" t="e">
        <f t="shared" si="24"/>
        <v>#DIV/0!</v>
      </c>
      <c r="DA30" s="93" t="e">
        <f t="shared" si="25"/>
        <v>#DIV/0!</v>
      </c>
      <c r="DB30" s="92" t="s">
        <v>89</v>
      </c>
      <c r="DC30" s="92" t="e">
        <f t="shared" si="39"/>
        <v>#DIV/0!</v>
      </c>
      <c r="DD30" s="92" t="e">
        <f t="shared" si="39"/>
        <v>#DIV/0!</v>
      </c>
      <c r="DE30" s="92" t="e">
        <f t="shared" si="39"/>
        <v>#DIV/0!</v>
      </c>
      <c r="DF30" s="92" t="e">
        <f t="shared" si="39"/>
        <v>#DIV/0!</v>
      </c>
      <c r="DG30" s="92" t="e">
        <f t="shared" si="39"/>
        <v>#DIV/0!</v>
      </c>
      <c r="DH30" s="92" t="e">
        <f t="shared" si="39"/>
        <v>#DIV/0!</v>
      </c>
      <c r="DI30" s="96">
        <f t="shared" si="34"/>
        <v>0</v>
      </c>
      <c r="DJ30" s="92">
        <f t="shared" si="35"/>
        <v>-25</v>
      </c>
      <c r="DK30" s="96" t="str">
        <f t="shared" si="36"/>
        <v/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/>
      <c r="C31" s="141"/>
      <c r="D31" s="156" t="str">
        <f t="shared" si="3"/>
        <v>SD</v>
      </c>
      <c r="E31" s="156" t="str">
        <f t="shared" si="4"/>
        <v>SD</v>
      </c>
      <c r="F31" s="156" t="str">
        <f t="shared" si="5"/>
        <v>SD</v>
      </c>
      <c r="G31" s="156" t="str">
        <f t="shared" si="6"/>
        <v>SD</v>
      </c>
      <c r="H31" s="156" t="str">
        <f t="shared" si="7"/>
        <v>SD</v>
      </c>
      <c r="I31" s="156" t="str">
        <f t="shared" si="8"/>
        <v>SD</v>
      </c>
      <c r="J31" s="142" t="str">
        <f t="shared" si="9"/>
        <v/>
      </c>
      <c r="K31" s="148"/>
      <c r="L31" s="147"/>
      <c r="M31" s="142"/>
      <c r="N31" s="142"/>
      <c r="O31" s="142"/>
      <c r="P31" s="143"/>
      <c r="Q31" s="144"/>
      <c r="R31" s="145"/>
      <c r="S31" s="145"/>
      <c r="T31" s="144"/>
      <c r="U31" s="146"/>
      <c r="V31" s="146"/>
      <c r="W31" s="156"/>
      <c r="X31" s="156"/>
      <c r="Y31" s="156"/>
      <c r="Z31" s="156"/>
      <c r="AA31" s="156"/>
      <c r="AB31" s="156"/>
      <c r="AC31" s="48"/>
      <c r="AD31" s="156"/>
      <c r="AE31" s="141"/>
      <c r="AF31" s="156" t="str">
        <f t="shared" si="10"/>
        <v>SD</v>
      </c>
      <c r="AG31" s="156" t="str">
        <f t="shared" si="11"/>
        <v>SD</v>
      </c>
      <c r="AH31" s="156" t="str">
        <f t="shared" si="37"/>
        <v>SD</v>
      </c>
      <c r="AI31" s="156" t="str">
        <f t="shared" si="16"/>
        <v>SD</v>
      </c>
      <c r="AJ31" s="156" t="str">
        <f t="shared" si="38"/>
        <v>SD</v>
      </c>
      <c r="AK31" s="156" t="str">
        <f t="shared" si="12"/>
        <v>SD</v>
      </c>
      <c r="AL31" s="50" t="str">
        <f t="shared" si="13"/>
        <v/>
      </c>
      <c r="AM31" s="148"/>
      <c r="AN31" s="142"/>
      <c r="AO31" s="142"/>
      <c r="AP31" s="142"/>
      <c r="AQ31" s="142"/>
      <c r="AR31" s="145"/>
      <c r="AS31" s="143"/>
      <c r="AT31" s="145"/>
      <c r="AU31" s="146"/>
      <c r="AV31" s="146"/>
      <c r="AW31" s="146"/>
      <c r="AX31" s="146"/>
      <c r="AY31" s="156"/>
      <c r="AZ31" s="156"/>
      <c r="BA31" s="156"/>
      <c r="BB31" s="156"/>
      <c r="BC31" s="156"/>
      <c r="BD31" s="48"/>
      <c r="BE31" s="156"/>
      <c r="BF31" s="141"/>
      <c r="BG31" s="156" t="str">
        <f t="shared" si="18"/>
        <v>SD</v>
      </c>
      <c r="BH31" s="156" t="str">
        <f t="shared" si="19"/>
        <v>SD</v>
      </c>
      <c r="BI31" s="156" t="str">
        <f t="shared" si="20"/>
        <v>SD</v>
      </c>
      <c r="BJ31" s="156" t="str">
        <f t="shared" si="21"/>
        <v>SD</v>
      </c>
      <c r="BK31" s="156" t="str">
        <f t="shared" si="22"/>
        <v>SD</v>
      </c>
      <c r="BL31" s="156" t="str">
        <f t="shared" si="23"/>
        <v>SD</v>
      </c>
      <c r="BM31" s="50" t="str">
        <f t="shared" si="14"/>
        <v/>
      </c>
      <c r="BN31" s="148"/>
      <c r="BO31" s="142"/>
      <c r="BP31" s="142"/>
      <c r="BQ31" s="142"/>
      <c r="BR31" s="142"/>
      <c r="BS31" s="145"/>
      <c r="BT31" s="143"/>
      <c r="BU31" s="145"/>
      <c r="BV31" s="146"/>
      <c r="BW31" s="146"/>
      <c r="BX31" s="146"/>
      <c r="BY31" s="146"/>
      <c r="BZ31" s="156"/>
      <c r="CA31" s="156"/>
      <c r="CB31" s="156"/>
      <c r="CC31" s="156"/>
      <c r="CD31" s="156"/>
      <c r="CE31" s="48"/>
      <c r="CF31" s="47"/>
      <c r="CG31" s="156"/>
      <c r="CH31" s="158">
        <f t="shared" si="0"/>
        <v>-25</v>
      </c>
      <c r="CI31" s="154"/>
      <c r="CJ31" s="154"/>
      <c r="CK31" s="156"/>
      <c r="CL31" s="156"/>
      <c r="CM31" s="97" t="b">
        <f t="shared" si="1"/>
        <v>0</v>
      </c>
      <c r="CN31" s="98"/>
      <c r="CO31" s="98"/>
      <c r="CP31" s="102" t="e">
        <f t="shared" si="2"/>
        <v>#DIV/0!</v>
      </c>
      <c r="CQ31" s="136"/>
      <c r="CS31" s="83">
        <v>19</v>
      </c>
      <c r="CT31" s="92">
        <f t="shared" si="27"/>
        <v>0</v>
      </c>
      <c r="CU31" s="92">
        <f t="shared" si="28"/>
        <v>0</v>
      </c>
      <c r="CV31" s="92" t="str">
        <f t="shared" si="29"/>
        <v>s/d</v>
      </c>
      <c r="CW31" s="94" t="str">
        <f t="shared" si="30"/>
        <v>s/d</v>
      </c>
      <c r="CX31" s="94" t="str">
        <f t="shared" si="31"/>
        <v>s/d</v>
      </c>
      <c r="CY31" s="93" t="e">
        <f t="shared" si="32"/>
        <v>#DIV/0!</v>
      </c>
      <c r="CZ31" s="92" t="e">
        <f t="shared" si="24"/>
        <v>#DIV/0!</v>
      </c>
      <c r="DA31" s="93" t="e">
        <f t="shared" si="25"/>
        <v>#DIV/0!</v>
      </c>
      <c r="DB31" s="92" t="str">
        <f t="shared" si="33"/>
        <v/>
      </c>
      <c r="DC31" s="92" t="e">
        <f t="shared" si="39"/>
        <v>#DIV/0!</v>
      </c>
      <c r="DD31" s="92" t="e">
        <f t="shared" si="39"/>
        <v>#DIV/0!</v>
      </c>
      <c r="DE31" s="92" t="e">
        <f t="shared" si="39"/>
        <v>#DIV/0!</v>
      </c>
      <c r="DF31" s="92" t="e">
        <f t="shared" si="39"/>
        <v>#DIV/0!</v>
      </c>
      <c r="DG31" s="92" t="e">
        <f t="shared" si="39"/>
        <v>#DIV/0!</v>
      </c>
      <c r="DH31" s="92" t="e">
        <f t="shared" si="39"/>
        <v>#DIV/0!</v>
      </c>
      <c r="DI31" s="96">
        <f t="shared" si="34"/>
        <v>0</v>
      </c>
      <c r="DJ31" s="92">
        <f t="shared" si="35"/>
        <v>-25</v>
      </c>
      <c r="DK31" s="96" t="str">
        <f t="shared" si="36"/>
        <v/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/>
      <c r="C32" s="141"/>
      <c r="D32" s="156" t="str">
        <f t="shared" si="3"/>
        <v>SD</v>
      </c>
      <c r="E32" s="156" t="str">
        <f t="shared" si="4"/>
        <v>SD</v>
      </c>
      <c r="F32" s="156" t="str">
        <f t="shared" si="5"/>
        <v>SD</v>
      </c>
      <c r="G32" s="156" t="str">
        <f t="shared" si="6"/>
        <v>SD</v>
      </c>
      <c r="H32" s="156" t="str">
        <f t="shared" si="7"/>
        <v>SD</v>
      </c>
      <c r="I32" s="156" t="str">
        <f t="shared" si="8"/>
        <v>SD</v>
      </c>
      <c r="J32" s="142" t="str">
        <f t="shared" si="9"/>
        <v/>
      </c>
      <c r="K32" s="148"/>
      <c r="L32" s="147"/>
      <c r="M32" s="142"/>
      <c r="N32" s="142"/>
      <c r="O32" s="142"/>
      <c r="P32" s="143"/>
      <c r="Q32" s="144"/>
      <c r="R32" s="145"/>
      <c r="S32" s="145"/>
      <c r="T32" s="144"/>
      <c r="U32" s="146"/>
      <c r="V32" s="146"/>
      <c r="W32" s="156"/>
      <c r="X32" s="156"/>
      <c r="Y32" s="156"/>
      <c r="Z32" s="156"/>
      <c r="AA32" s="156"/>
      <c r="AB32" s="156"/>
      <c r="AC32" s="48"/>
      <c r="AD32" s="156"/>
      <c r="AE32" s="141"/>
      <c r="AF32" s="156" t="str">
        <f t="shared" si="10"/>
        <v>SD</v>
      </c>
      <c r="AG32" s="156" t="str">
        <f t="shared" si="11"/>
        <v>SD</v>
      </c>
      <c r="AH32" s="156" t="str">
        <f t="shared" si="37"/>
        <v>SD</v>
      </c>
      <c r="AI32" s="156" t="str">
        <f t="shared" si="16"/>
        <v>SD</v>
      </c>
      <c r="AJ32" s="156" t="str">
        <f t="shared" si="38"/>
        <v>SD</v>
      </c>
      <c r="AK32" s="156" t="str">
        <f t="shared" si="12"/>
        <v>SD</v>
      </c>
      <c r="AL32" s="50" t="str">
        <f t="shared" si="13"/>
        <v/>
      </c>
      <c r="AM32" s="148"/>
      <c r="AN32" s="142"/>
      <c r="AO32" s="142"/>
      <c r="AP32" s="142"/>
      <c r="AQ32" s="142"/>
      <c r="AR32" s="145"/>
      <c r="AS32" s="143"/>
      <c r="AT32" s="145"/>
      <c r="AU32" s="146"/>
      <c r="AV32" s="146"/>
      <c r="AW32" s="146"/>
      <c r="AX32" s="146"/>
      <c r="AY32" s="156"/>
      <c r="AZ32" s="156"/>
      <c r="BA32" s="156"/>
      <c r="BB32" s="156"/>
      <c r="BC32" s="156"/>
      <c r="BD32" s="48"/>
      <c r="BE32" s="156"/>
      <c r="BF32" s="141"/>
      <c r="BG32" s="156" t="str">
        <f t="shared" si="18"/>
        <v>SD</v>
      </c>
      <c r="BH32" s="156" t="str">
        <f t="shared" si="19"/>
        <v>SD</v>
      </c>
      <c r="BI32" s="156" t="str">
        <f t="shared" si="20"/>
        <v>SD</v>
      </c>
      <c r="BJ32" s="156" t="str">
        <f t="shared" si="21"/>
        <v>SD</v>
      </c>
      <c r="BK32" s="156" t="str">
        <f t="shared" si="22"/>
        <v>SD</v>
      </c>
      <c r="BL32" s="156" t="str">
        <f t="shared" si="23"/>
        <v>SD</v>
      </c>
      <c r="BM32" s="50" t="str">
        <f t="shared" si="14"/>
        <v/>
      </c>
      <c r="BN32" s="148"/>
      <c r="BO32" s="142"/>
      <c r="BP32" s="142"/>
      <c r="BQ32" s="142"/>
      <c r="BR32" s="142"/>
      <c r="BS32" s="145"/>
      <c r="BT32" s="143"/>
      <c r="BU32" s="145"/>
      <c r="BV32" s="146"/>
      <c r="BW32" s="146"/>
      <c r="BX32" s="146"/>
      <c r="BY32" s="146"/>
      <c r="BZ32" s="156"/>
      <c r="CA32" s="156"/>
      <c r="CB32" s="156"/>
      <c r="CC32" s="156"/>
      <c r="CD32" s="156"/>
      <c r="CE32" s="48"/>
      <c r="CF32" s="47"/>
      <c r="CG32" s="156"/>
      <c r="CH32" s="158">
        <f t="shared" si="0"/>
        <v>-25</v>
      </c>
      <c r="CI32" s="154"/>
      <c r="CJ32" s="154"/>
      <c r="CK32" s="156"/>
      <c r="CL32" s="156"/>
      <c r="CM32" s="97" t="b">
        <f t="shared" si="1"/>
        <v>0</v>
      </c>
      <c r="CN32" s="98"/>
      <c r="CO32" s="98"/>
      <c r="CP32" s="102" t="e">
        <f t="shared" si="2"/>
        <v>#DIV/0!</v>
      </c>
      <c r="CQ32" s="136"/>
      <c r="CS32" s="83">
        <v>20</v>
      </c>
      <c r="CT32" s="92">
        <f t="shared" si="27"/>
        <v>0</v>
      </c>
      <c r="CU32" s="92">
        <f t="shared" si="28"/>
        <v>0</v>
      </c>
      <c r="CV32" s="92" t="str">
        <f t="shared" si="29"/>
        <v>s/d</v>
      </c>
      <c r="CW32" s="94" t="str">
        <f t="shared" si="30"/>
        <v>s/d</v>
      </c>
      <c r="CX32" s="94" t="str">
        <f t="shared" si="31"/>
        <v>s/d</v>
      </c>
      <c r="CY32" s="93" t="e">
        <f t="shared" si="32"/>
        <v>#DIV/0!</v>
      </c>
      <c r="CZ32" s="92" t="e">
        <f t="shared" si="24"/>
        <v>#DIV/0!</v>
      </c>
      <c r="DA32" s="93" t="e">
        <f t="shared" si="25"/>
        <v>#DIV/0!</v>
      </c>
      <c r="DB32" s="92" t="str">
        <f t="shared" si="33"/>
        <v/>
      </c>
      <c r="DC32" s="92" t="e">
        <f t="shared" si="39"/>
        <v>#DIV/0!</v>
      </c>
      <c r="DD32" s="92" t="e">
        <f t="shared" si="39"/>
        <v>#DIV/0!</v>
      </c>
      <c r="DE32" s="92" t="e">
        <f t="shared" si="39"/>
        <v>#DIV/0!</v>
      </c>
      <c r="DF32" s="92" t="e">
        <f t="shared" si="39"/>
        <v>#DIV/0!</v>
      </c>
      <c r="DG32" s="92" t="e">
        <f t="shared" si="39"/>
        <v>#DIV/0!</v>
      </c>
      <c r="DH32" s="92" t="e">
        <f t="shared" si="39"/>
        <v>#DIV/0!</v>
      </c>
      <c r="DI32" s="96">
        <f t="shared" si="34"/>
        <v>0</v>
      </c>
      <c r="DJ32" s="92">
        <f t="shared" si="35"/>
        <v>-25</v>
      </c>
      <c r="DK32" s="96" t="str">
        <f t="shared" si="36"/>
        <v/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/>
      <c r="C33" s="141"/>
      <c r="D33" s="156" t="str">
        <f t="shared" si="3"/>
        <v>SD</v>
      </c>
      <c r="E33" s="156" t="str">
        <f t="shared" si="4"/>
        <v>SD</v>
      </c>
      <c r="F33" s="156" t="str">
        <f t="shared" si="5"/>
        <v>SD</v>
      </c>
      <c r="G33" s="156" t="str">
        <f t="shared" si="6"/>
        <v>SD</v>
      </c>
      <c r="H33" s="156" t="str">
        <f t="shared" si="7"/>
        <v>SD</v>
      </c>
      <c r="I33" s="156" t="str">
        <f t="shared" si="8"/>
        <v>SD</v>
      </c>
      <c r="J33" s="142" t="str">
        <f t="shared" si="9"/>
        <v/>
      </c>
      <c r="K33" s="148"/>
      <c r="L33" s="147"/>
      <c r="M33" s="142"/>
      <c r="N33" s="142"/>
      <c r="O33" s="142"/>
      <c r="P33" s="143"/>
      <c r="Q33" s="144"/>
      <c r="R33" s="145"/>
      <c r="S33" s="145"/>
      <c r="T33" s="144"/>
      <c r="U33" s="146"/>
      <c r="V33" s="146"/>
      <c r="W33" s="156"/>
      <c r="X33" s="156"/>
      <c r="Y33" s="156"/>
      <c r="Z33" s="156"/>
      <c r="AA33" s="156"/>
      <c r="AB33" s="156"/>
      <c r="AC33" s="48"/>
      <c r="AD33" s="156"/>
      <c r="AE33" s="141"/>
      <c r="AF33" s="156" t="str">
        <f t="shared" si="10"/>
        <v>SD</v>
      </c>
      <c r="AG33" s="156" t="str">
        <f t="shared" si="11"/>
        <v>SD</v>
      </c>
      <c r="AH33" s="156" t="str">
        <f t="shared" si="37"/>
        <v>SD</v>
      </c>
      <c r="AI33" s="156" t="str">
        <f t="shared" si="16"/>
        <v>SD</v>
      </c>
      <c r="AJ33" s="156" t="str">
        <f t="shared" si="38"/>
        <v>SD</v>
      </c>
      <c r="AK33" s="156" t="str">
        <f t="shared" si="12"/>
        <v>SD</v>
      </c>
      <c r="AL33" s="50" t="str">
        <f t="shared" si="13"/>
        <v/>
      </c>
      <c r="AM33" s="148"/>
      <c r="AN33" s="142"/>
      <c r="AO33" s="142"/>
      <c r="AP33" s="142"/>
      <c r="AQ33" s="142"/>
      <c r="AR33" s="143"/>
      <c r="AS33" s="144"/>
      <c r="AT33" s="145"/>
      <c r="AU33" s="145"/>
      <c r="AV33" s="146"/>
      <c r="AW33" s="146"/>
      <c r="AX33" s="146"/>
      <c r="AY33" s="156"/>
      <c r="AZ33" s="156"/>
      <c r="BA33" s="156"/>
      <c r="BB33" s="156"/>
      <c r="BC33" s="156"/>
      <c r="BD33" s="48"/>
      <c r="BE33" s="140"/>
      <c r="BF33" s="141"/>
      <c r="BG33" s="156" t="str">
        <f t="shared" si="18"/>
        <v>SD</v>
      </c>
      <c r="BH33" s="156" t="str">
        <f t="shared" si="19"/>
        <v>SD</v>
      </c>
      <c r="BI33" s="156" t="str">
        <f t="shared" si="20"/>
        <v>SD</v>
      </c>
      <c r="BJ33" s="156" t="str">
        <f t="shared" si="21"/>
        <v>SD</v>
      </c>
      <c r="BK33" s="156" t="str">
        <f t="shared" si="22"/>
        <v>SD</v>
      </c>
      <c r="BL33" s="156" t="str">
        <f t="shared" si="23"/>
        <v>SD</v>
      </c>
      <c r="BM33" s="142" t="str">
        <f t="shared" si="14"/>
        <v/>
      </c>
      <c r="BN33" s="148"/>
      <c r="BO33" s="142"/>
      <c r="BP33" s="142"/>
      <c r="BQ33" s="142"/>
      <c r="BR33" s="142"/>
      <c r="BS33" s="143"/>
      <c r="BT33" s="144"/>
      <c r="BU33" s="145"/>
      <c r="BV33" s="146"/>
      <c r="BW33" s="146"/>
      <c r="BX33" s="146"/>
      <c r="BY33" s="146"/>
      <c r="BZ33" s="156"/>
      <c r="CA33" s="156"/>
      <c r="CB33" s="156"/>
      <c r="CC33" s="156"/>
      <c r="CD33" s="156"/>
      <c r="CE33" s="48"/>
      <c r="CF33" s="150"/>
      <c r="CG33" s="156"/>
      <c r="CH33" s="158">
        <f t="shared" si="0"/>
        <v>-25</v>
      </c>
      <c r="CI33" s="154"/>
      <c r="CJ33" s="154"/>
      <c r="CK33" s="156"/>
      <c r="CL33" s="156"/>
      <c r="CM33" s="97" t="b">
        <f t="shared" si="1"/>
        <v>0</v>
      </c>
      <c r="CN33" s="98"/>
      <c r="CO33" s="98"/>
      <c r="CP33" s="102" t="e">
        <f t="shared" si="2"/>
        <v>#DIV/0!</v>
      </c>
      <c r="CQ33" s="136"/>
      <c r="CS33" s="83">
        <v>21</v>
      </c>
      <c r="CT33" s="92">
        <f t="shared" si="27"/>
        <v>0</v>
      </c>
      <c r="CU33" s="92">
        <f t="shared" si="28"/>
        <v>0</v>
      </c>
      <c r="CV33" s="92" t="str">
        <f t="shared" si="29"/>
        <v>s/d</v>
      </c>
      <c r="CW33" s="94" t="str">
        <f t="shared" si="30"/>
        <v>s/d</v>
      </c>
      <c r="CX33" s="94" t="str">
        <f t="shared" si="31"/>
        <v>s/d</v>
      </c>
      <c r="CY33" s="93" t="e">
        <f t="shared" si="32"/>
        <v>#DIV/0!</v>
      </c>
      <c r="CZ33" s="92" t="e">
        <f t="shared" si="24"/>
        <v>#DIV/0!</v>
      </c>
      <c r="DA33" s="93" t="e">
        <f t="shared" si="25"/>
        <v>#DIV/0!</v>
      </c>
      <c r="DB33" s="92" t="str">
        <f t="shared" si="33"/>
        <v/>
      </c>
      <c r="DC33" s="92" t="e">
        <f t="shared" si="39"/>
        <v>#DIV/0!</v>
      </c>
      <c r="DD33" s="92" t="e">
        <f t="shared" si="39"/>
        <v>#DIV/0!</v>
      </c>
      <c r="DE33" s="92" t="e">
        <f t="shared" si="39"/>
        <v>#DIV/0!</v>
      </c>
      <c r="DF33" s="92" t="e">
        <f t="shared" si="39"/>
        <v>#DIV/0!</v>
      </c>
      <c r="DG33" s="92" t="e">
        <f t="shared" si="39"/>
        <v>#DIV/0!</v>
      </c>
      <c r="DH33" s="92" t="e">
        <f t="shared" si="39"/>
        <v>#DIV/0!</v>
      </c>
      <c r="DI33" s="96">
        <f t="shared" si="34"/>
        <v>0</v>
      </c>
      <c r="DJ33" s="92">
        <f t="shared" si="35"/>
        <v>-25</v>
      </c>
      <c r="DK33" s="96" t="str">
        <f t="shared" si="36"/>
        <v/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/>
      <c r="C34" s="141"/>
      <c r="D34" s="156" t="str">
        <f t="shared" si="3"/>
        <v>SD</v>
      </c>
      <c r="E34" s="156" t="str">
        <f t="shared" si="4"/>
        <v>SD</v>
      </c>
      <c r="F34" s="156" t="str">
        <f t="shared" si="5"/>
        <v>SD</v>
      </c>
      <c r="G34" s="156" t="str">
        <f t="shared" si="6"/>
        <v>SD</v>
      </c>
      <c r="H34" s="156" t="str">
        <f t="shared" si="7"/>
        <v>SD</v>
      </c>
      <c r="I34" s="156" t="str">
        <f t="shared" si="8"/>
        <v>SD</v>
      </c>
      <c r="J34" s="142" t="str">
        <f t="shared" si="9"/>
        <v/>
      </c>
      <c r="K34" s="148"/>
      <c r="L34" s="147"/>
      <c r="M34" s="142"/>
      <c r="N34" s="142"/>
      <c r="O34" s="142"/>
      <c r="P34" s="143"/>
      <c r="Q34" s="144"/>
      <c r="R34" s="145"/>
      <c r="S34" s="145"/>
      <c r="T34" s="144"/>
      <c r="U34" s="146"/>
      <c r="V34" s="146"/>
      <c r="W34" s="156"/>
      <c r="X34" s="156"/>
      <c r="Y34" s="156"/>
      <c r="Z34" s="156"/>
      <c r="AA34" s="156"/>
      <c r="AB34" s="156"/>
      <c r="AC34" s="48"/>
      <c r="AD34" s="140"/>
      <c r="AE34" s="141"/>
      <c r="AF34" s="156" t="str">
        <f t="shared" si="10"/>
        <v>SD</v>
      </c>
      <c r="AG34" s="156" t="str">
        <f t="shared" si="11"/>
        <v>SD</v>
      </c>
      <c r="AH34" s="156" t="str">
        <f t="shared" si="37"/>
        <v>SD</v>
      </c>
      <c r="AI34" s="156" t="str">
        <f t="shared" si="16"/>
        <v>SD</v>
      </c>
      <c r="AJ34" s="156" t="str">
        <f t="shared" si="38"/>
        <v>SD</v>
      </c>
      <c r="AK34" s="156" t="str">
        <f t="shared" si="12"/>
        <v>SD</v>
      </c>
      <c r="AL34" s="142" t="str">
        <f t="shared" si="13"/>
        <v/>
      </c>
      <c r="AM34" s="148"/>
      <c r="AN34" s="147"/>
      <c r="AO34" s="142"/>
      <c r="AP34" s="142"/>
      <c r="AQ34" s="142"/>
      <c r="AR34" s="143"/>
      <c r="AS34" s="144"/>
      <c r="AT34" s="145"/>
      <c r="AU34" s="145"/>
      <c r="AV34" s="144"/>
      <c r="AW34" s="146"/>
      <c r="AX34" s="146"/>
      <c r="AY34" s="156"/>
      <c r="AZ34" s="156"/>
      <c r="BA34" s="156"/>
      <c r="BB34" s="156"/>
      <c r="BC34" s="156"/>
      <c r="BD34" s="48"/>
      <c r="BE34" s="140"/>
      <c r="BF34" s="141"/>
      <c r="BG34" s="156" t="str">
        <f t="shared" si="18"/>
        <v>SD</v>
      </c>
      <c r="BH34" s="156" t="str">
        <f t="shared" si="19"/>
        <v>SD</v>
      </c>
      <c r="BI34" s="156" t="str">
        <f t="shared" si="20"/>
        <v>SD</v>
      </c>
      <c r="BJ34" s="156" t="str">
        <f t="shared" si="21"/>
        <v>SD</v>
      </c>
      <c r="BK34" s="156" t="str">
        <f t="shared" si="22"/>
        <v>SD</v>
      </c>
      <c r="BL34" s="156" t="str">
        <f t="shared" si="23"/>
        <v>SD</v>
      </c>
      <c r="BM34" s="142" t="str">
        <f t="shared" si="14"/>
        <v/>
      </c>
      <c r="BN34" s="148"/>
      <c r="BO34" s="147"/>
      <c r="BP34" s="142"/>
      <c r="BQ34" s="142"/>
      <c r="BR34" s="142"/>
      <c r="BS34" s="143"/>
      <c r="BT34" s="144"/>
      <c r="BU34" s="145"/>
      <c r="BV34" s="145"/>
      <c r="BW34" s="144"/>
      <c r="BX34" s="146"/>
      <c r="BY34" s="146"/>
      <c r="BZ34" s="156"/>
      <c r="CA34" s="156"/>
      <c r="CB34" s="156"/>
      <c r="CC34" s="156"/>
      <c r="CD34" s="156"/>
      <c r="CE34" s="48"/>
      <c r="CF34" s="150"/>
      <c r="CG34" s="156"/>
      <c r="CH34" s="158">
        <f t="shared" si="0"/>
        <v>-25</v>
      </c>
      <c r="CI34" s="154"/>
      <c r="CJ34" s="154"/>
      <c r="CK34" s="156"/>
      <c r="CL34" s="156"/>
      <c r="CM34" s="97" t="b">
        <f t="shared" si="1"/>
        <v>0</v>
      </c>
      <c r="CN34" s="98"/>
      <c r="CO34" s="98"/>
      <c r="CP34" s="102" t="e">
        <f t="shared" si="2"/>
        <v>#DIV/0!</v>
      </c>
      <c r="CQ34" s="136"/>
      <c r="CS34" s="83">
        <v>22</v>
      </c>
      <c r="CT34" s="92">
        <f t="shared" si="27"/>
        <v>0</v>
      </c>
      <c r="CU34" s="92">
        <f t="shared" si="28"/>
        <v>0</v>
      </c>
      <c r="CV34" s="92" t="str">
        <f t="shared" si="29"/>
        <v>s/d</v>
      </c>
      <c r="CW34" s="94" t="str">
        <f t="shared" si="30"/>
        <v>s/d</v>
      </c>
      <c r="CX34" s="94" t="str">
        <f t="shared" si="31"/>
        <v>s/d</v>
      </c>
      <c r="CY34" s="93" t="e">
        <f t="shared" si="32"/>
        <v>#DIV/0!</v>
      </c>
      <c r="CZ34" s="92" t="e">
        <f t="shared" si="24"/>
        <v>#DIV/0!</v>
      </c>
      <c r="DA34" s="93" t="e">
        <f t="shared" si="25"/>
        <v>#DIV/0!</v>
      </c>
      <c r="DB34" s="92" t="str">
        <f t="shared" si="33"/>
        <v/>
      </c>
      <c r="DC34" s="92" t="e">
        <f t="shared" si="39"/>
        <v>#DIV/0!</v>
      </c>
      <c r="DD34" s="92" t="e">
        <f t="shared" si="39"/>
        <v>#DIV/0!</v>
      </c>
      <c r="DE34" s="92" t="e">
        <f t="shared" si="39"/>
        <v>#DIV/0!</v>
      </c>
      <c r="DF34" s="92" t="e">
        <f t="shared" si="39"/>
        <v>#DIV/0!</v>
      </c>
      <c r="DG34" s="92" t="e">
        <f t="shared" si="39"/>
        <v>#DIV/0!</v>
      </c>
      <c r="DH34" s="92" t="e">
        <f t="shared" si="39"/>
        <v>#DIV/0!</v>
      </c>
      <c r="DI34" s="96">
        <f t="shared" si="34"/>
        <v>0</v>
      </c>
      <c r="DJ34" s="92">
        <f t="shared" si="35"/>
        <v>-25</v>
      </c>
      <c r="DK34" s="96" t="str">
        <f t="shared" si="36"/>
        <v/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/>
      <c r="C35" s="141"/>
      <c r="D35" s="156" t="str">
        <f t="shared" si="3"/>
        <v>SD</v>
      </c>
      <c r="E35" s="156" t="str">
        <f t="shared" si="4"/>
        <v>SD</v>
      </c>
      <c r="F35" s="156" t="str">
        <f t="shared" si="5"/>
        <v>SD</v>
      </c>
      <c r="G35" s="156" t="str">
        <f t="shared" si="6"/>
        <v>SD</v>
      </c>
      <c r="H35" s="156" t="str">
        <f t="shared" si="7"/>
        <v>SD</v>
      </c>
      <c r="I35" s="156" t="str">
        <f t="shared" si="8"/>
        <v>SD</v>
      </c>
      <c r="J35" s="142" t="str">
        <f t="shared" si="9"/>
        <v/>
      </c>
      <c r="K35" s="148"/>
      <c r="L35" s="147"/>
      <c r="M35" s="142"/>
      <c r="N35" s="142"/>
      <c r="O35" s="142"/>
      <c r="P35" s="143"/>
      <c r="Q35" s="144"/>
      <c r="R35" s="145"/>
      <c r="S35" s="145"/>
      <c r="T35" s="144"/>
      <c r="U35" s="146"/>
      <c r="V35" s="146"/>
      <c r="W35" s="156"/>
      <c r="X35" s="156"/>
      <c r="Y35" s="156"/>
      <c r="Z35" s="156"/>
      <c r="AA35" s="156"/>
      <c r="AB35" s="156"/>
      <c r="AC35" s="48"/>
      <c r="AD35" s="140"/>
      <c r="AE35" s="141"/>
      <c r="AF35" s="156" t="str">
        <f t="shared" si="10"/>
        <v>SD</v>
      </c>
      <c r="AG35" s="156" t="str">
        <f t="shared" si="11"/>
        <v>SD</v>
      </c>
      <c r="AH35" s="156" t="str">
        <f t="shared" si="37"/>
        <v>SD</v>
      </c>
      <c r="AI35" s="156" t="str">
        <f t="shared" si="16"/>
        <v>SD</v>
      </c>
      <c r="AJ35" s="156" t="str">
        <f t="shared" si="38"/>
        <v>SD</v>
      </c>
      <c r="AK35" s="156" t="str">
        <f t="shared" si="12"/>
        <v>SD</v>
      </c>
      <c r="AL35" s="142" t="str">
        <f t="shared" si="13"/>
        <v/>
      </c>
      <c r="AM35" s="148"/>
      <c r="AN35" s="147"/>
      <c r="AO35" s="142"/>
      <c r="AP35" s="142"/>
      <c r="AQ35" s="142"/>
      <c r="AR35" s="143"/>
      <c r="AS35" s="144"/>
      <c r="AT35" s="145"/>
      <c r="AU35" s="145"/>
      <c r="AV35" s="144"/>
      <c r="AW35" s="146"/>
      <c r="AX35" s="146"/>
      <c r="AY35" s="156"/>
      <c r="AZ35" s="156"/>
      <c r="BA35" s="156"/>
      <c r="BB35" s="156"/>
      <c r="BC35" s="156"/>
      <c r="BD35" s="48"/>
      <c r="BE35" s="140"/>
      <c r="BF35" s="141"/>
      <c r="BG35" s="156" t="str">
        <f t="shared" si="18"/>
        <v>SD</v>
      </c>
      <c r="BH35" s="156" t="str">
        <f t="shared" si="19"/>
        <v>SD</v>
      </c>
      <c r="BI35" s="156" t="str">
        <f t="shared" si="20"/>
        <v>SD</v>
      </c>
      <c r="BJ35" s="156" t="str">
        <f t="shared" si="21"/>
        <v>SD</v>
      </c>
      <c r="BK35" s="156" t="str">
        <f t="shared" si="22"/>
        <v>SD</v>
      </c>
      <c r="BL35" s="156" t="str">
        <f t="shared" si="23"/>
        <v>SD</v>
      </c>
      <c r="BM35" s="142" t="str">
        <f t="shared" si="14"/>
        <v/>
      </c>
      <c r="BN35" s="148"/>
      <c r="BO35" s="147"/>
      <c r="BP35" s="142"/>
      <c r="BQ35" s="142"/>
      <c r="BR35" s="142"/>
      <c r="BS35" s="143"/>
      <c r="BT35" s="144"/>
      <c r="BU35" s="145"/>
      <c r="BV35" s="145"/>
      <c r="BW35" s="144"/>
      <c r="BX35" s="146"/>
      <c r="BY35" s="146"/>
      <c r="BZ35" s="156"/>
      <c r="CA35" s="156"/>
      <c r="CB35" s="156"/>
      <c r="CC35" s="156"/>
      <c r="CD35" s="156"/>
      <c r="CE35" s="48"/>
      <c r="CF35" s="49"/>
      <c r="CG35" s="156"/>
      <c r="CH35" s="158">
        <f t="shared" si="0"/>
        <v>-25</v>
      </c>
      <c r="CI35" s="154"/>
      <c r="CJ35" s="154"/>
      <c r="CK35" s="156"/>
      <c r="CL35" s="156"/>
      <c r="CM35" s="97" t="b">
        <f t="shared" si="1"/>
        <v>0</v>
      </c>
      <c r="CN35" s="98"/>
      <c r="CO35" s="98"/>
      <c r="CP35" s="102" t="e">
        <f t="shared" si="2"/>
        <v>#DIV/0!</v>
      </c>
      <c r="CQ35" s="132"/>
      <c r="CS35" s="83">
        <v>23</v>
      </c>
      <c r="CT35" s="92">
        <f t="shared" si="27"/>
        <v>0</v>
      </c>
      <c r="CU35" s="92">
        <f t="shared" si="28"/>
        <v>0</v>
      </c>
      <c r="CV35" s="92" t="str">
        <f t="shared" si="29"/>
        <v>s/d</v>
      </c>
      <c r="CW35" s="94" t="str">
        <f t="shared" si="30"/>
        <v>s/d</v>
      </c>
      <c r="CX35" s="94" t="str">
        <f t="shared" si="31"/>
        <v>s/d</v>
      </c>
      <c r="CY35" s="93" t="e">
        <f t="shared" si="32"/>
        <v>#DIV/0!</v>
      </c>
      <c r="CZ35" s="92" t="e">
        <f t="shared" si="24"/>
        <v>#DIV/0!</v>
      </c>
      <c r="DA35" s="93" t="e">
        <f t="shared" si="25"/>
        <v>#DIV/0!</v>
      </c>
      <c r="DB35" s="92" t="str">
        <f t="shared" si="33"/>
        <v/>
      </c>
      <c r="DC35" s="92" t="e">
        <f t="shared" si="39"/>
        <v>#DIV/0!</v>
      </c>
      <c r="DD35" s="92" t="e">
        <f t="shared" si="39"/>
        <v>#DIV/0!</v>
      </c>
      <c r="DE35" s="92" t="e">
        <f t="shared" si="39"/>
        <v>#DIV/0!</v>
      </c>
      <c r="DF35" s="92" t="e">
        <f t="shared" si="39"/>
        <v>#DIV/0!</v>
      </c>
      <c r="DG35" s="92" t="e">
        <f t="shared" si="39"/>
        <v>#DIV/0!</v>
      </c>
      <c r="DH35" s="92" t="e">
        <f t="shared" si="39"/>
        <v>#DIV/0!</v>
      </c>
      <c r="DI35" s="96">
        <f t="shared" si="34"/>
        <v>0</v>
      </c>
      <c r="DJ35" s="92">
        <f t="shared" si="35"/>
        <v>-25</v>
      </c>
      <c r="DK35" s="96" t="str">
        <f t="shared" si="36"/>
        <v/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/>
      <c r="C36" s="141"/>
      <c r="D36" s="156" t="str">
        <f t="shared" si="3"/>
        <v>SD</v>
      </c>
      <c r="E36" s="156" t="str">
        <f t="shared" si="4"/>
        <v>SD</v>
      </c>
      <c r="F36" s="156" t="str">
        <f t="shared" si="5"/>
        <v>SD</v>
      </c>
      <c r="G36" s="156" t="str">
        <f t="shared" si="6"/>
        <v>SD</v>
      </c>
      <c r="H36" s="156" t="str">
        <f t="shared" si="7"/>
        <v>SD</v>
      </c>
      <c r="I36" s="156" t="str">
        <f t="shared" si="8"/>
        <v>SD</v>
      </c>
      <c r="J36" s="142" t="str">
        <f t="shared" si="9"/>
        <v/>
      </c>
      <c r="K36" s="148"/>
      <c r="L36" s="147"/>
      <c r="M36" s="142"/>
      <c r="N36" s="142"/>
      <c r="O36" s="142"/>
      <c r="P36" s="143"/>
      <c r="Q36" s="144"/>
      <c r="R36" s="145"/>
      <c r="S36" s="145"/>
      <c r="T36" s="144"/>
      <c r="U36" s="146"/>
      <c r="V36" s="146"/>
      <c r="W36" s="156"/>
      <c r="X36" s="156"/>
      <c r="Y36" s="156"/>
      <c r="Z36" s="156"/>
      <c r="AA36" s="156"/>
      <c r="AB36" s="156"/>
      <c r="AC36" s="48"/>
      <c r="AD36" s="140"/>
      <c r="AE36" s="141"/>
      <c r="AF36" s="156" t="str">
        <f t="shared" si="10"/>
        <v>SD</v>
      </c>
      <c r="AG36" s="156" t="str">
        <f t="shared" si="11"/>
        <v>SD</v>
      </c>
      <c r="AH36" s="156" t="str">
        <f t="shared" si="37"/>
        <v>SD</v>
      </c>
      <c r="AI36" s="156" t="str">
        <f t="shared" si="16"/>
        <v>SD</v>
      </c>
      <c r="AJ36" s="156" t="str">
        <f t="shared" si="38"/>
        <v>SD</v>
      </c>
      <c r="AK36" s="156" t="str">
        <f t="shared" si="12"/>
        <v>SD</v>
      </c>
      <c r="AL36" s="142" t="str">
        <f t="shared" si="13"/>
        <v/>
      </c>
      <c r="AM36" s="148"/>
      <c r="AN36" s="147"/>
      <c r="AO36" s="142"/>
      <c r="AP36" s="142"/>
      <c r="AQ36" s="142"/>
      <c r="AR36" s="143"/>
      <c r="AS36" s="144"/>
      <c r="AT36" s="145"/>
      <c r="AU36" s="145"/>
      <c r="AV36" s="144"/>
      <c r="AW36" s="146"/>
      <c r="AX36" s="146"/>
      <c r="AY36" s="156"/>
      <c r="AZ36" s="156"/>
      <c r="BA36" s="156"/>
      <c r="BB36" s="156"/>
      <c r="BC36" s="156"/>
      <c r="BD36" s="48"/>
      <c r="BE36" s="140"/>
      <c r="BF36" s="141"/>
      <c r="BG36" s="156" t="str">
        <f t="shared" si="18"/>
        <v>SD</v>
      </c>
      <c r="BH36" s="156" t="str">
        <f t="shared" si="19"/>
        <v>SD</v>
      </c>
      <c r="BI36" s="156" t="str">
        <f t="shared" si="20"/>
        <v>SD</v>
      </c>
      <c r="BJ36" s="156" t="str">
        <f t="shared" si="21"/>
        <v>SD</v>
      </c>
      <c r="BK36" s="156" t="str">
        <f t="shared" si="22"/>
        <v>SD</v>
      </c>
      <c r="BL36" s="156" t="str">
        <f t="shared" si="23"/>
        <v>SD</v>
      </c>
      <c r="BM36" s="142" t="str">
        <f t="shared" si="14"/>
        <v/>
      </c>
      <c r="BN36" s="148"/>
      <c r="BO36" s="147"/>
      <c r="BP36" s="142"/>
      <c r="BQ36" s="142"/>
      <c r="BR36" s="142"/>
      <c r="BS36" s="143"/>
      <c r="BT36" s="144"/>
      <c r="BU36" s="145"/>
      <c r="BV36" s="145"/>
      <c r="BW36" s="144"/>
      <c r="BX36" s="146"/>
      <c r="BY36" s="146"/>
      <c r="BZ36" s="156"/>
      <c r="CA36" s="156"/>
      <c r="CB36" s="156"/>
      <c r="CC36" s="156"/>
      <c r="CD36" s="156"/>
      <c r="CE36" s="48"/>
      <c r="CF36" s="49"/>
      <c r="CG36" s="156"/>
      <c r="CH36" s="158">
        <f t="shared" si="0"/>
        <v>-25</v>
      </c>
      <c r="CI36" s="154"/>
      <c r="CJ36" s="154"/>
      <c r="CK36" s="156"/>
      <c r="CL36" s="156"/>
      <c r="CM36" s="97" t="b">
        <f t="shared" si="1"/>
        <v>0</v>
      </c>
      <c r="CN36" s="98"/>
      <c r="CO36" s="98"/>
      <c r="CP36" s="102" t="e">
        <f t="shared" si="2"/>
        <v>#DIV/0!</v>
      </c>
      <c r="CQ36" s="132"/>
      <c r="CS36" s="83">
        <v>24</v>
      </c>
      <c r="CT36" s="92">
        <f t="shared" si="27"/>
        <v>0</v>
      </c>
      <c r="CU36" s="92">
        <f t="shared" si="28"/>
        <v>0</v>
      </c>
      <c r="CV36" s="92" t="str">
        <f t="shared" si="29"/>
        <v>s/d</v>
      </c>
      <c r="CW36" s="94" t="str">
        <f t="shared" si="30"/>
        <v>s/d</v>
      </c>
      <c r="CX36" s="94" t="str">
        <f t="shared" si="31"/>
        <v>s/d</v>
      </c>
      <c r="CY36" s="93" t="e">
        <f t="shared" si="32"/>
        <v>#DIV/0!</v>
      </c>
      <c r="CZ36" s="92" t="e">
        <f t="shared" si="24"/>
        <v>#DIV/0!</v>
      </c>
      <c r="DA36" s="93" t="e">
        <f t="shared" si="25"/>
        <v>#DIV/0!</v>
      </c>
      <c r="DB36" s="92" t="s">
        <v>89</v>
      </c>
      <c r="DC36" s="92" t="e">
        <f t="shared" si="39"/>
        <v>#DIV/0!</v>
      </c>
      <c r="DD36" s="92" t="e">
        <f t="shared" si="39"/>
        <v>#DIV/0!</v>
      </c>
      <c r="DE36" s="92" t="e">
        <f t="shared" si="39"/>
        <v>#DIV/0!</v>
      </c>
      <c r="DF36" s="92" t="e">
        <f t="shared" si="39"/>
        <v>#DIV/0!</v>
      </c>
      <c r="DG36" s="92" t="e">
        <f t="shared" si="39"/>
        <v>#DIV/0!</v>
      </c>
      <c r="DH36" s="92" t="e">
        <f t="shared" si="39"/>
        <v>#DIV/0!</v>
      </c>
      <c r="DI36" s="96">
        <f t="shared" si="34"/>
        <v>0</v>
      </c>
      <c r="DJ36" s="92">
        <f t="shared" si="35"/>
        <v>-25</v>
      </c>
      <c r="DK36" s="96" t="str">
        <f t="shared" si="36"/>
        <v/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/>
      <c r="C37" s="141"/>
      <c r="D37" s="156" t="str">
        <f t="shared" si="3"/>
        <v>SD</v>
      </c>
      <c r="E37" s="156" t="str">
        <f t="shared" si="4"/>
        <v>SD</v>
      </c>
      <c r="F37" s="156" t="str">
        <f t="shared" si="5"/>
        <v>SD</v>
      </c>
      <c r="G37" s="156" t="str">
        <f t="shared" si="6"/>
        <v>SD</v>
      </c>
      <c r="H37" s="156" t="str">
        <f t="shared" si="7"/>
        <v>SD</v>
      </c>
      <c r="I37" s="156" t="str">
        <f t="shared" si="8"/>
        <v>SD</v>
      </c>
      <c r="J37" s="142" t="str">
        <f t="shared" si="9"/>
        <v/>
      </c>
      <c r="K37" s="148"/>
      <c r="L37" s="147"/>
      <c r="M37" s="142"/>
      <c r="N37" s="142"/>
      <c r="O37" s="142"/>
      <c r="P37" s="143"/>
      <c r="Q37" s="144"/>
      <c r="R37" s="145"/>
      <c r="S37" s="145"/>
      <c r="T37" s="144"/>
      <c r="U37" s="146"/>
      <c r="V37" s="146"/>
      <c r="W37" s="156"/>
      <c r="X37" s="156"/>
      <c r="Y37" s="156"/>
      <c r="Z37" s="156"/>
      <c r="AA37" s="156"/>
      <c r="AB37" s="156"/>
      <c r="AC37" s="48"/>
      <c r="AD37" s="140"/>
      <c r="AE37" s="141"/>
      <c r="AF37" s="156" t="str">
        <f t="shared" si="10"/>
        <v>SD</v>
      </c>
      <c r="AG37" s="156" t="str">
        <f t="shared" si="11"/>
        <v>SD</v>
      </c>
      <c r="AH37" s="156" t="str">
        <f t="shared" si="37"/>
        <v>SD</v>
      </c>
      <c r="AI37" s="156" t="str">
        <f t="shared" si="16"/>
        <v>SD</v>
      </c>
      <c r="AJ37" s="156" t="str">
        <f t="shared" si="38"/>
        <v>SD</v>
      </c>
      <c r="AK37" s="156" t="str">
        <f t="shared" si="12"/>
        <v>SD</v>
      </c>
      <c r="AL37" s="142" t="str">
        <f t="shared" si="13"/>
        <v/>
      </c>
      <c r="AM37" s="148"/>
      <c r="AN37" s="147"/>
      <c r="AO37" s="142"/>
      <c r="AP37" s="142"/>
      <c r="AQ37" s="142"/>
      <c r="AR37" s="143"/>
      <c r="AS37" s="144"/>
      <c r="AT37" s="145"/>
      <c r="AU37" s="145"/>
      <c r="AV37" s="144"/>
      <c r="AW37" s="146"/>
      <c r="AX37" s="146"/>
      <c r="AY37" s="156"/>
      <c r="AZ37" s="156"/>
      <c r="BA37" s="156"/>
      <c r="BB37" s="156"/>
      <c r="BC37" s="156"/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4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/>
      <c r="CG37" s="156"/>
      <c r="CH37" s="158"/>
      <c r="CI37" s="154"/>
      <c r="CJ37" s="154"/>
      <c r="CK37" s="156"/>
      <c r="CL37" s="156"/>
      <c r="CM37" s="97" t="b">
        <f t="shared" si="1"/>
        <v>0</v>
      </c>
      <c r="CN37" s="98"/>
      <c r="CO37" s="98"/>
      <c r="CP37" s="102" t="e">
        <f t="shared" si="2"/>
        <v>#DIV/0!</v>
      </c>
      <c r="CQ37" s="133"/>
      <c r="CS37" s="83">
        <v>25</v>
      </c>
      <c r="CT37" s="92">
        <f t="shared" si="27"/>
        <v>0</v>
      </c>
      <c r="CU37" s="92">
        <f t="shared" si="28"/>
        <v>0</v>
      </c>
      <c r="CV37" s="92" t="str">
        <f t="shared" si="29"/>
        <v>s/d</v>
      </c>
      <c r="CW37" s="94" t="str">
        <f t="shared" si="30"/>
        <v>s/d</v>
      </c>
      <c r="CX37" s="94" t="str">
        <f t="shared" si="31"/>
        <v>s/d</v>
      </c>
      <c r="CY37" s="93" t="e">
        <f t="shared" si="32"/>
        <v>#DIV/0!</v>
      </c>
      <c r="CZ37" s="92" t="e">
        <f t="shared" si="24"/>
        <v>#DIV/0!</v>
      </c>
      <c r="DA37" s="93" t="e">
        <f t="shared" si="25"/>
        <v>#DIV/0!</v>
      </c>
      <c r="DB37" s="92" t="s">
        <v>89</v>
      </c>
      <c r="DC37" s="92" t="e">
        <f t="shared" si="39"/>
        <v>#DIV/0!</v>
      </c>
      <c r="DD37" s="92" t="e">
        <f t="shared" si="39"/>
        <v>#DIV/0!</v>
      </c>
      <c r="DE37" s="92" t="e">
        <f t="shared" si="39"/>
        <v>#DIV/0!</v>
      </c>
      <c r="DF37" s="92" t="e">
        <f t="shared" si="39"/>
        <v>#DIV/0!</v>
      </c>
      <c r="DG37" s="92" t="e">
        <f t="shared" si="39"/>
        <v>#DIV/0!</v>
      </c>
      <c r="DH37" s="92" t="e">
        <f t="shared" si="39"/>
        <v>#DIV/0!</v>
      </c>
      <c r="DI37" s="96">
        <f t="shared" si="34"/>
        <v>0</v>
      </c>
      <c r="DJ37" s="92">
        <f t="shared" si="35"/>
        <v>-25</v>
      </c>
      <c r="DK37" s="96" t="str">
        <f>IF(CQ31="","",CQ31)</f>
        <v/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0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0</v>
      </c>
      <c r="CU38" s="92">
        <f t="shared" si="28"/>
        <v>0</v>
      </c>
      <c r="CV38" s="92" t="str">
        <f>IF(CM32=FALSE,"s/d",CM32)</f>
        <v>s/d</v>
      </c>
      <c r="CW38" s="94" t="str">
        <f t="shared" si="30"/>
        <v>s/d</v>
      </c>
      <c r="CX38" s="94" t="str">
        <f t="shared" si="31"/>
        <v>s/d</v>
      </c>
      <c r="CY38" s="93" t="e">
        <f t="shared" si="32"/>
        <v>#DIV/0!</v>
      </c>
      <c r="CZ38" s="92" t="e">
        <f t="shared" si="24"/>
        <v>#DIV/0!</v>
      </c>
      <c r="DA38" s="93" t="e">
        <f t="shared" si="25"/>
        <v>#DIV/0!</v>
      </c>
      <c r="DB38" s="92" t="s">
        <v>89</v>
      </c>
      <c r="DC38" s="92" t="e">
        <f t="shared" si="39"/>
        <v>#DIV/0!</v>
      </c>
      <c r="DD38" s="92" t="e">
        <f t="shared" si="39"/>
        <v>#DIV/0!</v>
      </c>
      <c r="DE38" s="92" t="e">
        <f t="shared" si="39"/>
        <v>#DIV/0!</v>
      </c>
      <c r="DF38" s="92" t="e">
        <f t="shared" si="39"/>
        <v>#DIV/0!</v>
      </c>
      <c r="DG38" s="92" t="e">
        <f t="shared" si="39"/>
        <v>#DIV/0!</v>
      </c>
      <c r="DH38" s="92" t="e">
        <f t="shared" si="39"/>
        <v>#DIV/0!</v>
      </c>
      <c r="DI38" s="96">
        <f t="shared" si="34"/>
        <v>0</v>
      </c>
      <c r="DJ38" s="92">
        <f t="shared" si="35"/>
        <v>-25</v>
      </c>
      <c r="DK38" s="96" t="str">
        <f t="shared" si="36"/>
        <v/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 t="e">
        <f>AVERAGE(W7:W37)</f>
        <v>#DIV/0!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 t="e">
        <f>AVERAGE(CF7:CF37)</f>
        <v>#DIV/0!</v>
      </c>
      <c r="CG39" s="5" t="e">
        <f>AVERAGE(CG7:CG37)</f>
        <v>#DIV/0!</v>
      </c>
      <c r="CH39" s="5">
        <f t="shared" ref="CH39:CN39" si="40">AVERAGE(CH7:CH36)</f>
        <v>-25</v>
      </c>
      <c r="CI39" s="5"/>
      <c r="CJ39" s="5"/>
      <c r="CK39" s="5" t="e">
        <f>AVERAGE(CK7:CK37)</f>
        <v>#DIV/0!</v>
      </c>
      <c r="CL39" s="5" t="e">
        <f>AVERAGE(CL7:CL37)</f>
        <v>#DIV/0!</v>
      </c>
      <c r="CM39" s="5" t="e">
        <f t="shared" si="40"/>
        <v>#DIV/0!</v>
      </c>
      <c r="CN39" s="5" t="e">
        <f t="shared" si="40"/>
        <v>#DIV/0!</v>
      </c>
      <c r="CO39" s="5"/>
      <c r="CP39" s="42"/>
      <c r="CQ39" s="33" t="e">
        <f>AVERAGE(CQ7:CQ37)</f>
        <v>#DIV/0!</v>
      </c>
      <c r="CS39" s="83">
        <v>27</v>
      </c>
      <c r="CT39" s="92">
        <f t="shared" si="27"/>
        <v>0</v>
      </c>
      <c r="CU39" s="92">
        <f t="shared" si="28"/>
        <v>0</v>
      </c>
      <c r="CV39" s="92" t="str">
        <f t="shared" si="29"/>
        <v>s/d</v>
      </c>
      <c r="CW39" s="94" t="str">
        <f t="shared" si="30"/>
        <v>s/d</v>
      </c>
      <c r="CX39" s="94" t="str">
        <f t="shared" si="31"/>
        <v>s/d</v>
      </c>
      <c r="CY39" s="93" t="e">
        <f t="shared" si="32"/>
        <v>#DIV/0!</v>
      </c>
      <c r="CZ39" s="92" t="e">
        <f t="shared" si="24"/>
        <v>#DIV/0!</v>
      </c>
      <c r="DA39" s="93" t="e">
        <f t="shared" si="25"/>
        <v>#DIV/0!</v>
      </c>
      <c r="DB39" s="92" t="str">
        <f t="shared" si="33"/>
        <v/>
      </c>
      <c r="DC39" s="92" t="e">
        <f t="shared" si="39"/>
        <v>#DIV/0!</v>
      </c>
      <c r="DD39" s="92" t="e">
        <f t="shared" si="39"/>
        <v>#DIV/0!</v>
      </c>
      <c r="DE39" s="92" t="e">
        <f t="shared" si="39"/>
        <v>#DIV/0!</v>
      </c>
      <c r="DF39" s="92" t="e">
        <f t="shared" si="39"/>
        <v>#DIV/0!</v>
      </c>
      <c r="DG39" s="92" t="e">
        <f t="shared" si="39"/>
        <v>#DIV/0!</v>
      </c>
      <c r="DH39" s="92" t="e">
        <f t="shared" si="39"/>
        <v>#DIV/0!</v>
      </c>
      <c r="DI39" s="96">
        <f t="shared" si="34"/>
        <v>0</v>
      </c>
      <c r="DJ39" s="92">
        <f t="shared" si="35"/>
        <v>-25</v>
      </c>
      <c r="DK39" s="96" t="str">
        <f t="shared" si="36"/>
        <v/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0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0</v>
      </c>
      <c r="CH40" s="6">
        <f t="shared" ref="CH40:CN40" si="41">MIN(CH7:CH36)</f>
        <v>-25</v>
      </c>
      <c r="CI40" s="6"/>
      <c r="CJ40" s="6"/>
      <c r="CK40" s="6">
        <f>MIN(CK7:CK37)</f>
        <v>0</v>
      </c>
      <c r="CL40" s="6">
        <f>MIN(CL7:CL37)</f>
        <v>0</v>
      </c>
      <c r="CM40" s="6">
        <f t="shared" si="41"/>
        <v>0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0</v>
      </c>
      <c r="CU40" s="92">
        <f t="shared" si="28"/>
        <v>0</v>
      </c>
      <c r="CV40" s="92" t="str">
        <f t="shared" si="29"/>
        <v>s/d</v>
      </c>
      <c r="CW40" s="94" t="str">
        <f t="shared" si="30"/>
        <v>s/d</v>
      </c>
      <c r="CX40" s="94" t="str">
        <f t="shared" si="31"/>
        <v>s/d</v>
      </c>
      <c r="CY40" s="93" t="e">
        <f t="shared" si="32"/>
        <v>#DIV/0!</v>
      </c>
      <c r="CZ40" s="92" t="e">
        <f t="shared" si="24"/>
        <v>#DIV/0!</v>
      </c>
      <c r="DA40" s="93" t="e">
        <f t="shared" si="25"/>
        <v>#DIV/0!</v>
      </c>
      <c r="DB40" s="92" t="str">
        <f t="shared" si="33"/>
        <v/>
      </c>
      <c r="DC40" s="92" t="e">
        <f t="shared" si="39"/>
        <v>#DIV/0!</v>
      </c>
      <c r="DD40" s="92" t="e">
        <f t="shared" si="39"/>
        <v>#DIV/0!</v>
      </c>
      <c r="DE40" s="92" t="e">
        <f t="shared" si="39"/>
        <v>#DIV/0!</v>
      </c>
      <c r="DF40" s="92" t="e">
        <f t="shared" si="39"/>
        <v>#DIV/0!</v>
      </c>
      <c r="DG40" s="92" t="e">
        <f t="shared" si="39"/>
        <v>#DIV/0!</v>
      </c>
      <c r="DH40" s="92" t="e">
        <f t="shared" si="39"/>
        <v>#DIV/0!</v>
      </c>
      <c r="DI40" s="96">
        <f t="shared" si="34"/>
        <v>0</v>
      </c>
      <c r="DJ40" s="92">
        <f t="shared" si="35"/>
        <v>-25</v>
      </c>
      <c r="DK40" s="96" t="str">
        <f t="shared" si="36"/>
        <v/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0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0</v>
      </c>
      <c r="CG41" s="110">
        <f>MAX(CG7:CG37)</f>
        <v>0</v>
      </c>
      <c r="CH41" s="110">
        <f t="shared" ref="CH41:CN41" si="42">MAX(CH7:CH36)</f>
        <v>-25</v>
      </c>
      <c r="CI41" s="110"/>
      <c r="CJ41" s="110"/>
      <c r="CK41" s="110">
        <f>MAX(CK7:CK37)</f>
        <v>0</v>
      </c>
      <c r="CL41" s="110">
        <f>MAX(CL7:CL37)</f>
        <v>0</v>
      </c>
      <c r="CM41" s="110">
        <f t="shared" si="42"/>
        <v>0</v>
      </c>
      <c r="CN41" s="110">
        <f t="shared" si="42"/>
        <v>0</v>
      </c>
      <c r="CO41" s="110"/>
      <c r="CP41" s="110"/>
      <c r="CQ41" s="41">
        <f>MAX(CQ7:CQ37)</f>
        <v>0</v>
      </c>
      <c r="CS41" s="83">
        <v>29</v>
      </c>
      <c r="CT41" s="92">
        <f t="shared" si="27"/>
        <v>0</v>
      </c>
      <c r="CU41" s="92">
        <f t="shared" si="28"/>
        <v>0</v>
      </c>
      <c r="CV41" s="92" t="str">
        <f t="shared" si="29"/>
        <v>s/d</v>
      </c>
      <c r="CW41" s="94" t="str">
        <f t="shared" si="30"/>
        <v>s/d</v>
      </c>
      <c r="CX41" s="94" t="str">
        <f t="shared" si="31"/>
        <v>s/d</v>
      </c>
      <c r="CY41" s="93" t="e">
        <f t="shared" si="32"/>
        <v>#DIV/0!</v>
      </c>
      <c r="CZ41" s="92" t="e">
        <f t="shared" si="24"/>
        <v>#DIV/0!</v>
      </c>
      <c r="DA41" s="93" t="e">
        <f t="shared" si="25"/>
        <v>#DIV/0!</v>
      </c>
      <c r="DB41" s="92" t="str">
        <f t="shared" si="33"/>
        <v/>
      </c>
      <c r="DC41" s="92" t="e">
        <f t="shared" si="39"/>
        <v>#DIV/0!</v>
      </c>
      <c r="DD41" s="92" t="e">
        <f t="shared" si="39"/>
        <v>#DIV/0!</v>
      </c>
      <c r="DE41" s="92" t="e">
        <f t="shared" si="39"/>
        <v>#DIV/0!</v>
      </c>
      <c r="DF41" s="92" t="e">
        <f t="shared" si="39"/>
        <v>#DIV/0!</v>
      </c>
      <c r="DG41" s="92" t="e">
        <f t="shared" si="39"/>
        <v>#DIV/0!</v>
      </c>
      <c r="DH41" s="92" t="e">
        <f t="shared" si="39"/>
        <v>#DIV/0!</v>
      </c>
      <c r="DI41" s="96">
        <f t="shared" si="34"/>
        <v>0</v>
      </c>
      <c r="DJ41" s="92">
        <f t="shared" si="35"/>
        <v>-25</v>
      </c>
      <c r="DK41" s="96" t="str">
        <f t="shared" si="36"/>
        <v/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0</v>
      </c>
      <c r="CU42" s="92">
        <f t="shared" si="28"/>
        <v>0</v>
      </c>
      <c r="CV42" s="92" t="str">
        <f t="shared" si="29"/>
        <v>s/d</v>
      </c>
      <c r="CW42" s="94" t="str">
        <f t="shared" si="30"/>
        <v>s/d</v>
      </c>
      <c r="CX42" s="94" t="str">
        <f t="shared" si="31"/>
        <v>s/d</v>
      </c>
      <c r="CY42" s="93" t="e">
        <f t="shared" si="32"/>
        <v>#DIV/0!</v>
      </c>
      <c r="CZ42" s="92" t="e">
        <f t="shared" si="24"/>
        <v>#DIV/0!</v>
      </c>
      <c r="DA42" s="93" t="e">
        <f t="shared" si="25"/>
        <v>#DIV/0!</v>
      </c>
      <c r="DB42" s="92" t="str">
        <f t="shared" si="33"/>
        <v/>
      </c>
      <c r="DC42" s="92" t="e">
        <f t="shared" si="39"/>
        <v>#DIV/0!</v>
      </c>
      <c r="DD42" s="92" t="e">
        <f t="shared" si="39"/>
        <v>#DIV/0!</v>
      </c>
      <c r="DE42" s="92" t="e">
        <f t="shared" si="39"/>
        <v>#DIV/0!</v>
      </c>
      <c r="DF42" s="92" t="e">
        <f t="shared" si="39"/>
        <v>#DIV/0!</v>
      </c>
      <c r="DG42" s="92" t="e">
        <f t="shared" si="39"/>
        <v>#DIV/0!</v>
      </c>
      <c r="DH42" s="92" t="e">
        <f t="shared" si="39"/>
        <v>#DIV/0!</v>
      </c>
      <c r="DI42" s="96">
        <f t="shared" si="34"/>
        <v>0</v>
      </c>
      <c r="DJ42" s="92">
        <f t="shared" si="35"/>
        <v>-25</v>
      </c>
      <c r="DK42" s="96" t="str">
        <f t="shared" si="36"/>
        <v/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0</v>
      </c>
      <c r="CU43" s="92">
        <f t="shared" si="28"/>
        <v>0</v>
      </c>
      <c r="CV43" s="92" t="str">
        <f t="shared" si="29"/>
        <v>s/d</v>
      </c>
      <c r="CW43" s="94" t="str">
        <f t="shared" si="30"/>
        <v>s/d</v>
      </c>
      <c r="CX43" s="94" t="str">
        <f t="shared" si="31"/>
        <v>s/d</v>
      </c>
      <c r="CY43" s="93" t="e">
        <f t="shared" si="32"/>
        <v>#DIV/0!</v>
      </c>
      <c r="CZ43" s="92" t="e">
        <f t="shared" si="24"/>
        <v>#DIV/0!</v>
      </c>
      <c r="DA43" s="93" t="e">
        <f t="shared" si="25"/>
        <v>#DIV/0!</v>
      </c>
      <c r="DB43" s="92" t="str">
        <f t="shared" si="33"/>
        <v/>
      </c>
      <c r="DC43" s="92" t="e">
        <f t="shared" si="39"/>
        <v>#DIV/0!</v>
      </c>
      <c r="DD43" s="92" t="e">
        <f t="shared" si="39"/>
        <v>#DIV/0!</v>
      </c>
      <c r="DE43" s="92" t="e">
        <f t="shared" si="39"/>
        <v>#DIV/0!</v>
      </c>
      <c r="DF43" s="92" t="e">
        <f t="shared" si="39"/>
        <v>#DIV/0!</v>
      </c>
      <c r="DG43" s="92" t="e">
        <f t="shared" si="39"/>
        <v>#DIV/0!</v>
      </c>
      <c r="DH43" s="92" t="e">
        <f t="shared" si="39"/>
        <v>#DIV/0!</v>
      </c>
      <c r="DI43" s="96">
        <f t="shared" si="34"/>
        <v>0</v>
      </c>
      <c r="DJ43" s="92">
        <f t="shared" si="35"/>
        <v>0</v>
      </c>
      <c r="DK43" s="96" t="str">
        <f t="shared" si="36"/>
        <v/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L5:P5"/>
    <mergeCell ref="Q5:R5"/>
    <mergeCell ref="S5:S6"/>
    <mergeCell ref="T5:T6"/>
    <mergeCell ref="U5:U6"/>
    <mergeCell ref="G5:G6"/>
    <mergeCell ref="H5:H6"/>
    <mergeCell ref="I5:I6"/>
    <mergeCell ref="J5:J6"/>
    <mergeCell ref="K5:K6"/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U1000"/>
  <sheetViews>
    <sheetView topLeftCell="A24" zoomScaleNormal="100" workbookViewId="0">
      <pane xSplit="1" topLeftCell="CD1" activePane="topRight" state="frozen"/>
      <selection pane="topRight" activeCell="CP43" sqref="CP43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96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5" t="s">
        <v>4</v>
      </c>
      <c r="CH5" s="29" t="s">
        <v>41</v>
      </c>
      <c r="CI5" s="206" t="s">
        <v>40</v>
      </c>
      <c r="CJ5" s="206" t="s">
        <v>117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26" t="s">
        <v>12</v>
      </c>
      <c r="CH6" s="9" t="s">
        <v>13</v>
      </c>
      <c r="CI6" s="207"/>
      <c r="CJ6" s="207"/>
      <c r="CK6" s="126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97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23</v>
      </c>
      <c r="C7" s="141">
        <v>22.5</v>
      </c>
      <c r="D7" s="156">
        <f>IF(B7="","SD",IF(C7="","SD",(B7-C7)))</f>
        <v>0.5</v>
      </c>
      <c r="E7" s="156">
        <f xml:space="preserve"> IF(B7="","SD",IF(C7="","SD",(10^(23.5518-(2937.4/(273+C7))-(4.9283*LOG10(273+C7))))))</f>
        <v>27.271662477114713</v>
      </c>
      <c r="F7" s="156">
        <f>IF(B7="","SD",(10^(23.5518-(2937.4/(273+B7))-(4.9283*LOG10(273+B7)))))</f>
        <v>28.111525375006003</v>
      </c>
      <c r="G7" s="156">
        <f>IF(B7="","SD",IF(C7="","SD",(0.799*(1+(0.00115*C7))*(B7-C7))))</f>
        <v>0.40983706250000007</v>
      </c>
      <c r="H7" s="156">
        <f>IF(E7="SD","SD",IF(G7="SD","SD",(E7-G7)))</f>
        <v>26.861825414614714</v>
      </c>
      <c r="I7" s="156">
        <f>IF(H7="SD","SD",((237.3*LN(H7/6.11))/(7.5*LN(10)-LN(H7/6.11))))</f>
        <v>22.255852297208246</v>
      </c>
      <c r="J7" s="142">
        <f>IF(H7="SD","",IF(F7="SD","",(100*H7/F7)))</f>
        <v>95.554492530304316</v>
      </c>
      <c r="K7" s="148">
        <v>1001</v>
      </c>
      <c r="L7" s="147">
        <v>8</v>
      </c>
      <c r="M7" s="142"/>
      <c r="N7" s="142"/>
      <c r="O7" s="142"/>
      <c r="P7" s="143"/>
      <c r="Q7" s="144">
        <v>0</v>
      </c>
      <c r="R7" s="145">
        <v>0</v>
      </c>
      <c r="S7" s="145"/>
      <c r="T7" s="144"/>
      <c r="U7" s="146"/>
      <c r="V7" s="146" t="s">
        <v>115</v>
      </c>
      <c r="W7" s="156"/>
      <c r="X7" s="156"/>
      <c r="Y7" s="156">
        <v>25.6</v>
      </c>
      <c r="Z7" s="156">
        <v>26</v>
      </c>
      <c r="AA7" s="156"/>
      <c r="AB7" s="156">
        <v>26.5</v>
      </c>
      <c r="AC7" s="48"/>
      <c r="AD7" s="140">
        <v>20.9</v>
      </c>
      <c r="AE7" s="141">
        <v>19.399999999999999</v>
      </c>
      <c r="AF7" s="156">
        <f>IF(AD7="","SD",IF(AE7="","SD",(AD7-AE7)))</f>
        <v>1.5</v>
      </c>
      <c r="AG7" s="156">
        <f xml:space="preserve"> IF(AD7="","SD",IF(AE7="","SD",(10^(23.5518-(2937.4/(273+AE7))-(4.9283*LOG10(273+AE7))))))</f>
        <v>22.536999886080302</v>
      </c>
      <c r="AH7" s="156">
        <f>IF(AD7="","SD",(10^(23.5518-(2937.4/(273+AD7))-(4.9283*LOG10(273+AD7)))))</f>
        <v>24.729538321185387</v>
      </c>
      <c r="AI7" s="156">
        <f>IF(AD7="","SD",IF(AE7="","SD",(0.799*(1+(0.00115*AE7))*(AD7-AE7))))</f>
        <v>1.2252385350000001</v>
      </c>
      <c r="AJ7" s="156">
        <f>IF(AG7="SD","SD",IF(AI7="SD","SD",(AG7-AI7)))</f>
        <v>21.311761351080303</v>
      </c>
      <c r="AK7" s="156">
        <f>IF(AJ7="SD","SD",((237.3*LN(AJ7/6.11))/(7.5*LN(10)-LN(AJ7/6.11))))</f>
        <v>18.505962940085993</v>
      </c>
      <c r="AL7" s="142">
        <f>IF(AJ7="SD","",IF(AH7="SD","",(100*AJ7/AH7)))</f>
        <v>86.179374132605091</v>
      </c>
      <c r="AM7" s="148">
        <v>997</v>
      </c>
      <c r="AN7" s="147">
        <v>7</v>
      </c>
      <c r="AO7" s="142"/>
      <c r="AP7" s="142"/>
      <c r="AQ7" s="142"/>
      <c r="AR7" s="143"/>
      <c r="AS7" s="144">
        <v>4</v>
      </c>
      <c r="AT7" s="145">
        <v>3</v>
      </c>
      <c r="AU7" s="145"/>
      <c r="AV7" s="144"/>
      <c r="AW7" s="146"/>
      <c r="AX7" s="146" t="s">
        <v>114</v>
      </c>
      <c r="AY7" s="156"/>
      <c r="AZ7" s="156">
        <v>24.8</v>
      </c>
      <c r="BA7" s="156">
        <v>25.4</v>
      </c>
      <c r="BB7" s="156"/>
      <c r="BC7" s="156">
        <v>26.6</v>
      </c>
      <c r="BD7" s="48"/>
      <c r="BE7" s="140">
        <v>21.9</v>
      </c>
      <c r="BF7" s="141">
        <v>21</v>
      </c>
      <c r="BG7" s="156">
        <f>IF(BE7="","SD",IF(BF7="","SD",(BE7-BF7)))</f>
        <v>0.89999999999999858</v>
      </c>
      <c r="BH7" s="156">
        <f xml:space="preserve"> IF(BE7="","SD",IF(BF7="","SD",(10^(23.5518-(2937.4/(273+BF7))-(4.9283*LOG10(273+BF7))))))</f>
        <v>24.882120498598017</v>
      </c>
      <c r="BI7" s="156">
        <f>IF(BE7="","SD",(10^(23.5518-(2937.4/(273+BE7))-(4.9283*LOG10(273+BE7)))))</f>
        <v>26.292821095593151</v>
      </c>
      <c r="BJ7" s="156">
        <f>IF(BE7="","SD",IF(BF7="","SD",(0.799*(1+(0.00115*BF7))*(BE7-BF7))))</f>
        <v>0.73646626499999879</v>
      </c>
      <c r="BK7" s="156">
        <f>IF(BH7="SD","SD",IF(BJ7="SD","SD",(BH7-BJ7)))</f>
        <v>24.14565423359802</v>
      </c>
      <c r="BL7" s="156">
        <f>IF(BK7="SD","SD",((237.3*LN(BK7/6.11))/(7.5*LN(10)-LN(BK7/6.11))))</f>
        <v>20.515132734991742</v>
      </c>
      <c r="BM7" s="142">
        <f>IF(BK7="SD","",IF(BI7="SD","",(100*BK7/BI7)))</f>
        <v>91.833638337291205</v>
      </c>
      <c r="BN7" s="148">
        <v>997</v>
      </c>
      <c r="BO7" s="147">
        <v>7</v>
      </c>
      <c r="BP7" s="142"/>
      <c r="BQ7" s="142"/>
      <c r="BR7" s="142"/>
      <c r="BS7" s="143"/>
      <c r="BT7" s="144">
        <v>4</v>
      </c>
      <c r="BU7" s="145">
        <v>2</v>
      </c>
      <c r="BV7" s="145"/>
      <c r="BW7" s="144"/>
      <c r="BX7" s="146"/>
      <c r="BY7" s="146" t="s">
        <v>115</v>
      </c>
      <c r="BZ7" s="156"/>
      <c r="CA7" s="156">
        <v>25.1</v>
      </c>
      <c r="CB7" s="156">
        <v>25.2</v>
      </c>
      <c r="CC7" s="156"/>
      <c r="CD7" s="156">
        <v>26.4</v>
      </c>
      <c r="CE7" s="48"/>
      <c r="CF7" s="149">
        <v>16.8</v>
      </c>
      <c r="CG7" s="3">
        <v>22</v>
      </c>
      <c r="CH7" s="172" t="e">
        <f t="shared" ref="CH7:CH35" si="0">CF7+CG8-25</f>
        <v>#VALUE!</v>
      </c>
      <c r="CI7" s="155">
        <v>24</v>
      </c>
      <c r="CJ7" s="153">
        <v>28.470000000001164</v>
      </c>
      <c r="CK7" s="157">
        <v>22.5</v>
      </c>
      <c r="CL7" s="155">
        <v>27.5</v>
      </c>
      <c r="CM7" s="97">
        <f t="shared" ref="CM7:CM37" si="1">IF(AND(B7&gt;0,AD7&gt;0),AVERAGE(B7,AD7,BE7),IF(AND(B7=0,AD7&gt;0,BE7&gt;0),AVERAGE(B7,AD7,BE7),IF(AND(AD7=0,B7&gt;0,BE7&gt;0),AVERAGE(B7,AD7,BE7))))</f>
        <v>21.933333333333334</v>
      </c>
      <c r="CN7" s="101"/>
      <c r="CO7" s="101"/>
      <c r="CP7" s="102">
        <f t="shared" ref="CP7:CP37" si="2">IF(COUNT(J7,AL7,BM7)=1,"sd",AVERAGE(J7,AL7,BM7))</f>
        <v>91.189168333400218</v>
      </c>
      <c r="CQ7" s="135">
        <v>0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23.6</v>
      </c>
      <c r="C8" s="141">
        <v>22.3</v>
      </c>
      <c r="D8" s="156">
        <f t="shared" ref="D8:D37" si="3">IF(B8="","SD",IF(C8="","SD",(B8-C8)))</f>
        <v>1.3000000000000007</v>
      </c>
      <c r="E8" s="156">
        <f t="shared" ref="E8:E37" si="4" xml:space="preserve"> IF(B8="","SD",IF(C8="","SD",(10^(23.5518-(2937.4/(273+C8))-(4.9283*LOG10(273+C8))))))</f>
        <v>26.941904181327775</v>
      </c>
      <c r="F8" s="156">
        <f t="shared" ref="F8:F37" si="5">IF(B8="","SD",(10^(23.5518-(2937.4/(273+B8))-(4.9283*LOG10(273+B8)))))</f>
        <v>29.149096697763525</v>
      </c>
      <c r="G8" s="156">
        <f t="shared" ref="G8:G37" si="6">IF(B8="","SD",IF(C8="","SD",(0.799*(1+(0.00115*C8))*(B8-C8))))</f>
        <v>1.0653374615000006</v>
      </c>
      <c r="H8" s="156">
        <f t="shared" ref="H8:H37" si="7">IF(E8="SD","SD",IF(G8="SD","SD",(E8-G8)))</f>
        <v>25.876566719827775</v>
      </c>
      <c r="I8" s="156">
        <f t="shared" ref="I8:I37" si="8">IF(H8="SD","SD",((237.3*LN(H8/6.11))/(7.5*LN(10)-LN(H8/6.11))))</f>
        <v>21.642988157509617</v>
      </c>
      <c r="J8" s="142">
        <f t="shared" ref="J8:J37" si="9">IF(H8="SD","",IF(F8="SD","",(100*H8/F8)))</f>
        <v>88.773134166497726</v>
      </c>
      <c r="K8" s="148">
        <v>1000</v>
      </c>
      <c r="L8" s="147">
        <v>8</v>
      </c>
      <c r="M8" s="142"/>
      <c r="N8" s="142"/>
      <c r="O8" s="142"/>
      <c r="P8" s="143"/>
      <c r="Q8" s="144">
        <v>4</v>
      </c>
      <c r="R8" s="145">
        <v>2</v>
      </c>
      <c r="S8" s="145"/>
      <c r="T8" s="144"/>
      <c r="U8" s="146"/>
      <c r="V8" s="146" t="s">
        <v>115</v>
      </c>
      <c r="W8" s="156"/>
      <c r="X8" s="156"/>
      <c r="Y8" s="156">
        <v>25</v>
      </c>
      <c r="Z8" s="156">
        <v>25.1</v>
      </c>
      <c r="AA8" s="156"/>
      <c r="AB8" s="156">
        <v>26.1</v>
      </c>
      <c r="AC8" s="48"/>
      <c r="AD8" s="140">
        <v>23</v>
      </c>
      <c r="AE8" s="141">
        <v>22.3</v>
      </c>
      <c r="AF8" s="156">
        <f t="shared" ref="AF8:AF37" si="10">IF(AD8="","SD",IF(AE8="","SD",(AD8-AE8)))</f>
        <v>0.69999999999999929</v>
      </c>
      <c r="AG8" s="156">
        <f t="shared" ref="AG8:AG37" si="11" xml:space="preserve"> IF(AD8="","SD",IF(AE8="","SD",(10^(23.5518-(2937.4/(273+AE8))-(4.9283*LOG10(273+AE8))))))</f>
        <v>26.941904181327775</v>
      </c>
      <c r="AH8" s="156">
        <f>IF(AD8="","SD",(10^(23.5518-(2937.4/(273+AD8))-(4.9283*LOG10(273+AD8)))))</f>
        <v>28.111525375006003</v>
      </c>
      <c r="AI8" s="156">
        <f>IF(AD8="","SD",IF(AE8="","SD",(0.799*(1+(0.00115*AE8))*(AD8-AE8))))</f>
        <v>0.57364324849999937</v>
      </c>
      <c r="AJ8" s="156">
        <f>IF(AG8="SD","SD",IF(AI8="SD","SD",(AG8-AI8)))</f>
        <v>26.368260932827777</v>
      </c>
      <c r="AK8" s="156">
        <f t="shared" ref="AK8:AK37" si="12">IF(AJ8="SD","SD",((237.3*LN(AJ8/6.11))/(7.5*LN(10)-LN(AJ8/6.11))))</f>
        <v>21.951338963295054</v>
      </c>
      <c r="AL8" s="142">
        <f t="shared" ref="AL8:AL37" si="13">IF(AJ8="SD","",IF(AH8="SD","",(100*AJ8/AH8)))</f>
        <v>93.798755425316884</v>
      </c>
      <c r="AM8" s="148">
        <v>999</v>
      </c>
      <c r="AN8" s="147">
        <v>8</v>
      </c>
      <c r="AO8" s="142"/>
      <c r="AP8" s="142"/>
      <c r="AQ8" s="142"/>
      <c r="AR8" s="143"/>
      <c r="AS8" s="144">
        <v>4</v>
      </c>
      <c r="AT8" s="145">
        <v>2</v>
      </c>
      <c r="AU8" s="145"/>
      <c r="AV8" s="144"/>
      <c r="AW8" s="146"/>
      <c r="AX8" s="146" t="s">
        <v>114</v>
      </c>
      <c r="AY8" s="156"/>
      <c r="AZ8" s="156">
        <v>24.5</v>
      </c>
      <c r="BA8" s="156">
        <v>24.9</v>
      </c>
      <c r="BB8" s="156"/>
      <c r="BC8" s="156">
        <v>26</v>
      </c>
      <c r="BD8" s="48"/>
      <c r="BE8" s="140">
        <v>22.4</v>
      </c>
      <c r="BF8" s="141">
        <v>22</v>
      </c>
      <c r="BG8" s="156">
        <f>IF(BE8="","SD",IF(BF8="","SD",(BE8-BF8)))</f>
        <v>0.39999999999999858</v>
      </c>
      <c r="BH8" s="156">
        <f xml:space="preserve"> IF(BE8="","SD",IF(BF8="","SD",(10^(23.5518-(2937.4/(273+BF8))-(4.9283*LOG10(273+BF8))))))</f>
        <v>26.453797396477178</v>
      </c>
      <c r="BI8" s="156">
        <f>IF(BE8="","SD",(10^(23.5518-(2937.4/(273+BE8))-(4.9283*LOG10(273+BE8)))))</f>
        <v>27.106345349143282</v>
      </c>
      <c r="BJ8" s="156">
        <f>IF(BE8="","SD",IF(BF8="","SD",(0.799*(1+(0.00115*BF8))*(BE8-BF8))))</f>
        <v>0.32768587999999887</v>
      </c>
      <c r="BK8" s="156">
        <f>IF(BH8="SD","SD",IF(BJ8="SD","SD",(BH8-BJ8)))</f>
        <v>26.126111516477181</v>
      </c>
      <c r="BL8" s="156">
        <f>IF(BK8="SD","SD",((237.3*LN(BK8/6.11))/(7.5*LN(10)-LN(BK8/6.11))))</f>
        <v>21.800116022420141</v>
      </c>
      <c r="BM8" s="142">
        <f t="shared" ref="BM8:BM37" si="14">IF(BK8="SD","",IF(BI8="SD","",(100*BK8/BI8)))</f>
        <v>96.383747716484095</v>
      </c>
      <c r="BN8" s="148">
        <v>999</v>
      </c>
      <c r="BO8" s="147">
        <v>7</v>
      </c>
      <c r="BP8" s="142"/>
      <c r="BQ8" s="142"/>
      <c r="BR8" s="142"/>
      <c r="BS8" s="143"/>
      <c r="BT8" s="144">
        <v>4</v>
      </c>
      <c r="BU8" s="145">
        <v>2</v>
      </c>
      <c r="BV8" s="145"/>
      <c r="BW8" s="144"/>
      <c r="BX8" s="146"/>
      <c r="BY8" s="146" t="s">
        <v>114</v>
      </c>
      <c r="BZ8" s="156"/>
      <c r="CA8" s="156">
        <v>24.7</v>
      </c>
      <c r="CB8" s="156">
        <v>24.9</v>
      </c>
      <c r="CC8" s="156"/>
      <c r="CD8" s="156">
        <v>25.8</v>
      </c>
      <c r="CE8" s="48"/>
      <c r="CF8" s="150">
        <v>32.299999999999997</v>
      </c>
      <c r="CG8" s="171" t="s">
        <v>116</v>
      </c>
      <c r="CH8" s="169" t="e">
        <f t="shared" si="0"/>
        <v>#VALUE!</v>
      </c>
      <c r="CI8" s="154">
        <v>22.5</v>
      </c>
      <c r="CJ8" s="154">
        <v>26.610000000000582</v>
      </c>
      <c r="CK8" s="154">
        <v>20</v>
      </c>
      <c r="CL8" s="156">
        <v>24</v>
      </c>
      <c r="CM8" s="97">
        <f t="shared" si="1"/>
        <v>23</v>
      </c>
      <c r="CN8" s="103"/>
      <c r="CO8" s="103"/>
      <c r="CP8" s="102">
        <f t="shared" si="2"/>
        <v>92.985212436099573</v>
      </c>
      <c r="CQ8" s="136">
        <v>0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22.8</v>
      </c>
      <c r="C9" s="141">
        <v>22.2</v>
      </c>
      <c r="D9" s="156">
        <f t="shared" si="3"/>
        <v>0.60000000000000142</v>
      </c>
      <c r="E9" s="156">
        <f t="shared" si="4"/>
        <v>26.77833506255956</v>
      </c>
      <c r="F9" s="156">
        <f t="shared" si="5"/>
        <v>27.772908940045649</v>
      </c>
      <c r="G9" s="156">
        <f t="shared" si="6"/>
        <v>0.49163908200000123</v>
      </c>
      <c r="H9" s="156">
        <f t="shared" si="7"/>
        <v>26.286695980559557</v>
      </c>
      <c r="I9" s="156">
        <f t="shared" si="8"/>
        <v>21.900537422662648</v>
      </c>
      <c r="J9" s="142">
        <f t="shared" si="9"/>
        <v>94.648695379031295</v>
      </c>
      <c r="K9" s="148">
        <v>999</v>
      </c>
      <c r="L9" s="147">
        <v>8</v>
      </c>
      <c r="M9" s="142"/>
      <c r="N9" s="142"/>
      <c r="O9" s="142"/>
      <c r="P9" s="143"/>
      <c r="Q9" s="144">
        <v>0</v>
      </c>
      <c r="R9" s="145">
        <v>0</v>
      </c>
      <c r="S9" s="145"/>
      <c r="T9" s="144"/>
      <c r="U9" s="146"/>
      <c r="V9" s="146" t="s">
        <v>115</v>
      </c>
      <c r="W9" s="156"/>
      <c r="X9" s="156"/>
      <c r="Y9" s="156">
        <v>24.6</v>
      </c>
      <c r="Z9" s="156">
        <v>25</v>
      </c>
      <c r="AA9" s="156"/>
      <c r="AB9" s="156">
        <v>25.6</v>
      </c>
      <c r="AC9" s="48"/>
      <c r="AD9" s="140">
        <v>26.3</v>
      </c>
      <c r="AE9" s="141">
        <v>24.1</v>
      </c>
      <c r="AF9" s="156">
        <f t="shared" si="10"/>
        <v>2.1999999999999993</v>
      </c>
      <c r="AG9" s="156">
        <f t="shared" si="11"/>
        <v>30.039112385547323</v>
      </c>
      <c r="AH9" s="156">
        <f t="shared" ref="AH9:AH23" si="15">IF(AD9="","SD",(10^(23.5518-(2937.4/(273+AD9))-(4.9283*LOG10(273+AD9)))))</f>
        <v>34.242862074887377</v>
      </c>
      <c r="AI9" s="156">
        <f t="shared" ref="AI9:AI37" si="16">IF(AD9="","SD",IF(AE9="","SD",(0.799*(1+(0.00115*AE9))*(AD9-AE9))))</f>
        <v>1.8065174269999995</v>
      </c>
      <c r="AJ9" s="156">
        <f t="shared" ref="AJ9:AJ23" si="17">IF(AG9="SD","SD",IF(AI9="SD","SD",(AG9-AI9)))</f>
        <v>28.232594958547324</v>
      </c>
      <c r="AK9" s="156">
        <f t="shared" si="12"/>
        <v>23.076647156321229</v>
      </c>
      <c r="AL9" s="142">
        <f t="shared" si="13"/>
        <v>82.448116915005798</v>
      </c>
      <c r="AM9" s="148">
        <v>996</v>
      </c>
      <c r="AN9" s="147">
        <v>8</v>
      </c>
      <c r="AO9" s="142"/>
      <c r="AP9" s="142"/>
      <c r="AQ9" s="142"/>
      <c r="AR9" s="143"/>
      <c r="AS9" s="139">
        <v>36</v>
      </c>
      <c r="AT9" s="145">
        <v>2</v>
      </c>
      <c r="AU9" s="145"/>
      <c r="AV9" s="144"/>
      <c r="AW9" s="146"/>
      <c r="AX9" s="146" t="s">
        <v>115</v>
      </c>
      <c r="AY9" s="156"/>
      <c r="AZ9" s="156">
        <v>26</v>
      </c>
      <c r="BA9" s="156">
        <v>25.4</v>
      </c>
      <c r="BB9" s="156"/>
      <c r="BC9" s="156">
        <v>25.6</v>
      </c>
      <c r="BD9" s="48"/>
      <c r="BE9" s="140">
        <v>24.1</v>
      </c>
      <c r="BF9" s="141">
        <v>23.6</v>
      </c>
      <c r="BG9" s="156">
        <f>IF(BE9="","SD",IF(BF9="","SD",(BE9-BF9)))</f>
        <v>0.5</v>
      </c>
      <c r="BH9" s="156">
        <f xml:space="preserve"> IF(BE9="","SD",IF(BF9="","SD",(10^(23.5518-(2937.4/(273+BF9))-(4.9283*LOG10(273+BF9))))))</f>
        <v>29.149096697763525</v>
      </c>
      <c r="BI9" s="156">
        <f>IF(BE9="","SD",(10^(23.5518-(2937.4/(273+BE9))-(4.9283*LOG10(273+BE9)))))</f>
        <v>30.039112385547323</v>
      </c>
      <c r="BJ9" s="156">
        <f>IF(BE9="","SD",IF(BF9="","SD",(0.799*(1+(0.00115*BF9))*(BE9-BF9))))</f>
        <v>0.41034242999999998</v>
      </c>
      <c r="BK9" s="156">
        <f>IF(BH9="SD","SD",IF(BJ9="SD","SD",(BH9-BJ9)))</f>
        <v>28.738754267763525</v>
      </c>
      <c r="BL9" s="156">
        <f>IF(BK9="SD","SD",((237.3*LN(BK9/6.11))/(7.5*LN(10)-LN(BK9/6.11))))</f>
        <v>23.370948414594608</v>
      </c>
      <c r="BM9" s="142">
        <f t="shared" si="14"/>
        <v>95.671116705800415</v>
      </c>
      <c r="BN9" s="148">
        <v>995</v>
      </c>
      <c r="BO9" s="147">
        <v>7</v>
      </c>
      <c r="BP9" s="142"/>
      <c r="BQ9" s="142"/>
      <c r="BR9" s="142"/>
      <c r="BS9" s="143"/>
      <c r="BT9" s="144">
        <v>0</v>
      </c>
      <c r="BU9" s="145">
        <v>0</v>
      </c>
      <c r="BV9" s="145"/>
      <c r="BW9" s="144"/>
      <c r="BX9" s="146"/>
      <c r="BY9" s="146" t="s">
        <v>115</v>
      </c>
      <c r="BZ9" s="156"/>
      <c r="CA9" s="156">
        <v>25.7</v>
      </c>
      <c r="CB9" s="156">
        <v>25.6</v>
      </c>
      <c r="CC9" s="156"/>
      <c r="CD9" s="156">
        <v>25.7</v>
      </c>
      <c r="CE9" s="48"/>
      <c r="CF9" s="150">
        <v>0.7</v>
      </c>
      <c r="CG9" s="165" t="s">
        <v>116</v>
      </c>
      <c r="CH9" s="158">
        <f t="shared" si="0"/>
        <v>0.69999999999999929</v>
      </c>
      <c r="CI9" s="154">
        <v>22.5</v>
      </c>
      <c r="CJ9" s="154">
        <v>36.30000000000291</v>
      </c>
      <c r="CK9" s="154">
        <v>22</v>
      </c>
      <c r="CL9" s="156">
        <v>27</v>
      </c>
      <c r="CM9" s="97">
        <f t="shared" si="1"/>
        <v>24.400000000000002</v>
      </c>
      <c r="CN9" s="98"/>
      <c r="CO9" s="98"/>
      <c r="CP9" s="102">
        <f t="shared" si="2"/>
        <v>90.922642999945836</v>
      </c>
      <c r="CQ9" s="136">
        <v>0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25.4</v>
      </c>
      <c r="C10" s="141">
        <v>24</v>
      </c>
      <c r="D10" s="156">
        <f t="shared" si="3"/>
        <v>1.3999999999999986</v>
      </c>
      <c r="E10" s="156">
        <f t="shared" si="4"/>
        <v>29.859236634987937</v>
      </c>
      <c r="F10" s="156">
        <f t="shared" si="5"/>
        <v>32.464984595955208</v>
      </c>
      <c r="G10" s="156">
        <f t="shared" si="6"/>
        <v>1.1494733599999991</v>
      </c>
      <c r="H10" s="156">
        <f t="shared" si="7"/>
        <v>28.709763274987939</v>
      </c>
      <c r="I10" s="156">
        <f t="shared" si="8"/>
        <v>23.354214521612789</v>
      </c>
      <c r="J10" s="142">
        <f t="shared" si="9"/>
        <v>88.433010618353634</v>
      </c>
      <c r="K10" s="148">
        <v>991</v>
      </c>
      <c r="L10" s="147">
        <v>8</v>
      </c>
      <c r="M10" s="142"/>
      <c r="N10" s="142"/>
      <c r="O10" s="142"/>
      <c r="P10" s="143"/>
      <c r="Q10" s="144">
        <v>36</v>
      </c>
      <c r="R10" s="145">
        <v>2</v>
      </c>
      <c r="S10" s="145"/>
      <c r="T10" s="144"/>
      <c r="U10" s="146"/>
      <c r="V10" s="146" t="s">
        <v>115</v>
      </c>
      <c r="W10" s="156"/>
      <c r="X10" s="156"/>
      <c r="Y10" s="156">
        <v>25.5</v>
      </c>
      <c r="Z10" s="156">
        <v>25.5</v>
      </c>
      <c r="AA10" s="156"/>
      <c r="AB10" s="156">
        <v>25.8</v>
      </c>
      <c r="AC10" s="48"/>
      <c r="AD10" s="140">
        <v>30.2</v>
      </c>
      <c r="AE10" s="141">
        <v>25.4</v>
      </c>
      <c r="AF10" s="156">
        <f t="shared" si="10"/>
        <v>4.8000000000000007</v>
      </c>
      <c r="AG10" s="156">
        <f t="shared" si="11"/>
        <v>32.464984595955208</v>
      </c>
      <c r="AH10" s="156">
        <f t="shared" si="15"/>
        <v>42.963462600796724</v>
      </c>
      <c r="AI10" s="156">
        <f t="shared" si="16"/>
        <v>3.9472261920000005</v>
      </c>
      <c r="AJ10" s="156">
        <f t="shared" si="17"/>
        <v>28.517758403955206</v>
      </c>
      <c r="AK10" s="156">
        <f t="shared" si="12"/>
        <v>23.2430135897723</v>
      </c>
      <c r="AL10" s="142">
        <f t="shared" si="13"/>
        <v>66.376769183930634</v>
      </c>
      <c r="AM10" s="148">
        <v>991</v>
      </c>
      <c r="AN10" s="147">
        <v>7</v>
      </c>
      <c r="AO10" s="142"/>
      <c r="AP10" s="142"/>
      <c r="AQ10" s="142"/>
      <c r="AR10" s="143"/>
      <c r="AS10" s="144">
        <v>36</v>
      </c>
      <c r="AT10" s="145">
        <v>2</v>
      </c>
      <c r="AU10" s="145"/>
      <c r="AV10" s="144"/>
      <c r="AW10" s="146"/>
      <c r="AX10" s="146" t="s">
        <v>54</v>
      </c>
      <c r="AY10" s="156"/>
      <c r="AZ10" s="156">
        <v>27.1</v>
      </c>
      <c r="BA10" s="156">
        <v>26.1</v>
      </c>
      <c r="BB10" s="156"/>
      <c r="BC10" s="156">
        <v>25.8</v>
      </c>
      <c r="BD10" s="48"/>
      <c r="BE10" s="140">
        <v>26.2</v>
      </c>
      <c r="BF10" s="141">
        <v>24.6</v>
      </c>
      <c r="BG10" s="156">
        <f t="shared" ref="BG10:BG37" si="18">IF(BE10="","SD",IF(BF10="","SD",(BE10-BF10)))</f>
        <v>1.5999999999999979</v>
      </c>
      <c r="BH10" s="156">
        <f t="shared" ref="BH10:BH37" si="19" xml:space="preserve"> IF(BE10="","SD",IF(BF10="","SD",(10^(23.5518-(2937.4/(273+BF10))-(4.9283*LOG10(273+BF10))))))</f>
        <v>30.952743411559485</v>
      </c>
      <c r="BI10" s="156">
        <f t="shared" ref="BI10:BI37" si="20">IF(BE10="","SD",(10^(23.5518-(2937.4/(273+BE10))-(4.9283*LOG10(273+BE10)))))</f>
        <v>34.04122114983732</v>
      </c>
      <c r="BJ10" s="156">
        <f t="shared" ref="BJ10:BJ37" si="21">IF(BE10="","SD",IF(BF10="","SD",(0.799*(1+(0.00115*BF10))*(BE10-BF10))))</f>
        <v>1.3145659359999982</v>
      </c>
      <c r="BK10" s="156">
        <f t="shared" ref="BK10:BK37" si="22">IF(BH10="SD","SD",IF(BJ10="SD","SD",(BH10-BJ10)))</f>
        <v>29.638177475559488</v>
      </c>
      <c r="BL10" s="156">
        <f t="shared" ref="BL10:BL37" si="23">IF(BK10="SD","SD",((237.3*LN(BK10/6.11))/(7.5*LN(10)-LN(BK10/6.11))))</f>
        <v>23.882924777406192</v>
      </c>
      <c r="BM10" s="142">
        <f t="shared" si="14"/>
        <v>87.065553098412053</v>
      </c>
      <c r="BN10" s="148">
        <v>993</v>
      </c>
      <c r="BO10" s="147">
        <v>1</v>
      </c>
      <c r="BP10" s="142"/>
      <c r="BQ10" s="142"/>
      <c r="BR10" s="142"/>
      <c r="BS10" s="143"/>
      <c r="BT10" s="144">
        <v>0</v>
      </c>
      <c r="BU10" s="145">
        <v>0</v>
      </c>
      <c r="BV10" s="145"/>
      <c r="BW10" s="144"/>
      <c r="BX10" s="146"/>
      <c r="BY10" s="146" t="s">
        <v>54</v>
      </c>
      <c r="BZ10" s="156"/>
      <c r="CA10" s="156">
        <v>26.7</v>
      </c>
      <c r="CB10" s="156">
        <v>26.5</v>
      </c>
      <c r="CC10" s="156"/>
      <c r="CD10" s="156">
        <v>25.9</v>
      </c>
      <c r="CE10" s="48"/>
      <c r="CF10" s="150">
        <v>25.5</v>
      </c>
      <c r="CG10" s="156">
        <v>25</v>
      </c>
      <c r="CH10" s="169" t="e">
        <f t="shared" si="0"/>
        <v>#VALUE!</v>
      </c>
      <c r="CI10" s="154">
        <v>25</v>
      </c>
      <c r="CJ10" s="154">
        <v>77.070000000006985</v>
      </c>
      <c r="CK10" s="154">
        <v>23.4</v>
      </c>
      <c r="CL10" s="156">
        <v>30.5</v>
      </c>
      <c r="CM10" s="97">
        <f t="shared" si="1"/>
        <v>27.266666666666666</v>
      </c>
      <c r="CN10" s="98"/>
      <c r="CO10" s="98"/>
      <c r="CP10" s="102">
        <f t="shared" si="2"/>
        <v>80.625110966898774</v>
      </c>
      <c r="CQ10" s="136">
        <v>6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18.7</v>
      </c>
      <c r="C11" s="141">
        <v>17.2</v>
      </c>
      <c r="D11" s="156">
        <f t="shared" si="3"/>
        <v>1.5</v>
      </c>
      <c r="E11" s="156">
        <f t="shared" si="4"/>
        <v>19.629241834545255</v>
      </c>
      <c r="F11" s="156">
        <f t="shared" si="5"/>
        <v>21.573416681629375</v>
      </c>
      <c r="G11" s="156">
        <f t="shared" si="6"/>
        <v>1.2222063299999999</v>
      </c>
      <c r="H11" s="156">
        <f t="shared" si="7"/>
        <v>18.407035504545256</v>
      </c>
      <c r="I11" s="156">
        <f t="shared" si="8"/>
        <v>16.187460461494982</v>
      </c>
      <c r="J11" s="142">
        <f t="shared" si="9"/>
        <v>85.322764475316433</v>
      </c>
      <c r="K11" s="148">
        <v>1000</v>
      </c>
      <c r="L11" s="147">
        <v>8</v>
      </c>
      <c r="M11" s="142"/>
      <c r="N11" s="142"/>
      <c r="O11" s="142"/>
      <c r="P11" s="143"/>
      <c r="Q11" s="144">
        <v>18</v>
      </c>
      <c r="R11" s="145">
        <v>3</v>
      </c>
      <c r="S11" s="145"/>
      <c r="T11" s="144"/>
      <c r="U11" s="146"/>
      <c r="V11" s="146" t="s">
        <v>115</v>
      </c>
      <c r="W11" s="156"/>
      <c r="X11" s="156"/>
      <c r="Y11" s="156">
        <v>24.8</v>
      </c>
      <c r="Z11" s="156">
        <v>25.5</v>
      </c>
      <c r="AA11" s="156"/>
      <c r="AB11" s="156">
        <v>26.2</v>
      </c>
      <c r="AC11" s="48"/>
      <c r="AD11" s="140">
        <v>19.5</v>
      </c>
      <c r="AE11" s="141">
        <v>17</v>
      </c>
      <c r="AF11" s="156">
        <f t="shared" si="10"/>
        <v>2.5</v>
      </c>
      <c r="AG11" s="156">
        <f t="shared" si="11"/>
        <v>19.381992880783113</v>
      </c>
      <c r="AH11" s="156">
        <f t="shared" si="15"/>
        <v>22.677684577440854</v>
      </c>
      <c r="AI11" s="156">
        <f t="shared" si="16"/>
        <v>2.0365511249999999</v>
      </c>
      <c r="AJ11" s="156">
        <f t="shared" si="17"/>
        <v>17.345441755783114</v>
      </c>
      <c r="AK11" s="156">
        <f t="shared" si="12"/>
        <v>15.259444819233034</v>
      </c>
      <c r="AL11" s="142">
        <f t="shared" si="13"/>
        <v>76.486828699601404</v>
      </c>
      <c r="AM11" s="148">
        <v>1001</v>
      </c>
      <c r="AN11" s="147">
        <v>8</v>
      </c>
      <c r="AO11" s="142"/>
      <c r="AP11" s="142"/>
      <c r="AQ11" s="142"/>
      <c r="AR11" s="143"/>
      <c r="AS11" s="144">
        <v>18</v>
      </c>
      <c r="AT11" s="145">
        <v>3</v>
      </c>
      <c r="AU11" s="145"/>
      <c r="AV11" s="144"/>
      <c r="AW11" s="146"/>
      <c r="AX11" s="146" t="s">
        <v>54</v>
      </c>
      <c r="AY11" s="156"/>
      <c r="AZ11" s="156">
        <v>24.6</v>
      </c>
      <c r="BA11" s="156">
        <v>25.1</v>
      </c>
      <c r="BB11" s="156"/>
      <c r="BC11" s="156">
        <v>26.1</v>
      </c>
      <c r="BD11" s="48"/>
      <c r="BE11" s="140">
        <v>17.899999999999999</v>
      </c>
      <c r="BF11" s="141">
        <v>15.9</v>
      </c>
      <c r="BG11" s="156">
        <f t="shared" si="18"/>
        <v>1.9999999999999982</v>
      </c>
      <c r="BH11" s="156">
        <f t="shared" si="19"/>
        <v>18.070321171498282</v>
      </c>
      <c r="BI11" s="156">
        <f t="shared" si="20"/>
        <v>20.516523296875565</v>
      </c>
      <c r="BJ11" s="156">
        <f t="shared" si="21"/>
        <v>1.6272194299999987</v>
      </c>
      <c r="BK11" s="156">
        <f t="shared" si="22"/>
        <v>16.443101741498282</v>
      </c>
      <c r="BL11" s="156">
        <f t="shared" si="23"/>
        <v>14.430627154844338</v>
      </c>
      <c r="BM11" s="142">
        <f t="shared" si="14"/>
        <v>80.145653839909514</v>
      </c>
      <c r="BN11" s="148">
        <v>1004</v>
      </c>
      <c r="BO11" s="147">
        <v>7</v>
      </c>
      <c r="BP11" s="142"/>
      <c r="BQ11" s="142"/>
      <c r="BR11" s="142"/>
      <c r="BS11" s="143"/>
      <c r="BT11" s="144">
        <v>13</v>
      </c>
      <c r="BU11" s="145">
        <v>2</v>
      </c>
      <c r="BV11" s="145"/>
      <c r="BW11" s="144"/>
      <c r="BX11" s="146"/>
      <c r="BY11" s="146" t="s">
        <v>54</v>
      </c>
      <c r="BZ11" s="156"/>
      <c r="CA11" s="156">
        <v>24</v>
      </c>
      <c r="CB11" s="156">
        <v>24.7</v>
      </c>
      <c r="CC11" s="156"/>
      <c r="CD11" s="156">
        <v>25.8</v>
      </c>
      <c r="CE11" s="48"/>
      <c r="CF11" s="150">
        <v>0</v>
      </c>
      <c r="CG11" s="165" t="s">
        <v>116</v>
      </c>
      <c r="CH11" s="158">
        <f t="shared" si="0"/>
        <v>3</v>
      </c>
      <c r="CI11" s="154">
        <v>20.5</v>
      </c>
      <c r="CJ11" s="154">
        <v>96.939999999987776</v>
      </c>
      <c r="CK11" s="154">
        <v>17.8</v>
      </c>
      <c r="CL11" s="156">
        <v>26</v>
      </c>
      <c r="CM11" s="97">
        <f t="shared" si="1"/>
        <v>18.7</v>
      </c>
      <c r="CN11" s="104"/>
      <c r="CO11" s="104"/>
      <c r="CP11" s="102">
        <f t="shared" si="2"/>
        <v>80.651749004942459</v>
      </c>
      <c r="CQ11" s="136">
        <v>0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7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19.2</v>
      </c>
      <c r="C12" s="141">
        <v>17.5</v>
      </c>
      <c r="D12" s="156">
        <f t="shared" si="3"/>
        <v>1.6999999999999993</v>
      </c>
      <c r="E12" s="156">
        <f t="shared" si="4"/>
        <v>20.005299275138146</v>
      </c>
      <c r="F12" s="156">
        <f t="shared" si="5"/>
        <v>22.257920430565612</v>
      </c>
      <c r="G12" s="156">
        <f t="shared" si="6"/>
        <v>1.3856357874999994</v>
      </c>
      <c r="H12" s="156">
        <f t="shared" si="7"/>
        <v>18.619663487638146</v>
      </c>
      <c r="I12" s="156">
        <f t="shared" si="8"/>
        <v>16.367673873961927</v>
      </c>
      <c r="J12" s="142">
        <f t="shared" si="9"/>
        <v>83.65410212388376</v>
      </c>
      <c r="K12" s="148">
        <v>1005</v>
      </c>
      <c r="L12" s="147">
        <v>5</v>
      </c>
      <c r="M12" s="142"/>
      <c r="N12" s="142"/>
      <c r="O12" s="142"/>
      <c r="P12" s="143"/>
      <c r="Q12" s="144">
        <v>13</v>
      </c>
      <c r="R12" s="145">
        <v>2</v>
      </c>
      <c r="S12" s="145"/>
      <c r="T12" s="144"/>
      <c r="U12" s="146"/>
      <c r="V12" s="146" t="s">
        <v>54</v>
      </c>
      <c r="W12" s="156"/>
      <c r="X12" s="156"/>
      <c r="Y12" s="156">
        <v>23</v>
      </c>
      <c r="Z12" s="156">
        <v>23.8</v>
      </c>
      <c r="AA12" s="156"/>
      <c r="AB12" s="156">
        <v>25.5</v>
      </c>
      <c r="AC12" s="48"/>
      <c r="AD12" s="140">
        <v>24.8</v>
      </c>
      <c r="AE12" s="141">
        <v>19.899999999999999</v>
      </c>
      <c r="AF12" s="156">
        <f t="shared" si="10"/>
        <v>4.9000000000000021</v>
      </c>
      <c r="AG12" s="156">
        <f t="shared" si="11"/>
        <v>23.248138839559587</v>
      </c>
      <c r="AH12" s="156">
        <f t="shared" si="15"/>
        <v>31.324925220197752</v>
      </c>
      <c r="AI12" s="156">
        <f t="shared" si="16"/>
        <v>4.0046970635000019</v>
      </c>
      <c r="AJ12" s="156">
        <f t="shared" si="17"/>
        <v>19.243441776059584</v>
      </c>
      <c r="AK12" s="156">
        <f t="shared" si="12"/>
        <v>16.886146258655675</v>
      </c>
      <c r="AL12" s="142">
        <f t="shared" si="13"/>
        <v>61.431724547746903</v>
      </c>
      <c r="AM12" s="148">
        <v>1003</v>
      </c>
      <c r="AN12" s="147">
        <v>5</v>
      </c>
      <c r="AO12" s="142"/>
      <c r="AP12" s="142"/>
      <c r="AQ12" s="142"/>
      <c r="AR12" s="143"/>
      <c r="AS12" s="144">
        <v>13</v>
      </c>
      <c r="AT12" s="145">
        <v>2</v>
      </c>
      <c r="AU12" s="145"/>
      <c r="AV12" s="144"/>
      <c r="AW12" s="146"/>
      <c r="AX12" s="146" t="s">
        <v>54</v>
      </c>
      <c r="AY12" s="156"/>
      <c r="AZ12" s="156">
        <v>25.5</v>
      </c>
      <c r="BA12" s="156">
        <v>24.9</v>
      </c>
      <c r="BB12" s="156"/>
      <c r="BC12" s="156">
        <v>25.2</v>
      </c>
      <c r="BD12" s="48"/>
      <c r="BE12" s="140">
        <v>20.5</v>
      </c>
      <c r="BF12" s="141">
        <v>18.600000000000001</v>
      </c>
      <c r="BG12" s="156">
        <f t="shared" si="18"/>
        <v>1.8999999999999986</v>
      </c>
      <c r="BH12" s="156">
        <f t="shared" si="19"/>
        <v>21.43875019593305</v>
      </c>
      <c r="BI12" s="156">
        <f t="shared" si="20"/>
        <v>24.127359827861145</v>
      </c>
      <c r="BJ12" s="156">
        <f t="shared" si="21"/>
        <v>1.550572158999999</v>
      </c>
      <c r="BK12" s="156">
        <f t="shared" si="22"/>
        <v>19.888178036933052</v>
      </c>
      <c r="BL12" s="156">
        <f t="shared" si="23"/>
        <v>17.406790752173659</v>
      </c>
      <c r="BM12" s="142">
        <f t="shared" si="14"/>
        <v>82.429980647808449</v>
      </c>
      <c r="BN12" s="148">
        <v>1004</v>
      </c>
      <c r="BO12" s="147">
        <v>6</v>
      </c>
      <c r="BP12" s="142"/>
      <c r="BQ12" s="142"/>
      <c r="BR12" s="142"/>
      <c r="BS12" s="143"/>
      <c r="BT12" s="144">
        <v>0</v>
      </c>
      <c r="BU12" s="145">
        <v>0</v>
      </c>
      <c r="BV12" s="145"/>
      <c r="BW12" s="144"/>
      <c r="BX12" s="146"/>
      <c r="BY12" s="146" t="s">
        <v>115</v>
      </c>
      <c r="BZ12" s="156"/>
      <c r="CA12" s="156">
        <v>24.3</v>
      </c>
      <c r="CB12" s="156">
        <v>24.8</v>
      </c>
      <c r="CC12" s="156"/>
      <c r="CD12" s="156">
        <v>25.2</v>
      </c>
      <c r="CE12" s="48"/>
      <c r="CF12" s="150">
        <v>0</v>
      </c>
      <c r="CG12" s="156">
        <v>28</v>
      </c>
      <c r="CH12" s="158">
        <f t="shared" si="0"/>
        <v>4</v>
      </c>
      <c r="CI12" s="154">
        <v>19</v>
      </c>
      <c r="CJ12" s="154">
        <v>55.14000000001397</v>
      </c>
      <c r="CK12" s="154">
        <v>16</v>
      </c>
      <c r="CL12" s="156">
        <v>25.5</v>
      </c>
      <c r="CM12" s="97">
        <f t="shared" si="1"/>
        <v>21.5</v>
      </c>
      <c r="CN12" s="104"/>
      <c r="CO12" s="104"/>
      <c r="CP12" s="102">
        <f t="shared" si="2"/>
        <v>75.83860243981303</v>
      </c>
      <c r="CQ12" s="136">
        <v>8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7"/>
      <c r="DN12" s="127"/>
      <c r="DO12" s="127"/>
      <c r="DP12" s="127"/>
      <c r="DQ12" s="127"/>
      <c r="DR12" s="127"/>
      <c r="DS12" s="54"/>
      <c r="DT12" s="53"/>
      <c r="DU12" s="53"/>
    </row>
    <row r="13" spans="1:125" ht="15" thickBot="1">
      <c r="A13" s="13">
        <v>7</v>
      </c>
      <c r="B13" s="140">
        <v>21.9</v>
      </c>
      <c r="C13" s="141">
        <v>19.2</v>
      </c>
      <c r="D13" s="156">
        <f t="shared" si="3"/>
        <v>2.6999999999999993</v>
      </c>
      <c r="E13" s="156">
        <f t="shared" si="4"/>
        <v>22.257920430565612</v>
      </c>
      <c r="F13" s="156">
        <f t="shared" si="5"/>
        <v>26.292821095593151</v>
      </c>
      <c r="G13" s="156">
        <f t="shared" si="6"/>
        <v>2.2049331839999997</v>
      </c>
      <c r="H13" s="156">
        <f t="shared" si="7"/>
        <v>20.052987246565614</v>
      </c>
      <c r="I13" s="156">
        <f t="shared" si="8"/>
        <v>17.537504836103164</v>
      </c>
      <c r="J13" s="142">
        <f t="shared" si="9"/>
        <v>76.267918051314112</v>
      </c>
      <c r="K13" s="148">
        <v>1006</v>
      </c>
      <c r="L13" s="147">
        <v>0</v>
      </c>
      <c r="M13" s="142"/>
      <c r="N13" s="142"/>
      <c r="O13" s="142"/>
      <c r="P13" s="143"/>
      <c r="Q13" s="144">
        <v>18</v>
      </c>
      <c r="R13" s="145">
        <v>2</v>
      </c>
      <c r="S13" s="145"/>
      <c r="T13" s="144"/>
      <c r="U13" s="146"/>
      <c r="V13" s="146" t="s">
        <v>115</v>
      </c>
      <c r="W13" s="156"/>
      <c r="X13" s="156"/>
      <c r="Y13" s="156">
        <v>23.2</v>
      </c>
      <c r="Z13" s="156">
        <v>23.8</v>
      </c>
      <c r="AA13" s="156"/>
      <c r="AB13" s="156">
        <v>25.2</v>
      </c>
      <c r="AC13" s="48"/>
      <c r="AD13" s="140">
        <v>26</v>
      </c>
      <c r="AE13" s="141">
        <v>19.600000000000001</v>
      </c>
      <c r="AF13" s="156">
        <f t="shared" si="10"/>
        <v>6.3999999999999986</v>
      </c>
      <c r="AG13" s="156">
        <f t="shared" si="11"/>
        <v>22.819137273918777</v>
      </c>
      <c r="AH13" s="156">
        <f t="shared" si="15"/>
        <v>33.641040126996863</v>
      </c>
      <c r="AI13" s="156">
        <f t="shared" si="16"/>
        <v>5.2288605439999989</v>
      </c>
      <c r="AJ13" s="156">
        <f t="shared" si="17"/>
        <v>17.590276729918777</v>
      </c>
      <c r="AK13" s="156">
        <f t="shared" si="12"/>
        <v>15.477802634570178</v>
      </c>
      <c r="AL13" s="142">
        <f t="shared" si="13"/>
        <v>52.288147642030303</v>
      </c>
      <c r="AM13" s="148">
        <v>1004</v>
      </c>
      <c r="AN13" s="147">
        <v>4</v>
      </c>
      <c r="AO13" s="142"/>
      <c r="AP13" s="142"/>
      <c r="AQ13" s="142"/>
      <c r="AR13" s="143"/>
      <c r="AS13" s="144">
        <v>18</v>
      </c>
      <c r="AT13" s="145">
        <v>3</v>
      </c>
      <c r="AU13" s="145"/>
      <c r="AV13" s="144"/>
      <c r="AW13" s="146"/>
      <c r="AX13" s="146" t="s">
        <v>54</v>
      </c>
      <c r="AY13" s="156"/>
      <c r="AZ13" s="156">
        <v>25.6</v>
      </c>
      <c r="BA13" s="156">
        <v>24.9</v>
      </c>
      <c r="BB13" s="156"/>
      <c r="BC13" s="156">
        <v>25</v>
      </c>
      <c r="BD13" s="48"/>
      <c r="BE13" s="140">
        <v>19.2</v>
      </c>
      <c r="BF13" s="141">
        <v>17.399999999999999</v>
      </c>
      <c r="BG13" s="156">
        <f t="shared" si="18"/>
        <v>1.8000000000000007</v>
      </c>
      <c r="BH13" s="156">
        <f t="shared" si="19"/>
        <v>19.879251255772484</v>
      </c>
      <c r="BI13" s="156">
        <f t="shared" si="20"/>
        <v>22.257920430565612</v>
      </c>
      <c r="BJ13" s="156">
        <f t="shared" si="21"/>
        <v>1.4669783820000009</v>
      </c>
      <c r="BK13" s="156">
        <f t="shared" si="22"/>
        <v>18.412272873772483</v>
      </c>
      <c r="BL13" s="156">
        <f t="shared" si="23"/>
        <v>16.191921268946675</v>
      </c>
      <c r="BM13" s="142">
        <f t="shared" si="14"/>
        <v>82.722341160353395</v>
      </c>
      <c r="BN13" s="148">
        <v>1005</v>
      </c>
      <c r="BO13" s="147">
        <v>0</v>
      </c>
      <c r="BP13" s="142"/>
      <c r="BQ13" s="142"/>
      <c r="BR13" s="142"/>
      <c r="BS13" s="143"/>
      <c r="BT13" s="144">
        <v>0</v>
      </c>
      <c r="BU13" s="145">
        <v>0</v>
      </c>
      <c r="BV13" s="145"/>
      <c r="BW13" s="144"/>
      <c r="BX13" s="146"/>
      <c r="BY13" s="146" t="s">
        <v>115</v>
      </c>
      <c r="BZ13" s="156"/>
      <c r="CA13" s="156">
        <v>24.2</v>
      </c>
      <c r="CB13" s="156">
        <v>24.8</v>
      </c>
      <c r="CC13" s="156"/>
      <c r="CD13" s="156">
        <v>25.2</v>
      </c>
      <c r="CE13" s="48"/>
      <c r="CF13" s="150">
        <v>0</v>
      </c>
      <c r="CG13" s="156">
        <v>29</v>
      </c>
      <c r="CH13" s="158">
        <f t="shared" si="0"/>
        <v>7</v>
      </c>
      <c r="CI13" s="154">
        <v>20</v>
      </c>
      <c r="CJ13" s="154">
        <v>41.579999999987194</v>
      </c>
      <c r="CK13" s="154">
        <v>17</v>
      </c>
      <c r="CL13" s="156">
        <v>26.5</v>
      </c>
      <c r="CM13" s="97">
        <f t="shared" si="1"/>
        <v>22.366666666666664</v>
      </c>
      <c r="CN13" s="104"/>
      <c r="CO13" s="104"/>
      <c r="CP13" s="102">
        <f t="shared" si="2"/>
        <v>70.426135617899263</v>
      </c>
      <c r="CQ13" s="136">
        <v>9.6999999999999993</v>
      </c>
      <c r="CS13" s="83">
        <v>1</v>
      </c>
      <c r="CT13" s="92">
        <f>CL7</f>
        <v>27.5</v>
      </c>
      <c r="CU13" s="92">
        <f>CK7</f>
        <v>22.5</v>
      </c>
      <c r="CV13" s="92">
        <f>IF(CM7=FALSE,"s/d",CM7)</f>
        <v>21.933333333333334</v>
      </c>
      <c r="CW13" s="94" t="str">
        <f>IF(CO7="","s/d",CO7)</f>
        <v>s/d</v>
      </c>
      <c r="CX13" s="94" t="str">
        <f>IF(CN7="","s/d",CN7)</f>
        <v>s/d</v>
      </c>
      <c r="CY13" s="93">
        <f>CP7</f>
        <v>91.189168333400218</v>
      </c>
      <c r="CZ13" s="92">
        <f t="shared" ref="CZ13:CZ43" si="24">IF(COUNT(I7,AK7,BL7)=1,"sd",AVERAGE(I7,AK7,BL7))</f>
        <v>20.425649324095328</v>
      </c>
      <c r="DA13" s="93">
        <f t="shared" ref="DA13:DA43" si="25">IF(COUNT(K7,AM7,BN7)=1,"sd",AVERAGE(K7,AM7,BN7))</f>
        <v>998.33333333333337</v>
      </c>
      <c r="DB13" s="92" t="str">
        <f>IF(W7="","",W7)</f>
        <v/>
      </c>
      <c r="DC13" s="92" t="e">
        <f t="shared" ref="DC13:DH28" si="26">IF(COUNT(X7,AY7,BZ7)=1,"sd",AVERAGE(X7,AY7,BZ7))</f>
        <v>#DIV/0!</v>
      </c>
      <c r="DD13" s="92">
        <f t="shared" si="26"/>
        <v>25.166666666666668</v>
      </c>
      <c r="DE13" s="92">
        <f t="shared" si="26"/>
        <v>25.533333333333331</v>
      </c>
      <c r="DF13" s="92" t="e">
        <f t="shared" si="26"/>
        <v>#DIV/0!</v>
      </c>
      <c r="DG13" s="92">
        <f t="shared" si="26"/>
        <v>26.5</v>
      </c>
      <c r="DH13" s="92" t="e">
        <f t="shared" si="26"/>
        <v>#DIV/0!</v>
      </c>
      <c r="DI13" s="96">
        <f>CF7</f>
        <v>16.8</v>
      </c>
      <c r="DJ13" s="92" t="s">
        <v>65</v>
      </c>
      <c r="DK13" s="96">
        <f>IF(CQ7="","",CQ7)</f>
        <v>0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21.4</v>
      </c>
      <c r="C14" s="141">
        <v>19.3</v>
      </c>
      <c r="D14" s="156">
        <f t="shared" si="3"/>
        <v>2.0999999999999979</v>
      </c>
      <c r="E14" s="156">
        <f t="shared" si="4"/>
        <v>22.397079674593993</v>
      </c>
      <c r="F14" s="156">
        <f t="shared" si="5"/>
        <v>25.500711069439838</v>
      </c>
      <c r="G14" s="156">
        <f t="shared" si="6"/>
        <v>1.7151409904999984</v>
      </c>
      <c r="H14" s="156">
        <f t="shared" si="7"/>
        <v>20.681938684093993</v>
      </c>
      <c r="I14" s="156">
        <f t="shared" si="8"/>
        <v>18.027849592271021</v>
      </c>
      <c r="J14" s="142">
        <f t="shared" si="9"/>
        <v>81.103380324477769</v>
      </c>
      <c r="K14" s="148">
        <v>1005</v>
      </c>
      <c r="L14" s="147">
        <v>0</v>
      </c>
      <c r="M14" s="142"/>
      <c r="N14" s="142"/>
      <c r="O14" s="142"/>
      <c r="P14" s="143"/>
      <c r="Q14" s="144">
        <v>18</v>
      </c>
      <c r="R14" s="145">
        <v>2</v>
      </c>
      <c r="S14" s="145"/>
      <c r="T14" s="144"/>
      <c r="U14" s="146"/>
      <c r="V14" s="146" t="s">
        <v>115</v>
      </c>
      <c r="W14" s="156"/>
      <c r="X14" s="156"/>
      <c r="Y14" s="156">
        <v>22.3</v>
      </c>
      <c r="Z14" s="156">
        <v>23.2</v>
      </c>
      <c r="AA14" s="156"/>
      <c r="AB14" s="156">
        <v>25</v>
      </c>
      <c r="AC14" s="48"/>
      <c r="AD14" s="140">
        <v>26.7</v>
      </c>
      <c r="AE14" s="141">
        <v>21.1</v>
      </c>
      <c r="AF14" s="156">
        <f t="shared" si="10"/>
        <v>5.5999999999999979</v>
      </c>
      <c r="AG14" s="156">
        <f t="shared" si="11"/>
        <v>25.035525120638262</v>
      </c>
      <c r="AH14" s="156">
        <f t="shared" si="15"/>
        <v>35.059866409064227</v>
      </c>
      <c r="AI14" s="156">
        <f t="shared" si="16"/>
        <v>4.5829713159999983</v>
      </c>
      <c r="AJ14" s="156">
        <f t="shared" si="17"/>
        <v>20.452553804638264</v>
      </c>
      <c r="AK14" s="156">
        <f t="shared" si="12"/>
        <v>17.850547792886854</v>
      </c>
      <c r="AL14" s="142">
        <f t="shared" si="13"/>
        <v>58.336085956535612</v>
      </c>
      <c r="AM14" s="148">
        <v>1003</v>
      </c>
      <c r="AN14" s="147">
        <v>4</v>
      </c>
      <c r="AO14" s="142"/>
      <c r="AP14" s="142"/>
      <c r="AQ14" s="142"/>
      <c r="AR14" s="143"/>
      <c r="AS14" s="144">
        <v>18</v>
      </c>
      <c r="AT14" s="145">
        <v>2</v>
      </c>
      <c r="AU14" s="145"/>
      <c r="AV14" s="144"/>
      <c r="AW14" s="146"/>
      <c r="AX14" s="146" t="s">
        <v>54</v>
      </c>
      <c r="AY14" s="156"/>
      <c r="AZ14" s="156">
        <v>25.2</v>
      </c>
      <c r="BA14" s="156">
        <v>24.5</v>
      </c>
      <c r="BB14" s="156"/>
      <c r="BC14" s="156">
        <v>24.9</v>
      </c>
      <c r="BD14" s="48"/>
      <c r="BE14" s="140">
        <v>20.8</v>
      </c>
      <c r="BF14" s="141">
        <v>19.600000000000001</v>
      </c>
      <c r="BG14" s="156">
        <f t="shared" si="18"/>
        <v>1.1999999999999993</v>
      </c>
      <c r="BH14" s="156">
        <f t="shared" si="19"/>
        <v>22.819137273918777</v>
      </c>
      <c r="BI14" s="156">
        <f t="shared" si="20"/>
        <v>24.577774866933723</v>
      </c>
      <c r="BJ14" s="156">
        <f t="shared" si="21"/>
        <v>0.98041135199999951</v>
      </c>
      <c r="BK14" s="156">
        <f t="shared" si="22"/>
        <v>21.838725921918776</v>
      </c>
      <c r="BL14" s="156">
        <f t="shared" si="23"/>
        <v>18.89658485984695</v>
      </c>
      <c r="BM14" s="142">
        <f t="shared" si="14"/>
        <v>88.855586155197514</v>
      </c>
      <c r="BN14" s="148">
        <v>1003</v>
      </c>
      <c r="BO14" s="147">
        <v>0</v>
      </c>
      <c r="BP14" s="142"/>
      <c r="BQ14" s="142"/>
      <c r="BR14" s="142"/>
      <c r="BS14" s="143"/>
      <c r="BT14" s="144">
        <v>0</v>
      </c>
      <c r="BU14" s="145">
        <v>0</v>
      </c>
      <c r="BV14" s="145"/>
      <c r="BW14" s="144"/>
      <c r="BX14" s="146"/>
      <c r="BY14" s="146" t="s">
        <v>115</v>
      </c>
      <c r="BZ14" s="156"/>
      <c r="CA14" s="156">
        <v>24.1</v>
      </c>
      <c r="CB14" s="156">
        <v>24.6</v>
      </c>
      <c r="CC14" s="156"/>
      <c r="CD14" s="156">
        <v>24.9</v>
      </c>
      <c r="CE14" s="48"/>
      <c r="CF14" s="150">
        <v>0</v>
      </c>
      <c r="CG14" s="156">
        <v>32</v>
      </c>
      <c r="CH14" s="158">
        <f t="shared" si="0"/>
        <v>2.6000000000000014</v>
      </c>
      <c r="CI14" s="154">
        <v>19</v>
      </c>
      <c r="CJ14" s="154">
        <v>24.650000000008731</v>
      </c>
      <c r="CK14" s="154">
        <v>15</v>
      </c>
      <c r="CL14" s="156">
        <v>27</v>
      </c>
      <c r="CM14" s="97">
        <f t="shared" si="1"/>
        <v>22.966666666666665</v>
      </c>
      <c r="CN14" s="104"/>
      <c r="CO14" s="104"/>
      <c r="CP14" s="102">
        <f t="shared" si="2"/>
        <v>76.098350812070294</v>
      </c>
      <c r="CQ14" s="136">
        <v>9.6999999999999993</v>
      </c>
      <c r="CS14" s="83">
        <v>2</v>
      </c>
      <c r="CT14" s="92">
        <f t="shared" ref="CT14:CT43" si="27">CL8</f>
        <v>24</v>
      </c>
      <c r="CU14" s="92">
        <f t="shared" ref="CU14:CU43" si="28">CK8</f>
        <v>20</v>
      </c>
      <c r="CV14" s="92">
        <f t="shared" ref="CV14:CV43" si="29">IF(CM8=FALSE,"s/d",CM8)</f>
        <v>23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>
        <f t="shared" ref="CY14:CY43" si="32">CP8</f>
        <v>92.985212436099573</v>
      </c>
      <c r="CZ14" s="92">
        <f t="shared" si="24"/>
        <v>21.79814771440827</v>
      </c>
      <c r="DA14" s="93">
        <f t="shared" si="25"/>
        <v>999.33333333333337</v>
      </c>
      <c r="DB14" s="92" t="str">
        <f t="shared" ref="DB14:DB37" si="33">IF(W8="","",W8)</f>
        <v/>
      </c>
      <c r="DC14" s="92" t="e">
        <f t="shared" si="26"/>
        <v>#DIV/0!</v>
      </c>
      <c r="DD14" s="92">
        <f t="shared" si="26"/>
        <v>24.733333333333334</v>
      </c>
      <c r="DE14" s="92">
        <f t="shared" si="26"/>
        <v>24.966666666666669</v>
      </c>
      <c r="DF14" s="92" t="e">
        <f t="shared" si="26"/>
        <v>#DIV/0!</v>
      </c>
      <c r="DG14" s="92">
        <f t="shared" si="26"/>
        <v>25.966666666666669</v>
      </c>
      <c r="DH14" s="92" t="e">
        <f t="shared" si="26"/>
        <v>#DIV/0!</v>
      </c>
      <c r="DI14" s="96">
        <f t="shared" ref="DI14:DI43" si="34">CF8</f>
        <v>32.299999999999997</v>
      </c>
      <c r="DJ14" s="92" t="s">
        <v>65</v>
      </c>
      <c r="DK14" s="96">
        <f t="shared" ref="DK14:DK43" si="35">IF(CQ8="","",CQ8)</f>
        <v>0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23.1</v>
      </c>
      <c r="C15" s="141">
        <v>20.8</v>
      </c>
      <c r="D15" s="156">
        <f t="shared" si="3"/>
        <v>2.3000000000000007</v>
      </c>
      <c r="E15" s="156">
        <f t="shared" si="4"/>
        <v>24.577774866933723</v>
      </c>
      <c r="F15" s="156">
        <f t="shared" si="5"/>
        <v>28.282181171530301</v>
      </c>
      <c r="G15" s="156">
        <f t="shared" si="6"/>
        <v>1.8816577840000006</v>
      </c>
      <c r="H15" s="156">
        <f t="shared" si="7"/>
        <v>22.696117082933721</v>
      </c>
      <c r="I15" s="156">
        <f t="shared" si="8"/>
        <v>19.514859640221147</v>
      </c>
      <c r="J15" s="142">
        <f t="shared" si="9"/>
        <v>80.248821493938792</v>
      </c>
      <c r="K15" s="148">
        <v>1003</v>
      </c>
      <c r="L15" s="147">
        <v>0</v>
      </c>
      <c r="M15" s="142"/>
      <c r="N15" s="142"/>
      <c r="O15" s="142"/>
      <c r="P15" s="143"/>
      <c r="Q15" s="144">
        <v>0</v>
      </c>
      <c r="R15" s="145">
        <v>0</v>
      </c>
      <c r="S15" s="145"/>
      <c r="T15" s="144"/>
      <c r="U15" s="146"/>
      <c r="V15" s="146" t="s">
        <v>115</v>
      </c>
      <c r="W15" s="156"/>
      <c r="X15" s="156"/>
      <c r="Y15" s="156">
        <v>22.7</v>
      </c>
      <c r="Z15" s="156">
        <v>23.5</v>
      </c>
      <c r="AA15" s="156"/>
      <c r="AB15" s="156">
        <v>25</v>
      </c>
      <c r="AC15" s="48"/>
      <c r="AD15" s="140">
        <v>27.8</v>
      </c>
      <c r="AE15" s="141">
        <v>22.4</v>
      </c>
      <c r="AF15" s="156">
        <f t="shared" si="10"/>
        <v>5.4000000000000021</v>
      </c>
      <c r="AG15" s="156">
        <f t="shared" si="11"/>
        <v>27.106345349143282</v>
      </c>
      <c r="AH15" s="156">
        <f t="shared" si="15"/>
        <v>37.394764950818264</v>
      </c>
      <c r="AI15" s="156">
        <f t="shared" si="16"/>
        <v>4.4257440960000016</v>
      </c>
      <c r="AJ15" s="156">
        <f t="shared" si="17"/>
        <v>22.68060125314328</v>
      </c>
      <c r="AK15" s="156">
        <f t="shared" si="12"/>
        <v>19.503853908284114</v>
      </c>
      <c r="AL15" s="142">
        <f t="shared" si="13"/>
        <v>60.65180856992388</v>
      </c>
      <c r="AM15" s="148">
        <v>1000</v>
      </c>
      <c r="AN15" s="147">
        <v>4</v>
      </c>
      <c r="AO15" s="142"/>
      <c r="AP15" s="142"/>
      <c r="AQ15" s="142"/>
      <c r="AR15" s="143"/>
      <c r="AS15" s="144">
        <v>0</v>
      </c>
      <c r="AT15" s="145">
        <v>0</v>
      </c>
      <c r="AU15" s="145"/>
      <c r="AV15" s="144"/>
      <c r="AW15" s="146"/>
      <c r="AX15" s="146" t="s">
        <v>54</v>
      </c>
      <c r="AY15" s="156"/>
      <c r="AZ15" s="156">
        <v>25.2</v>
      </c>
      <c r="BA15" s="156">
        <v>24.5</v>
      </c>
      <c r="BB15" s="156"/>
      <c r="BC15" s="156">
        <v>24.8</v>
      </c>
      <c r="BD15" s="48"/>
      <c r="BE15" s="140">
        <v>21.5</v>
      </c>
      <c r="BF15" s="141">
        <v>20.3</v>
      </c>
      <c r="BG15" s="156">
        <f t="shared" si="18"/>
        <v>1.1999999999999993</v>
      </c>
      <c r="BH15" s="156">
        <f t="shared" si="19"/>
        <v>23.831109121315514</v>
      </c>
      <c r="BI15" s="156">
        <f t="shared" si="20"/>
        <v>25.657442951879197</v>
      </c>
      <c r="BJ15" s="156">
        <f t="shared" si="21"/>
        <v>0.98118318599999932</v>
      </c>
      <c r="BK15" s="156">
        <f t="shared" si="22"/>
        <v>22.849925935315515</v>
      </c>
      <c r="BL15" s="156">
        <f t="shared" si="23"/>
        <v>19.62360526495522</v>
      </c>
      <c r="BM15" s="142">
        <f t="shared" si="14"/>
        <v>89.057689724462364</v>
      </c>
      <c r="BN15" s="148">
        <v>1000</v>
      </c>
      <c r="BO15" s="147">
        <v>0</v>
      </c>
      <c r="BP15" s="142"/>
      <c r="BQ15" s="142"/>
      <c r="BR15" s="142"/>
      <c r="BS15" s="143"/>
      <c r="BT15" s="144">
        <v>0</v>
      </c>
      <c r="BU15" s="145">
        <v>0</v>
      </c>
      <c r="BV15" s="145"/>
      <c r="BW15" s="144"/>
      <c r="BX15" s="146"/>
      <c r="BY15" s="146" t="s">
        <v>115</v>
      </c>
      <c r="BZ15" s="156"/>
      <c r="CA15" s="156">
        <v>24.3</v>
      </c>
      <c r="CB15" s="156">
        <v>24.5</v>
      </c>
      <c r="CC15" s="156"/>
      <c r="CD15" s="156">
        <v>24.8</v>
      </c>
      <c r="CE15" s="48"/>
      <c r="CF15" s="150">
        <v>0</v>
      </c>
      <c r="CG15" s="156">
        <v>27.6</v>
      </c>
      <c r="CH15" s="158">
        <f t="shared" si="0"/>
        <v>2.1000000000000014</v>
      </c>
      <c r="CI15" s="154">
        <v>20.2</v>
      </c>
      <c r="CJ15" s="154">
        <v>16.770000000004075</v>
      </c>
      <c r="CK15" s="154">
        <v>17.3</v>
      </c>
      <c r="CL15" s="156">
        <v>28</v>
      </c>
      <c r="CM15" s="97">
        <f t="shared" si="1"/>
        <v>24.133333333333336</v>
      </c>
      <c r="CN15" s="104"/>
      <c r="CO15" s="104"/>
      <c r="CP15" s="102">
        <f t="shared" si="2"/>
        <v>76.652773262775014</v>
      </c>
      <c r="CQ15" s="136">
        <v>8</v>
      </c>
      <c r="CS15" s="83">
        <v>3</v>
      </c>
      <c r="CT15" s="92">
        <f t="shared" si="27"/>
        <v>27</v>
      </c>
      <c r="CU15" s="92">
        <f t="shared" si="28"/>
        <v>22</v>
      </c>
      <c r="CV15" s="92">
        <f t="shared" si="29"/>
        <v>24.400000000000002</v>
      </c>
      <c r="CW15" s="94" t="str">
        <f t="shared" si="30"/>
        <v>s/d</v>
      </c>
      <c r="CX15" s="94" t="str">
        <f t="shared" si="31"/>
        <v>s/d</v>
      </c>
      <c r="CY15" s="93">
        <f t="shared" si="32"/>
        <v>90.922642999945836</v>
      </c>
      <c r="CZ15" s="92">
        <f t="shared" si="24"/>
        <v>22.782710997859496</v>
      </c>
      <c r="DA15" s="93">
        <f t="shared" si="25"/>
        <v>996.66666666666663</v>
      </c>
      <c r="DB15" s="92" t="str">
        <f t="shared" si="33"/>
        <v/>
      </c>
      <c r="DC15" s="92" t="e">
        <f t="shared" si="26"/>
        <v>#DIV/0!</v>
      </c>
      <c r="DD15" s="92">
        <f t="shared" si="26"/>
        <v>25.433333333333334</v>
      </c>
      <c r="DE15" s="92">
        <f t="shared" si="26"/>
        <v>25.333333333333332</v>
      </c>
      <c r="DF15" s="92" t="e">
        <f t="shared" si="26"/>
        <v>#DIV/0!</v>
      </c>
      <c r="DG15" s="92">
        <f t="shared" si="26"/>
        <v>25.633333333333336</v>
      </c>
      <c r="DH15" s="92" t="e">
        <f t="shared" si="26"/>
        <v>#DIV/0!</v>
      </c>
      <c r="DI15" s="96">
        <f t="shared" si="34"/>
        <v>0.7</v>
      </c>
      <c r="DJ15" s="92">
        <f t="shared" ref="DJ15:DJ41" si="36">CH9</f>
        <v>0.69999999999999929</v>
      </c>
      <c r="DK15" s="96">
        <f t="shared" si="35"/>
        <v>0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24.4</v>
      </c>
      <c r="C16" s="141">
        <v>21.8</v>
      </c>
      <c r="D16" s="156">
        <f t="shared" si="3"/>
        <v>2.5999999999999979</v>
      </c>
      <c r="E16" s="156">
        <f t="shared" si="4"/>
        <v>26.132701336552852</v>
      </c>
      <c r="F16" s="156">
        <f t="shared" si="5"/>
        <v>30.584423817643994</v>
      </c>
      <c r="G16" s="156">
        <f t="shared" si="6"/>
        <v>2.1294804179999982</v>
      </c>
      <c r="H16" s="156">
        <f t="shared" si="7"/>
        <v>24.003220918552856</v>
      </c>
      <c r="I16" s="156">
        <f t="shared" si="8"/>
        <v>20.419206544084094</v>
      </c>
      <c r="J16" s="142">
        <f t="shared" si="9"/>
        <v>78.481847693679697</v>
      </c>
      <c r="K16" s="148">
        <v>1002</v>
      </c>
      <c r="L16" s="147">
        <v>0</v>
      </c>
      <c r="M16" s="142"/>
      <c r="N16" s="142"/>
      <c r="O16" s="142"/>
      <c r="P16" s="143"/>
      <c r="Q16" s="144">
        <v>36</v>
      </c>
      <c r="R16" s="145">
        <v>2</v>
      </c>
      <c r="S16" s="145"/>
      <c r="T16" s="144"/>
      <c r="U16" s="146"/>
      <c r="V16" s="146" t="s">
        <v>115</v>
      </c>
      <c r="W16" s="156"/>
      <c r="X16" s="156"/>
      <c r="Y16" s="156">
        <v>22.8</v>
      </c>
      <c r="Z16" s="156">
        <v>23.4</v>
      </c>
      <c r="AA16" s="156"/>
      <c r="AB16" s="156">
        <v>24.8</v>
      </c>
      <c r="AC16" s="48"/>
      <c r="AD16" s="140">
        <v>30.5</v>
      </c>
      <c r="AE16" s="141">
        <v>23</v>
      </c>
      <c r="AF16" s="156">
        <f t="shared" si="10"/>
        <v>7.5</v>
      </c>
      <c r="AG16" s="156">
        <f t="shared" si="11"/>
        <v>28.111525375006003</v>
      </c>
      <c r="AH16" s="156">
        <f t="shared" si="15"/>
        <v>43.707790223555499</v>
      </c>
      <c r="AI16" s="156">
        <f t="shared" si="16"/>
        <v>6.151001625000001</v>
      </c>
      <c r="AJ16" s="156">
        <f t="shared" si="17"/>
        <v>21.960523750006004</v>
      </c>
      <c r="AK16" s="156">
        <f t="shared" si="12"/>
        <v>18.98569497407145</v>
      </c>
      <c r="AL16" s="142">
        <f t="shared" si="13"/>
        <v>50.243957971068482</v>
      </c>
      <c r="AM16" s="148">
        <v>1000</v>
      </c>
      <c r="AN16" s="147">
        <v>3</v>
      </c>
      <c r="AO16" s="142"/>
      <c r="AP16" s="142"/>
      <c r="AQ16" s="142"/>
      <c r="AR16" s="143"/>
      <c r="AS16" s="144">
        <v>0</v>
      </c>
      <c r="AT16" s="145">
        <v>0</v>
      </c>
      <c r="AU16" s="145"/>
      <c r="AV16" s="144"/>
      <c r="AW16" s="146"/>
      <c r="AX16" s="146" t="s">
        <v>54</v>
      </c>
      <c r="AY16" s="156"/>
      <c r="AZ16" s="156">
        <v>26</v>
      </c>
      <c r="BA16" s="156">
        <v>24.8</v>
      </c>
      <c r="BB16" s="156"/>
      <c r="BC16" s="156">
        <v>24.8</v>
      </c>
      <c r="BD16" s="48"/>
      <c r="BE16" s="140">
        <v>22.2</v>
      </c>
      <c r="BF16" s="141">
        <v>21.2</v>
      </c>
      <c r="BG16" s="156">
        <f t="shared" si="18"/>
        <v>1</v>
      </c>
      <c r="BH16" s="156">
        <f t="shared" si="19"/>
        <v>25.189755922109946</v>
      </c>
      <c r="BI16" s="156">
        <f t="shared" si="20"/>
        <v>26.77833506255956</v>
      </c>
      <c r="BJ16" s="156">
        <f t="shared" si="21"/>
        <v>0.81847962000000007</v>
      </c>
      <c r="BK16" s="156">
        <f t="shared" si="22"/>
        <v>24.371276302109944</v>
      </c>
      <c r="BL16" s="156">
        <f t="shared" si="23"/>
        <v>20.666077376584028</v>
      </c>
      <c r="BM16" s="142">
        <f t="shared" si="14"/>
        <v>91.011170952838398</v>
      </c>
      <c r="BN16" s="148">
        <v>1001</v>
      </c>
      <c r="BO16" s="147">
        <v>0</v>
      </c>
      <c r="BP16" s="142"/>
      <c r="BQ16" s="142"/>
      <c r="BR16" s="142"/>
      <c r="BS16" s="143"/>
      <c r="BT16" s="144">
        <v>0</v>
      </c>
      <c r="BU16" s="145">
        <v>0</v>
      </c>
      <c r="BV16" s="145"/>
      <c r="BW16" s="144"/>
      <c r="BX16" s="146"/>
      <c r="BY16" s="146" t="s">
        <v>115</v>
      </c>
      <c r="BZ16" s="156"/>
      <c r="CA16" s="156">
        <v>24.8</v>
      </c>
      <c r="CB16" s="156">
        <v>25</v>
      </c>
      <c r="CC16" s="156"/>
      <c r="CD16" s="156">
        <v>24.9</v>
      </c>
      <c r="CE16" s="48"/>
      <c r="CF16" s="150">
        <v>0</v>
      </c>
      <c r="CG16" s="156">
        <v>27.1</v>
      </c>
      <c r="CH16" s="158">
        <f t="shared" si="0"/>
        <v>4.1000000000000014</v>
      </c>
      <c r="CI16" s="154">
        <v>21</v>
      </c>
      <c r="CJ16" s="154">
        <v>28.299999999988358</v>
      </c>
      <c r="CK16" s="154">
        <v>18.399999999999999</v>
      </c>
      <c r="CL16" s="156">
        <v>31.5</v>
      </c>
      <c r="CM16" s="97">
        <f t="shared" si="1"/>
        <v>25.7</v>
      </c>
      <c r="CN16" s="104"/>
      <c r="CO16" s="104"/>
      <c r="CP16" s="102">
        <f t="shared" si="2"/>
        <v>73.245658872528864</v>
      </c>
      <c r="CQ16" s="136">
        <v>9.6999999999999993</v>
      </c>
      <c r="CS16" s="83">
        <v>4</v>
      </c>
      <c r="CT16" s="92">
        <f t="shared" si="27"/>
        <v>30.5</v>
      </c>
      <c r="CU16" s="92">
        <f t="shared" si="28"/>
        <v>23.4</v>
      </c>
      <c r="CV16" s="92">
        <f t="shared" si="29"/>
        <v>27.266666666666666</v>
      </c>
      <c r="CW16" s="94" t="str">
        <f t="shared" si="30"/>
        <v>s/d</v>
      </c>
      <c r="CX16" s="94" t="str">
        <f t="shared" si="31"/>
        <v>s/d</v>
      </c>
      <c r="CY16" s="93">
        <f t="shared" si="32"/>
        <v>80.625110966898774</v>
      </c>
      <c r="CZ16" s="92">
        <f t="shared" si="24"/>
        <v>23.493384296263759</v>
      </c>
      <c r="DA16" s="93">
        <f t="shared" si="25"/>
        <v>991.66666666666663</v>
      </c>
      <c r="DB16" s="92" t="str">
        <f t="shared" si="33"/>
        <v/>
      </c>
      <c r="DC16" s="92" t="e">
        <f t="shared" si="26"/>
        <v>#DIV/0!</v>
      </c>
      <c r="DD16" s="92">
        <f t="shared" si="26"/>
        <v>26.433333333333334</v>
      </c>
      <c r="DE16" s="92">
        <f t="shared" si="26"/>
        <v>26.033333333333331</v>
      </c>
      <c r="DF16" s="92" t="e">
        <f t="shared" si="26"/>
        <v>#DIV/0!</v>
      </c>
      <c r="DG16" s="92">
        <f t="shared" si="26"/>
        <v>25.833333333333332</v>
      </c>
      <c r="DH16" s="92" t="e">
        <f t="shared" si="26"/>
        <v>#DIV/0!</v>
      </c>
      <c r="DI16" s="96">
        <f t="shared" si="34"/>
        <v>25.5</v>
      </c>
      <c r="DJ16" s="92" t="s">
        <v>65</v>
      </c>
      <c r="DK16" s="96">
        <f t="shared" si="35"/>
        <v>6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25.4</v>
      </c>
      <c r="C17" s="141">
        <v>22.1</v>
      </c>
      <c r="D17" s="156">
        <f t="shared" si="3"/>
        <v>3.2999999999999972</v>
      </c>
      <c r="E17" s="156">
        <f t="shared" si="4"/>
        <v>26.615634095486168</v>
      </c>
      <c r="F17" s="156">
        <f t="shared" si="5"/>
        <v>32.464984595955208</v>
      </c>
      <c r="G17" s="156">
        <f t="shared" si="6"/>
        <v>2.7037117304999976</v>
      </c>
      <c r="H17" s="156">
        <f t="shared" si="7"/>
        <v>23.911922364986172</v>
      </c>
      <c r="I17" s="156">
        <f t="shared" si="8"/>
        <v>20.357456618588078</v>
      </c>
      <c r="J17" s="142">
        <f t="shared" si="9"/>
        <v>73.654500880204765</v>
      </c>
      <c r="K17" s="148">
        <v>1003</v>
      </c>
      <c r="L17" s="147">
        <v>3</v>
      </c>
      <c r="M17" s="142"/>
      <c r="N17" s="142"/>
      <c r="O17" s="142"/>
      <c r="P17" s="143"/>
      <c r="Q17" s="144">
        <v>27</v>
      </c>
      <c r="R17" s="145">
        <v>2</v>
      </c>
      <c r="S17" s="145"/>
      <c r="T17" s="144"/>
      <c r="U17" s="146"/>
      <c r="V17" s="146" t="s">
        <v>115</v>
      </c>
      <c r="W17" s="156"/>
      <c r="X17" s="156"/>
      <c r="Y17" s="156">
        <v>23.5</v>
      </c>
      <c r="Z17" s="156">
        <v>24</v>
      </c>
      <c r="AA17" s="156"/>
      <c r="AB17" s="156">
        <v>25</v>
      </c>
      <c r="AC17" s="48"/>
      <c r="AD17" s="140">
        <v>26</v>
      </c>
      <c r="AE17" s="141">
        <v>22.9</v>
      </c>
      <c r="AF17" s="156">
        <f t="shared" si="10"/>
        <v>3.1000000000000014</v>
      </c>
      <c r="AG17" s="156">
        <f t="shared" si="11"/>
        <v>27.941769295950152</v>
      </c>
      <c r="AH17" s="156">
        <f t="shared" si="15"/>
        <v>33.641040126996863</v>
      </c>
      <c r="AI17" s="156">
        <f t="shared" si="16"/>
        <v>2.5421291615000015</v>
      </c>
      <c r="AJ17" s="156">
        <f t="shared" si="17"/>
        <v>25.399640134450152</v>
      </c>
      <c r="AK17" s="156">
        <f t="shared" si="12"/>
        <v>21.338968555752416</v>
      </c>
      <c r="AL17" s="142">
        <f t="shared" si="13"/>
        <v>75.501946546732938</v>
      </c>
      <c r="AM17" s="148">
        <v>1001</v>
      </c>
      <c r="AN17" s="147">
        <v>7</v>
      </c>
      <c r="AO17" s="142"/>
      <c r="AP17" s="142"/>
      <c r="AQ17" s="142"/>
      <c r="AR17" s="143"/>
      <c r="AS17" s="144">
        <v>0</v>
      </c>
      <c r="AT17" s="145">
        <v>0</v>
      </c>
      <c r="AU17" s="145"/>
      <c r="AV17" s="144"/>
      <c r="AW17" s="146"/>
      <c r="AX17" s="146" t="s">
        <v>54</v>
      </c>
      <c r="AY17" s="156"/>
      <c r="AZ17" s="156">
        <v>25.2</v>
      </c>
      <c r="BA17" s="156">
        <v>24.2</v>
      </c>
      <c r="BB17" s="156"/>
      <c r="BC17" s="156">
        <v>25</v>
      </c>
      <c r="BD17" s="48"/>
      <c r="BE17" s="140">
        <v>24.7</v>
      </c>
      <c r="BF17" s="141">
        <v>21.9</v>
      </c>
      <c r="BG17" s="156">
        <f t="shared" si="18"/>
        <v>2.8000000000000007</v>
      </c>
      <c r="BH17" s="156">
        <f t="shared" si="19"/>
        <v>26.292821095593151</v>
      </c>
      <c r="BI17" s="156">
        <f t="shared" si="20"/>
        <v>31.138349422643646</v>
      </c>
      <c r="BJ17" s="156">
        <f t="shared" si="21"/>
        <v>2.2935438820000007</v>
      </c>
      <c r="BK17" s="156">
        <f t="shared" si="22"/>
        <v>23.99927721359315</v>
      </c>
      <c r="BL17" s="156">
        <f t="shared" si="23"/>
        <v>20.41654345946051</v>
      </c>
      <c r="BM17" s="142">
        <f t="shared" si="14"/>
        <v>77.07305511878225</v>
      </c>
      <c r="BN17" s="148">
        <v>1002</v>
      </c>
      <c r="BO17" s="147">
        <v>6</v>
      </c>
      <c r="BP17" s="142"/>
      <c r="BQ17" s="142"/>
      <c r="BR17" s="142"/>
      <c r="BS17" s="143"/>
      <c r="BT17" s="144">
        <v>0</v>
      </c>
      <c r="BU17" s="145">
        <v>0</v>
      </c>
      <c r="BV17" s="145"/>
      <c r="BW17" s="144"/>
      <c r="BX17" s="146"/>
      <c r="BY17" s="146" t="s">
        <v>115</v>
      </c>
      <c r="BZ17" s="156"/>
      <c r="CA17" s="156">
        <v>24.9</v>
      </c>
      <c r="CB17" s="156">
        <v>24.9</v>
      </c>
      <c r="CC17" s="156"/>
      <c r="CD17" s="156">
        <v>25.1</v>
      </c>
      <c r="CE17" s="48"/>
      <c r="CF17" s="150">
        <v>0</v>
      </c>
      <c r="CG17" s="156">
        <v>29.1</v>
      </c>
      <c r="CH17" s="158">
        <f t="shared" si="0"/>
        <v>2.6000000000000014</v>
      </c>
      <c r="CI17" s="154">
        <v>23</v>
      </c>
      <c r="CJ17" s="154">
        <v>21.950000000011642</v>
      </c>
      <c r="CK17" s="154">
        <v>19.5</v>
      </c>
      <c r="CL17" s="156">
        <v>29.5</v>
      </c>
      <c r="CM17" s="97">
        <f t="shared" si="1"/>
        <v>25.366666666666664</v>
      </c>
      <c r="CN17" s="98"/>
      <c r="CO17" s="98"/>
      <c r="CP17" s="102">
        <f t="shared" si="2"/>
        <v>75.409834181906646</v>
      </c>
      <c r="CQ17" s="136">
        <v>4.2</v>
      </c>
      <c r="CS17" s="83">
        <v>5</v>
      </c>
      <c r="CT17" s="92">
        <f t="shared" si="27"/>
        <v>26</v>
      </c>
      <c r="CU17" s="92">
        <f t="shared" si="28"/>
        <v>17.8</v>
      </c>
      <c r="CV17" s="92">
        <f t="shared" si="29"/>
        <v>18.7</v>
      </c>
      <c r="CW17" s="94" t="str">
        <f t="shared" si="30"/>
        <v>s/d</v>
      </c>
      <c r="CX17" s="94" t="str">
        <f t="shared" si="31"/>
        <v>s/d</v>
      </c>
      <c r="CY17" s="93">
        <f t="shared" si="32"/>
        <v>80.651749004942459</v>
      </c>
      <c r="CZ17" s="92">
        <f t="shared" si="24"/>
        <v>15.292510811857452</v>
      </c>
      <c r="DA17" s="93">
        <f t="shared" si="25"/>
        <v>1001.6666666666666</v>
      </c>
      <c r="DB17" s="92" t="str">
        <f t="shared" si="33"/>
        <v/>
      </c>
      <c r="DC17" s="92" t="e">
        <f t="shared" si="26"/>
        <v>#DIV/0!</v>
      </c>
      <c r="DD17" s="92">
        <f t="shared" si="26"/>
        <v>24.466666666666669</v>
      </c>
      <c r="DE17" s="92">
        <f t="shared" si="26"/>
        <v>25.099999999999998</v>
      </c>
      <c r="DF17" s="92" t="e">
        <f t="shared" si="26"/>
        <v>#DIV/0!</v>
      </c>
      <c r="DG17" s="92">
        <f t="shared" si="26"/>
        <v>26.033333333333331</v>
      </c>
      <c r="DH17" s="92" t="e">
        <f t="shared" si="26"/>
        <v>#DIV/0!</v>
      </c>
      <c r="DI17" s="96">
        <f t="shared" si="34"/>
        <v>0</v>
      </c>
      <c r="DJ17" s="92">
        <f t="shared" si="36"/>
        <v>3</v>
      </c>
      <c r="DK17" s="96">
        <f t="shared" si="35"/>
        <v>0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22.8</v>
      </c>
      <c r="C18" s="141">
        <v>20</v>
      </c>
      <c r="D18" s="156">
        <f t="shared" si="3"/>
        <v>2.8000000000000007</v>
      </c>
      <c r="E18" s="156">
        <f t="shared" si="4"/>
        <v>23.39269906658966</v>
      </c>
      <c r="F18" s="156">
        <f t="shared" si="5"/>
        <v>27.772908940045649</v>
      </c>
      <c r="G18" s="156">
        <f t="shared" si="6"/>
        <v>2.2886556000000007</v>
      </c>
      <c r="H18" s="156">
        <f t="shared" si="7"/>
        <v>21.104043466589658</v>
      </c>
      <c r="I18" s="156">
        <f t="shared" si="8"/>
        <v>18.349662268781003</v>
      </c>
      <c r="J18" s="142">
        <f t="shared" si="9"/>
        <v>75.987875494596906</v>
      </c>
      <c r="K18" s="148">
        <v>1003</v>
      </c>
      <c r="L18" s="147">
        <v>7</v>
      </c>
      <c r="M18" s="142"/>
      <c r="N18" s="142"/>
      <c r="O18" s="142"/>
      <c r="P18" s="143"/>
      <c r="Q18" s="144">
        <v>18</v>
      </c>
      <c r="R18" s="145">
        <v>2</v>
      </c>
      <c r="S18" s="145"/>
      <c r="T18" s="144"/>
      <c r="U18" s="146"/>
      <c r="V18" s="146" t="s">
        <v>115</v>
      </c>
      <c r="W18" s="156"/>
      <c r="X18" s="156"/>
      <c r="Y18" s="156">
        <v>24</v>
      </c>
      <c r="Z18" s="156">
        <v>24.4</v>
      </c>
      <c r="AA18" s="156"/>
      <c r="AB18" s="156">
        <v>25.2</v>
      </c>
      <c r="AC18" s="48"/>
      <c r="AD18" s="140">
        <v>27.5</v>
      </c>
      <c r="AE18" s="141">
        <v>20.5</v>
      </c>
      <c r="AF18" s="156">
        <f t="shared" si="10"/>
        <v>7</v>
      </c>
      <c r="AG18" s="156">
        <f t="shared" si="11"/>
        <v>24.127359827861145</v>
      </c>
      <c r="AH18" s="156">
        <f t="shared" si="15"/>
        <v>36.744933853672364</v>
      </c>
      <c r="AI18" s="156">
        <f t="shared" si="16"/>
        <v>5.7248549749999995</v>
      </c>
      <c r="AJ18" s="156">
        <f t="shared" si="17"/>
        <v>18.402504852861146</v>
      </c>
      <c r="AK18" s="156">
        <f t="shared" si="12"/>
        <v>16.183600686963352</v>
      </c>
      <c r="AL18" s="142">
        <f t="shared" si="13"/>
        <v>50.081747122323264</v>
      </c>
      <c r="AM18" s="148">
        <v>1000</v>
      </c>
      <c r="AN18" s="147">
        <v>1</v>
      </c>
      <c r="AO18" s="142"/>
      <c r="AP18" s="142"/>
      <c r="AQ18" s="142"/>
      <c r="AR18" s="143"/>
      <c r="AS18" s="144">
        <v>22</v>
      </c>
      <c r="AT18" s="145">
        <v>2</v>
      </c>
      <c r="AU18" s="145"/>
      <c r="AV18" s="144"/>
      <c r="AW18" s="146"/>
      <c r="AX18" s="146" t="s">
        <v>54</v>
      </c>
      <c r="AY18" s="156"/>
      <c r="AZ18" s="156">
        <v>26</v>
      </c>
      <c r="BA18" s="156">
        <v>25.2</v>
      </c>
      <c r="BB18" s="156"/>
      <c r="BC18" s="156">
        <v>25.1</v>
      </c>
      <c r="BD18" s="48"/>
      <c r="BE18" s="140">
        <v>21.6</v>
      </c>
      <c r="BF18" s="141">
        <v>17.5</v>
      </c>
      <c r="BG18" s="156">
        <f t="shared" si="18"/>
        <v>4.1000000000000014</v>
      </c>
      <c r="BH18" s="156">
        <f t="shared" si="19"/>
        <v>20.005299275138146</v>
      </c>
      <c r="BI18" s="156">
        <f t="shared" si="20"/>
        <v>25.815016086976236</v>
      </c>
      <c r="BJ18" s="156">
        <f t="shared" si="21"/>
        <v>3.3418274875000011</v>
      </c>
      <c r="BK18" s="156">
        <f t="shared" si="22"/>
        <v>16.663471787638144</v>
      </c>
      <c r="BL18" s="156">
        <f t="shared" si="23"/>
        <v>14.636655733186545</v>
      </c>
      <c r="BM18" s="142">
        <f t="shared" si="14"/>
        <v>64.549530906722637</v>
      </c>
      <c r="BN18" s="148">
        <v>1000</v>
      </c>
      <c r="BO18" s="147">
        <v>0</v>
      </c>
      <c r="BP18" s="142"/>
      <c r="BQ18" s="142"/>
      <c r="BR18" s="142"/>
      <c r="BS18" s="143"/>
      <c r="BT18" s="144">
        <v>18</v>
      </c>
      <c r="BU18" s="145">
        <v>2</v>
      </c>
      <c r="BV18" s="145"/>
      <c r="BW18" s="144"/>
      <c r="BX18" s="146"/>
      <c r="BY18" s="146" t="s">
        <v>115</v>
      </c>
      <c r="BZ18" s="156"/>
      <c r="CA18" s="156">
        <v>24.8</v>
      </c>
      <c r="CB18" s="156">
        <v>25.2</v>
      </c>
      <c r="CC18" s="156"/>
      <c r="CD18" s="156">
        <v>25.3</v>
      </c>
      <c r="CE18" s="48"/>
      <c r="CF18" s="150">
        <v>0</v>
      </c>
      <c r="CG18" s="156">
        <v>27.6</v>
      </c>
      <c r="CH18" s="158">
        <f t="shared" si="0"/>
        <v>4</v>
      </c>
      <c r="CI18" s="154">
        <v>22.5</v>
      </c>
      <c r="CJ18" s="154">
        <v>31.069999999992433</v>
      </c>
      <c r="CK18" s="154">
        <v>20.399999999999999</v>
      </c>
      <c r="CL18" s="156">
        <v>29</v>
      </c>
      <c r="CM18" s="97">
        <f t="shared" si="1"/>
        <v>23.966666666666669</v>
      </c>
      <c r="CN18" s="98"/>
      <c r="CO18" s="98"/>
      <c r="CP18" s="102">
        <f t="shared" si="2"/>
        <v>63.539717841214269</v>
      </c>
      <c r="CQ18" s="136">
        <v>7.9</v>
      </c>
      <c r="CS18" s="83">
        <v>6</v>
      </c>
      <c r="CT18" s="92">
        <f t="shared" si="27"/>
        <v>25.5</v>
      </c>
      <c r="CU18" s="92">
        <f t="shared" si="28"/>
        <v>16</v>
      </c>
      <c r="CV18" s="92">
        <f t="shared" si="29"/>
        <v>21.5</v>
      </c>
      <c r="CW18" s="94" t="str">
        <f t="shared" si="30"/>
        <v>s/d</v>
      </c>
      <c r="CX18" s="94" t="str">
        <f t="shared" si="31"/>
        <v>s/d</v>
      </c>
      <c r="CY18" s="93">
        <f t="shared" si="32"/>
        <v>75.83860243981303</v>
      </c>
      <c r="CZ18" s="92">
        <f t="shared" si="24"/>
        <v>16.886870294930421</v>
      </c>
      <c r="DA18" s="93">
        <f t="shared" si="25"/>
        <v>1004</v>
      </c>
      <c r="DB18" s="92" t="str">
        <f t="shared" si="33"/>
        <v/>
      </c>
      <c r="DC18" s="92" t="e">
        <f t="shared" si="26"/>
        <v>#DIV/0!</v>
      </c>
      <c r="DD18" s="92">
        <f t="shared" si="26"/>
        <v>24.266666666666666</v>
      </c>
      <c r="DE18" s="92">
        <f t="shared" si="26"/>
        <v>24.5</v>
      </c>
      <c r="DF18" s="92" t="e">
        <f t="shared" si="26"/>
        <v>#DIV/0!</v>
      </c>
      <c r="DG18" s="92">
        <f t="shared" si="26"/>
        <v>25.3</v>
      </c>
      <c r="DH18" s="92" t="e">
        <f t="shared" si="26"/>
        <v>#DIV/0!</v>
      </c>
      <c r="DI18" s="96">
        <f t="shared" si="34"/>
        <v>0</v>
      </c>
      <c r="DJ18" s="92">
        <f t="shared" si="36"/>
        <v>4</v>
      </c>
      <c r="DK18" s="96">
        <f t="shared" si="35"/>
        <v>8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23.5</v>
      </c>
      <c r="C19" s="141">
        <v>21</v>
      </c>
      <c r="D19" s="156">
        <f t="shared" si="3"/>
        <v>2.5</v>
      </c>
      <c r="E19" s="156">
        <f t="shared" si="4"/>
        <v>24.882120498598017</v>
      </c>
      <c r="F19" s="156">
        <f t="shared" si="5"/>
        <v>28.973881908668147</v>
      </c>
      <c r="G19" s="156">
        <f t="shared" si="6"/>
        <v>2.045739625</v>
      </c>
      <c r="H19" s="156">
        <f t="shared" si="7"/>
        <v>22.836380873598017</v>
      </c>
      <c r="I19" s="156">
        <f t="shared" si="8"/>
        <v>19.614054412745929</v>
      </c>
      <c r="J19" s="142">
        <f t="shared" si="9"/>
        <v>78.817125525613577</v>
      </c>
      <c r="K19" s="148">
        <v>1002</v>
      </c>
      <c r="L19" s="147">
        <v>4</v>
      </c>
      <c r="M19" s="142"/>
      <c r="N19" s="142"/>
      <c r="O19" s="142"/>
      <c r="P19" s="143"/>
      <c r="Q19" s="144">
        <v>4</v>
      </c>
      <c r="R19" s="145">
        <v>2</v>
      </c>
      <c r="S19" s="145"/>
      <c r="T19" s="144"/>
      <c r="U19" s="146"/>
      <c r="V19" s="146" t="s">
        <v>54</v>
      </c>
      <c r="W19" s="156"/>
      <c r="X19" s="156"/>
      <c r="Y19" s="156">
        <v>23.8</v>
      </c>
      <c r="Z19" s="156">
        <v>24</v>
      </c>
      <c r="AA19" s="156"/>
      <c r="AB19" s="156">
        <v>25.2</v>
      </c>
      <c r="AC19" s="48"/>
      <c r="AD19" s="140">
        <v>29.6</v>
      </c>
      <c r="AE19" s="141">
        <v>23.6</v>
      </c>
      <c r="AF19" s="156">
        <f t="shared" si="10"/>
        <v>6</v>
      </c>
      <c r="AG19" s="156">
        <f t="shared" si="11"/>
        <v>29.149096697763525</v>
      </c>
      <c r="AH19" s="156">
        <f t="shared" si="15"/>
        <v>41.507774950792033</v>
      </c>
      <c r="AI19" s="156">
        <f t="shared" si="16"/>
        <v>4.9241091599999995</v>
      </c>
      <c r="AJ19" s="156">
        <f t="shared" si="17"/>
        <v>24.224987537763525</v>
      </c>
      <c r="AK19" s="156">
        <f t="shared" si="12"/>
        <v>20.568347951196632</v>
      </c>
      <c r="AL19" s="142">
        <f t="shared" si="13"/>
        <v>58.362529830814928</v>
      </c>
      <c r="AM19" s="148">
        <v>996</v>
      </c>
      <c r="AN19" s="147">
        <v>7</v>
      </c>
      <c r="AO19" s="142"/>
      <c r="AP19" s="142"/>
      <c r="AQ19" s="142"/>
      <c r="AR19" s="143"/>
      <c r="AS19" s="144">
        <v>4</v>
      </c>
      <c r="AT19" s="145">
        <v>2</v>
      </c>
      <c r="AU19" s="145"/>
      <c r="AV19" s="144"/>
      <c r="AW19" s="146"/>
      <c r="AX19" s="146" t="s">
        <v>54</v>
      </c>
      <c r="AY19" s="156"/>
      <c r="AZ19" s="156">
        <v>25.8</v>
      </c>
      <c r="BA19" s="156">
        <v>25</v>
      </c>
      <c r="BB19" s="156"/>
      <c r="BC19" s="156">
        <v>25.1</v>
      </c>
      <c r="BD19" s="48"/>
      <c r="BE19" s="140">
        <v>24.5</v>
      </c>
      <c r="BF19" s="141">
        <v>23.2</v>
      </c>
      <c r="BG19" s="156">
        <f t="shared" si="18"/>
        <v>1.3000000000000007</v>
      </c>
      <c r="BH19" s="156">
        <f t="shared" si="19"/>
        <v>28.453740693820269</v>
      </c>
      <c r="BI19" s="156">
        <f t="shared" si="20"/>
        <v>30.768102950530384</v>
      </c>
      <c r="BJ19" s="156">
        <f t="shared" si="21"/>
        <v>1.0664125160000006</v>
      </c>
      <c r="BK19" s="156">
        <f t="shared" si="22"/>
        <v>27.387328177820269</v>
      </c>
      <c r="BL19" s="156">
        <f t="shared" si="23"/>
        <v>22.57474591717828</v>
      </c>
      <c r="BM19" s="142">
        <f t="shared" si="14"/>
        <v>89.012079236260362</v>
      </c>
      <c r="BN19" s="148">
        <v>997</v>
      </c>
      <c r="BO19" s="147">
        <v>6</v>
      </c>
      <c r="BP19" s="142"/>
      <c r="BQ19" s="142"/>
      <c r="BR19" s="142"/>
      <c r="BS19" s="143"/>
      <c r="BT19" s="144">
        <v>4</v>
      </c>
      <c r="BU19" s="145">
        <v>2</v>
      </c>
      <c r="BV19" s="145"/>
      <c r="BW19" s="144"/>
      <c r="BX19" s="146"/>
      <c r="BY19" s="146" t="s">
        <v>115</v>
      </c>
      <c r="BZ19" s="156"/>
      <c r="CA19" s="156">
        <v>25.1</v>
      </c>
      <c r="CB19" s="156">
        <v>25</v>
      </c>
      <c r="CC19" s="156"/>
      <c r="CD19" s="156">
        <v>25.2</v>
      </c>
      <c r="CE19" s="48"/>
      <c r="CF19" s="150">
        <v>0</v>
      </c>
      <c r="CG19" s="156">
        <v>29</v>
      </c>
      <c r="CH19" s="158">
        <f t="shared" si="0"/>
        <v>7</v>
      </c>
      <c r="CI19" s="154">
        <v>22.5</v>
      </c>
      <c r="CJ19" s="154">
        <v>15.339999999996508</v>
      </c>
      <c r="CK19" s="154">
        <v>19</v>
      </c>
      <c r="CL19" s="156">
        <v>31</v>
      </c>
      <c r="CM19" s="97">
        <f t="shared" si="1"/>
        <v>25.866666666666664</v>
      </c>
      <c r="CN19" s="98"/>
      <c r="CO19" s="98"/>
      <c r="CP19" s="102">
        <f t="shared" si="2"/>
        <v>75.39724486422962</v>
      </c>
      <c r="CQ19" s="136">
        <v>5.2</v>
      </c>
      <c r="CS19" s="83">
        <v>7</v>
      </c>
      <c r="CT19" s="92">
        <f t="shared" si="27"/>
        <v>26.5</v>
      </c>
      <c r="CU19" s="92">
        <f t="shared" si="28"/>
        <v>17</v>
      </c>
      <c r="CV19" s="92">
        <f t="shared" si="29"/>
        <v>22.366666666666664</v>
      </c>
      <c r="CW19" s="94" t="str">
        <f t="shared" si="30"/>
        <v>s/d</v>
      </c>
      <c r="CX19" s="94" t="str">
        <f t="shared" si="31"/>
        <v>s/d</v>
      </c>
      <c r="CY19" s="93">
        <f t="shared" si="32"/>
        <v>70.426135617899263</v>
      </c>
      <c r="CZ19" s="92">
        <f t="shared" si="24"/>
        <v>16.402409579873339</v>
      </c>
      <c r="DA19" s="93">
        <f t="shared" si="25"/>
        <v>1005</v>
      </c>
      <c r="DB19" s="92" t="str">
        <f t="shared" si="33"/>
        <v/>
      </c>
      <c r="DC19" s="92" t="e">
        <f t="shared" si="26"/>
        <v>#DIV/0!</v>
      </c>
      <c r="DD19" s="92">
        <f t="shared" si="26"/>
        <v>24.333333333333332</v>
      </c>
      <c r="DE19" s="92">
        <f t="shared" si="26"/>
        <v>24.5</v>
      </c>
      <c r="DF19" s="92" t="e">
        <f t="shared" si="26"/>
        <v>#DIV/0!</v>
      </c>
      <c r="DG19" s="92">
        <f t="shared" si="26"/>
        <v>25.133333333333336</v>
      </c>
      <c r="DH19" s="92" t="e">
        <f t="shared" si="26"/>
        <v>#DIV/0!</v>
      </c>
      <c r="DI19" s="96">
        <f t="shared" si="34"/>
        <v>0</v>
      </c>
      <c r="DJ19" s="92">
        <f t="shared" si="36"/>
        <v>7</v>
      </c>
      <c r="DK19" s="96">
        <f t="shared" si="35"/>
        <v>9.6999999999999993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27.2</v>
      </c>
      <c r="C20" s="141">
        <v>23.9</v>
      </c>
      <c r="D20" s="156">
        <f t="shared" si="3"/>
        <v>3.3000000000000007</v>
      </c>
      <c r="E20" s="156">
        <f t="shared" si="4"/>
        <v>29.680301319385674</v>
      </c>
      <c r="F20" s="156">
        <f t="shared" si="5"/>
        <v>36.104952685810211</v>
      </c>
      <c r="G20" s="156">
        <f t="shared" si="6"/>
        <v>2.7091696995000007</v>
      </c>
      <c r="H20" s="156">
        <f t="shared" si="7"/>
        <v>26.971131619885671</v>
      </c>
      <c r="I20" s="156">
        <f t="shared" si="8"/>
        <v>22.32262913550025</v>
      </c>
      <c r="J20" s="142">
        <f t="shared" si="9"/>
        <v>74.702027321824275</v>
      </c>
      <c r="K20" s="148">
        <v>1000</v>
      </c>
      <c r="L20" s="147">
        <v>0</v>
      </c>
      <c r="M20" s="142"/>
      <c r="N20" s="142"/>
      <c r="O20" s="142"/>
      <c r="P20" s="143"/>
      <c r="Q20" s="144">
        <v>9</v>
      </c>
      <c r="R20" s="145">
        <v>2</v>
      </c>
      <c r="S20" s="145"/>
      <c r="T20" s="144"/>
      <c r="U20" s="146"/>
      <c r="V20" s="146" t="s">
        <v>115</v>
      </c>
      <c r="W20" s="156"/>
      <c r="X20" s="156"/>
      <c r="Y20" s="156">
        <v>24</v>
      </c>
      <c r="Z20" s="156">
        <v>24.2</v>
      </c>
      <c r="AA20" s="156"/>
      <c r="AB20" s="156">
        <v>25.4</v>
      </c>
      <c r="AC20" s="48"/>
      <c r="AD20" s="140">
        <v>32.200000000000003</v>
      </c>
      <c r="AE20" s="141">
        <v>25.6</v>
      </c>
      <c r="AF20" s="156">
        <f t="shared" si="10"/>
        <v>6.6000000000000014</v>
      </c>
      <c r="AG20" s="156">
        <f t="shared" si="11"/>
        <v>32.852957094490023</v>
      </c>
      <c r="AH20" s="156">
        <f t="shared" si="15"/>
        <v>48.140826854243109</v>
      </c>
      <c r="AI20" s="156">
        <f t="shared" si="16"/>
        <v>5.4286488960000012</v>
      </c>
      <c r="AJ20" s="156">
        <f t="shared" si="17"/>
        <v>27.424308198490021</v>
      </c>
      <c r="AK20" s="156">
        <f t="shared" si="12"/>
        <v>22.596984907807808</v>
      </c>
      <c r="AL20" s="142">
        <f t="shared" si="13"/>
        <v>56.966840809616997</v>
      </c>
      <c r="AM20" s="148">
        <v>998</v>
      </c>
      <c r="AN20" s="147">
        <v>5</v>
      </c>
      <c r="AO20" s="142"/>
      <c r="AP20" s="142"/>
      <c r="AQ20" s="142"/>
      <c r="AR20" s="143"/>
      <c r="AS20" s="144">
        <v>4</v>
      </c>
      <c r="AT20" s="145">
        <v>2</v>
      </c>
      <c r="AU20" s="145"/>
      <c r="AV20" s="144"/>
      <c r="AW20" s="146"/>
      <c r="AX20" s="146" t="s">
        <v>54</v>
      </c>
      <c r="AY20" s="156"/>
      <c r="AZ20" s="156">
        <v>25.8</v>
      </c>
      <c r="BA20" s="156">
        <v>25.4</v>
      </c>
      <c r="BB20" s="156"/>
      <c r="BC20" s="156">
        <v>25.2</v>
      </c>
      <c r="BD20" s="48"/>
      <c r="BE20" s="140">
        <v>25</v>
      </c>
      <c r="BF20" s="141">
        <v>24.2</v>
      </c>
      <c r="BG20" s="156">
        <f t="shared" si="18"/>
        <v>0.80000000000000071</v>
      </c>
      <c r="BH20" s="156">
        <f t="shared" si="19"/>
        <v>30.219932720958749</v>
      </c>
      <c r="BI20" s="156">
        <f t="shared" si="20"/>
        <v>31.701003193072857</v>
      </c>
      <c r="BJ20" s="156">
        <f t="shared" si="21"/>
        <v>0.65698893600000063</v>
      </c>
      <c r="BK20" s="156">
        <f t="shared" si="22"/>
        <v>29.562943784958748</v>
      </c>
      <c r="BL20" s="156">
        <f t="shared" si="23"/>
        <v>23.840623138805029</v>
      </c>
      <c r="BM20" s="142">
        <f t="shared" si="14"/>
        <v>93.255546535570502</v>
      </c>
      <c r="BN20" s="148">
        <v>999</v>
      </c>
      <c r="BO20" s="147">
        <v>6</v>
      </c>
      <c r="BP20" s="142"/>
      <c r="BQ20" s="142"/>
      <c r="BR20" s="142"/>
      <c r="BS20" s="143"/>
      <c r="BT20" s="144">
        <v>0</v>
      </c>
      <c r="BU20" s="145">
        <v>0</v>
      </c>
      <c r="BV20" s="145"/>
      <c r="BW20" s="144"/>
      <c r="BX20" s="146"/>
      <c r="BY20" s="146" t="s">
        <v>115</v>
      </c>
      <c r="BZ20" s="156"/>
      <c r="CA20" s="156">
        <v>25.8</v>
      </c>
      <c r="CB20" s="156">
        <v>25.8</v>
      </c>
      <c r="CC20" s="156"/>
      <c r="CD20" s="156">
        <v>25.4</v>
      </c>
      <c r="CE20" s="48"/>
      <c r="CF20" s="150">
        <v>0.2</v>
      </c>
      <c r="CG20" s="156">
        <v>32</v>
      </c>
      <c r="CH20" s="158">
        <f t="shared" si="0"/>
        <v>4</v>
      </c>
      <c r="CI20" s="154">
        <v>24</v>
      </c>
      <c r="CJ20" s="154">
        <v>20.330000000001746</v>
      </c>
      <c r="CK20" s="154">
        <v>21</v>
      </c>
      <c r="CL20" s="156">
        <v>33.5</v>
      </c>
      <c r="CM20" s="97">
        <f t="shared" si="1"/>
        <v>28.133333333333336</v>
      </c>
      <c r="CN20" s="98"/>
      <c r="CO20" s="98"/>
      <c r="CP20" s="102">
        <f t="shared" si="2"/>
        <v>74.97480488900392</v>
      </c>
      <c r="CQ20" s="136">
        <v>7.4</v>
      </c>
      <c r="CS20" s="83">
        <v>8</v>
      </c>
      <c r="CT20" s="92">
        <f t="shared" si="27"/>
        <v>27</v>
      </c>
      <c r="CU20" s="92">
        <f t="shared" si="28"/>
        <v>15</v>
      </c>
      <c r="CV20" s="92">
        <f t="shared" si="29"/>
        <v>22.966666666666665</v>
      </c>
      <c r="CW20" s="94" t="str">
        <f t="shared" si="30"/>
        <v>s/d</v>
      </c>
      <c r="CX20" s="94" t="str">
        <f t="shared" si="31"/>
        <v>s/d</v>
      </c>
      <c r="CY20" s="93">
        <f t="shared" si="32"/>
        <v>76.098350812070294</v>
      </c>
      <c r="CZ20" s="92">
        <f t="shared" si="24"/>
        <v>18.258327415001606</v>
      </c>
      <c r="DA20" s="93">
        <f t="shared" si="25"/>
        <v>1003.6666666666666</v>
      </c>
      <c r="DB20" s="92" t="str">
        <f t="shared" si="33"/>
        <v/>
      </c>
      <c r="DC20" s="92" t="e">
        <f t="shared" si="26"/>
        <v>#DIV/0!</v>
      </c>
      <c r="DD20" s="92">
        <f t="shared" si="26"/>
        <v>23.866666666666664</v>
      </c>
      <c r="DE20" s="92">
        <f t="shared" si="26"/>
        <v>24.100000000000005</v>
      </c>
      <c r="DF20" s="92" t="e">
        <f t="shared" si="26"/>
        <v>#DIV/0!</v>
      </c>
      <c r="DG20" s="92">
        <f t="shared" si="26"/>
        <v>24.933333333333334</v>
      </c>
      <c r="DH20" s="92" t="e">
        <f t="shared" si="26"/>
        <v>#DIV/0!</v>
      </c>
      <c r="DI20" s="96">
        <f t="shared" si="34"/>
        <v>0</v>
      </c>
      <c r="DJ20" s="92">
        <f t="shared" si="36"/>
        <v>2.6000000000000014</v>
      </c>
      <c r="DK20" s="96">
        <f t="shared" si="35"/>
        <v>9.6999999999999993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25.6</v>
      </c>
      <c r="C21" s="141">
        <v>24.6</v>
      </c>
      <c r="D21" s="156">
        <f t="shared" si="3"/>
        <v>1</v>
      </c>
      <c r="E21" s="156">
        <f t="shared" si="4"/>
        <v>30.952743411559485</v>
      </c>
      <c r="F21" s="156">
        <f t="shared" si="5"/>
        <v>32.852957094490023</v>
      </c>
      <c r="G21" s="156">
        <f t="shared" si="6"/>
        <v>0.82160370999999999</v>
      </c>
      <c r="H21" s="156">
        <f t="shared" si="7"/>
        <v>30.131139701559484</v>
      </c>
      <c r="I21" s="156">
        <f t="shared" si="8"/>
        <v>24.157807153576247</v>
      </c>
      <c r="J21" s="142">
        <f t="shared" si="9"/>
        <v>91.715152504834847</v>
      </c>
      <c r="K21" s="148">
        <v>1002</v>
      </c>
      <c r="L21" s="147">
        <v>6</v>
      </c>
      <c r="M21" s="142"/>
      <c r="N21" s="142"/>
      <c r="O21" s="142"/>
      <c r="P21" s="143"/>
      <c r="Q21" s="144">
        <v>36</v>
      </c>
      <c r="R21" s="145">
        <v>2</v>
      </c>
      <c r="S21" s="145"/>
      <c r="T21" s="144"/>
      <c r="U21" s="146"/>
      <c r="V21" s="146" t="s">
        <v>115</v>
      </c>
      <c r="W21" s="156"/>
      <c r="X21" s="156"/>
      <c r="Y21" s="156">
        <v>24.5</v>
      </c>
      <c r="Z21" s="156">
        <v>24.8</v>
      </c>
      <c r="AA21" s="156"/>
      <c r="AB21" s="156">
        <v>25.5</v>
      </c>
      <c r="AC21" s="48"/>
      <c r="AD21" s="140">
        <v>31.6</v>
      </c>
      <c r="AE21" s="141">
        <v>25.4</v>
      </c>
      <c r="AF21" s="156">
        <f t="shared" si="10"/>
        <v>6.2000000000000028</v>
      </c>
      <c r="AG21" s="156">
        <f t="shared" si="11"/>
        <v>32.464984595955208</v>
      </c>
      <c r="AH21" s="156">
        <f t="shared" si="15"/>
        <v>46.533647642609971</v>
      </c>
      <c r="AI21" s="156">
        <f t="shared" si="16"/>
        <v>5.0985004980000026</v>
      </c>
      <c r="AJ21" s="156">
        <f t="shared" si="17"/>
        <v>27.366484097955205</v>
      </c>
      <c r="AK21" s="156">
        <f t="shared" si="12"/>
        <v>22.562199177726619</v>
      </c>
      <c r="AL21" s="142">
        <f t="shared" si="13"/>
        <v>58.810098679855557</v>
      </c>
      <c r="AM21" s="148">
        <v>999</v>
      </c>
      <c r="AN21" s="147">
        <v>4</v>
      </c>
      <c r="AO21" s="142"/>
      <c r="AP21" s="142"/>
      <c r="AQ21" s="142"/>
      <c r="AR21" s="143"/>
      <c r="AS21" s="144">
        <v>4</v>
      </c>
      <c r="AT21" s="145">
        <v>2</v>
      </c>
      <c r="AU21" s="145"/>
      <c r="AV21" s="144"/>
      <c r="AW21" s="146"/>
      <c r="AX21" s="146" t="s">
        <v>54</v>
      </c>
      <c r="AY21" s="156"/>
      <c r="AZ21" s="156">
        <v>27.1</v>
      </c>
      <c r="BA21" s="156">
        <v>25.9</v>
      </c>
      <c r="BB21" s="156"/>
      <c r="BC21" s="156">
        <v>25.5</v>
      </c>
      <c r="BD21" s="48"/>
      <c r="BE21" s="140">
        <v>27</v>
      </c>
      <c r="BF21" s="141">
        <v>25.2</v>
      </c>
      <c r="BG21" s="156">
        <f t="shared" si="18"/>
        <v>1.8000000000000007</v>
      </c>
      <c r="BH21" s="156">
        <f t="shared" si="19"/>
        <v>32.081011512763133</v>
      </c>
      <c r="BI21" s="156">
        <f t="shared" si="20"/>
        <v>35.683708834322552</v>
      </c>
      <c r="BJ21" s="156">
        <f t="shared" si="21"/>
        <v>1.4798790360000007</v>
      </c>
      <c r="BK21" s="156">
        <f t="shared" si="22"/>
        <v>30.601132476763134</v>
      </c>
      <c r="BL21" s="156">
        <f t="shared" si="23"/>
        <v>24.416252034410338</v>
      </c>
      <c r="BM21" s="142">
        <f t="shared" si="14"/>
        <v>85.75659166720159</v>
      </c>
      <c r="BN21" s="148">
        <v>1001</v>
      </c>
      <c r="BO21" s="147">
        <v>8</v>
      </c>
      <c r="BP21" s="142"/>
      <c r="BQ21" s="142"/>
      <c r="BR21" s="142"/>
      <c r="BS21" s="143"/>
      <c r="BT21" s="144">
        <v>0</v>
      </c>
      <c r="BU21" s="145">
        <v>0</v>
      </c>
      <c r="BV21" s="145"/>
      <c r="BW21" s="144"/>
      <c r="BX21" s="146"/>
      <c r="BY21" s="146" t="s">
        <v>54</v>
      </c>
      <c r="BZ21" s="156"/>
      <c r="CA21" s="156">
        <v>26.3</v>
      </c>
      <c r="CB21" s="156">
        <v>26.1</v>
      </c>
      <c r="CC21" s="156"/>
      <c r="CD21" s="156">
        <v>25.7</v>
      </c>
      <c r="CE21" s="48"/>
      <c r="CF21" s="150">
        <v>0</v>
      </c>
      <c r="CG21" s="156">
        <v>28.8</v>
      </c>
      <c r="CH21" s="158">
        <f t="shared" si="0"/>
        <v>4.6999999999999993</v>
      </c>
      <c r="CI21" s="154">
        <v>24</v>
      </c>
      <c r="CJ21" s="154">
        <v>52.479999999995925</v>
      </c>
      <c r="CK21" s="154">
        <v>22</v>
      </c>
      <c r="CL21" s="156">
        <v>33.5</v>
      </c>
      <c r="CM21" s="97">
        <f t="shared" si="1"/>
        <v>28.066666666666666</v>
      </c>
      <c r="CN21" s="98"/>
      <c r="CO21" s="98"/>
      <c r="CP21" s="102">
        <f t="shared" si="2"/>
        <v>78.760614283964003</v>
      </c>
      <c r="CQ21" s="136">
        <v>9.1999999999999993</v>
      </c>
      <c r="CS21" s="83">
        <v>9</v>
      </c>
      <c r="CT21" s="92">
        <f t="shared" si="27"/>
        <v>28</v>
      </c>
      <c r="CU21" s="92">
        <f t="shared" si="28"/>
        <v>17.3</v>
      </c>
      <c r="CV21" s="92">
        <f t="shared" si="29"/>
        <v>24.133333333333336</v>
      </c>
      <c r="CW21" s="94" t="str">
        <f t="shared" si="30"/>
        <v>s/d</v>
      </c>
      <c r="CX21" s="94" t="str">
        <f t="shared" si="31"/>
        <v>s/d</v>
      </c>
      <c r="CY21" s="93">
        <f t="shared" si="32"/>
        <v>76.652773262775014</v>
      </c>
      <c r="CZ21" s="92">
        <f t="shared" si="24"/>
        <v>19.547439604486826</v>
      </c>
      <c r="DA21" s="93">
        <f t="shared" si="25"/>
        <v>1001</v>
      </c>
      <c r="DB21" s="92" t="str">
        <f t="shared" si="33"/>
        <v/>
      </c>
      <c r="DC21" s="92" t="e">
        <f t="shared" si="26"/>
        <v>#DIV/0!</v>
      </c>
      <c r="DD21" s="92">
        <f t="shared" si="26"/>
        <v>24.066666666666666</v>
      </c>
      <c r="DE21" s="92">
        <f t="shared" si="26"/>
        <v>24.166666666666668</v>
      </c>
      <c r="DF21" s="92" t="e">
        <f t="shared" si="26"/>
        <v>#DIV/0!</v>
      </c>
      <c r="DG21" s="92">
        <f t="shared" si="26"/>
        <v>24.866666666666664</v>
      </c>
      <c r="DH21" s="92" t="e">
        <f t="shared" si="26"/>
        <v>#DIV/0!</v>
      </c>
      <c r="DI21" s="96">
        <f t="shared" si="34"/>
        <v>0</v>
      </c>
      <c r="DJ21" s="92">
        <f t="shared" si="36"/>
        <v>2.1000000000000014</v>
      </c>
      <c r="DK21" s="96">
        <f t="shared" si="35"/>
        <v>8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23</v>
      </c>
      <c r="C22" s="141">
        <v>20.6</v>
      </c>
      <c r="D22" s="156">
        <f t="shared" si="3"/>
        <v>2.3999999999999986</v>
      </c>
      <c r="E22" s="156">
        <f t="shared" si="4"/>
        <v>24.276689308539769</v>
      </c>
      <c r="F22" s="156">
        <f t="shared" si="5"/>
        <v>28.111525375006003</v>
      </c>
      <c r="G22" s="156">
        <f t="shared" si="6"/>
        <v>1.9630279439999989</v>
      </c>
      <c r="H22" s="156">
        <f t="shared" si="7"/>
        <v>22.313661364539769</v>
      </c>
      <c r="I22" s="156">
        <f t="shared" si="8"/>
        <v>19.241636139994782</v>
      </c>
      <c r="J22" s="142">
        <f t="shared" si="9"/>
        <v>79.375491250926117</v>
      </c>
      <c r="K22" s="148">
        <v>1004</v>
      </c>
      <c r="L22" s="147">
        <v>1</v>
      </c>
      <c r="M22" s="142"/>
      <c r="N22" s="142"/>
      <c r="O22" s="142"/>
      <c r="P22" s="143"/>
      <c r="Q22" s="144">
        <v>18</v>
      </c>
      <c r="R22" s="145">
        <v>3</v>
      </c>
      <c r="S22" s="145"/>
      <c r="T22" s="144"/>
      <c r="U22" s="146"/>
      <c r="V22" s="146" t="s">
        <v>115</v>
      </c>
      <c r="W22" s="156"/>
      <c r="X22" s="156"/>
      <c r="Y22" s="156">
        <v>25</v>
      </c>
      <c r="Z22" s="156">
        <v>25.3</v>
      </c>
      <c r="AA22" s="156"/>
      <c r="AB22" s="156">
        <v>25.9</v>
      </c>
      <c r="AC22" s="48"/>
      <c r="AD22" s="140">
        <v>26.4</v>
      </c>
      <c r="AE22" s="141">
        <v>21.4</v>
      </c>
      <c r="AF22" s="156">
        <f t="shared" si="10"/>
        <v>5</v>
      </c>
      <c r="AG22" s="156">
        <f t="shared" si="11"/>
        <v>25.500711069439838</v>
      </c>
      <c r="AH22" s="156">
        <f t="shared" si="15"/>
        <v>34.44554256785225</v>
      </c>
      <c r="AI22" s="156">
        <f t="shared" si="16"/>
        <v>4.0933169500000002</v>
      </c>
      <c r="AJ22" s="156">
        <f t="shared" si="17"/>
        <v>21.407394119439836</v>
      </c>
      <c r="AK22" s="156">
        <f t="shared" si="12"/>
        <v>18.577475581827056</v>
      </c>
      <c r="AL22" s="142">
        <f t="shared" si="13"/>
        <v>62.148517699411087</v>
      </c>
      <c r="AM22" s="148">
        <v>1002</v>
      </c>
      <c r="AN22" s="142">
        <v>0</v>
      </c>
      <c r="AO22" s="142"/>
      <c r="AP22" s="142"/>
      <c r="AQ22" s="142"/>
      <c r="AR22" s="145"/>
      <c r="AS22" s="143">
        <v>22</v>
      </c>
      <c r="AT22" s="145">
        <v>2</v>
      </c>
      <c r="AU22" s="145"/>
      <c r="AV22" s="144"/>
      <c r="AW22" s="146"/>
      <c r="AX22" s="146" t="s">
        <v>54</v>
      </c>
      <c r="AY22" s="156"/>
      <c r="AZ22" s="156">
        <v>26.8</v>
      </c>
      <c r="BA22" s="156">
        <v>26.1</v>
      </c>
      <c r="BB22" s="156"/>
      <c r="BC22" s="156">
        <v>25.8</v>
      </c>
      <c r="BD22" s="48"/>
      <c r="BE22" s="156">
        <v>20.2</v>
      </c>
      <c r="BF22" s="141">
        <v>18.2</v>
      </c>
      <c r="BG22" s="156">
        <f t="shared" si="18"/>
        <v>2</v>
      </c>
      <c r="BH22" s="156">
        <f t="shared" si="19"/>
        <v>20.907417576861945</v>
      </c>
      <c r="BI22" s="156">
        <f t="shared" si="20"/>
        <v>23.68418059807065</v>
      </c>
      <c r="BJ22" s="156">
        <f t="shared" si="21"/>
        <v>1.63144614</v>
      </c>
      <c r="BK22" s="156">
        <f t="shared" si="22"/>
        <v>19.275971436861944</v>
      </c>
      <c r="BL22" s="156">
        <f t="shared" si="23"/>
        <v>16.912778304797648</v>
      </c>
      <c r="BM22" s="142">
        <f t="shared" si="14"/>
        <v>81.387537799944809</v>
      </c>
      <c r="BN22" s="148">
        <v>1002</v>
      </c>
      <c r="BO22" s="147">
        <v>0</v>
      </c>
      <c r="BP22" s="142"/>
      <c r="BQ22" s="142"/>
      <c r="BR22" s="142"/>
      <c r="BS22" s="143"/>
      <c r="BT22" s="144">
        <v>0</v>
      </c>
      <c r="BU22" s="145">
        <v>0</v>
      </c>
      <c r="BV22" s="145"/>
      <c r="BW22" s="144"/>
      <c r="BX22" s="146"/>
      <c r="BY22" s="146" t="s">
        <v>54</v>
      </c>
      <c r="BZ22" s="156"/>
      <c r="CA22" s="156">
        <v>25.5</v>
      </c>
      <c r="CB22" s="156">
        <v>25.9</v>
      </c>
      <c r="CC22" s="156"/>
      <c r="CD22" s="156">
        <v>25.9</v>
      </c>
      <c r="CE22" s="48"/>
      <c r="CF22" s="150">
        <v>0</v>
      </c>
      <c r="CG22" s="156">
        <v>29.7</v>
      </c>
      <c r="CH22" s="158">
        <f t="shared" si="0"/>
        <v>5</v>
      </c>
      <c r="CI22" s="154">
        <v>25.5</v>
      </c>
      <c r="CJ22" s="154">
        <v>69.430000000007567</v>
      </c>
      <c r="CK22" s="154">
        <v>20.399999999999999</v>
      </c>
      <c r="CL22" s="156">
        <v>27</v>
      </c>
      <c r="CM22" s="97">
        <f t="shared" si="1"/>
        <v>23.2</v>
      </c>
      <c r="CN22" s="98"/>
      <c r="CO22" s="98"/>
      <c r="CP22" s="102">
        <f t="shared" si="2"/>
        <v>74.303848916760671</v>
      </c>
      <c r="CQ22" s="136">
        <v>9.6999999999999993</v>
      </c>
      <c r="CS22" s="83">
        <v>10</v>
      </c>
      <c r="CT22" s="92">
        <f t="shared" si="27"/>
        <v>31.5</v>
      </c>
      <c r="CU22" s="92">
        <f t="shared" si="28"/>
        <v>18.399999999999999</v>
      </c>
      <c r="CV22" s="92">
        <f t="shared" si="29"/>
        <v>25.7</v>
      </c>
      <c r="CW22" s="94" t="str">
        <f t="shared" si="30"/>
        <v>s/d</v>
      </c>
      <c r="CX22" s="94" t="str">
        <f t="shared" si="31"/>
        <v>s/d</v>
      </c>
      <c r="CY22" s="93">
        <f t="shared" si="32"/>
        <v>73.245658872528864</v>
      </c>
      <c r="CZ22" s="92">
        <f t="shared" si="24"/>
        <v>20.023659631579857</v>
      </c>
      <c r="DA22" s="93">
        <f t="shared" si="25"/>
        <v>1001</v>
      </c>
      <c r="DB22" s="92" t="str">
        <f t="shared" si="33"/>
        <v/>
      </c>
      <c r="DC22" s="92" t="e">
        <f t="shared" si="26"/>
        <v>#DIV/0!</v>
      </c>
      <c r="DD22" s="92">
        <f t="shared" si="26"/>
        <v>24.533333333333331</v>
      </c>
      <c r="DE22" s="92">
        <f t="shared" si="26"/>
        <v>24.400000000000002</v>
      </c>
      <c r="DF22" s="92" t="e">
        <f t="shared" si="26"/>
        <v>#DIV/0!</v>
      </c>
      <c r="DG22" s="92">
        <f t="shared" si="26"/>
        <v>24.833333333333332</v>
      </c>
      <c r="DH22" s="92" t="e">
        <f t="shared" si="26"/>
        <v>#DIV/0!</v>
      </c>
      <c r="DI22" s="96">
        <f t="shared" si="34"/>
        <v>0</v>
      </c>
      <c r="DJ22" s="92">
        <f t="shared" si="36"/>
        <v>4.1000000000000014</v>
      </c>
      <c r="DK22" s="96">
        <f t="shared" si="35"/>
        <v>9.6999999999999993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22.5</v>
      </c>
      <c r="C23" s="141">
        <v>19.8</v>
      </c>
      <c r="D23" s="156">
        <f t="shared" si="3"/>
        <v>2.6999999999999993</v>
      </c>
      <c r="E23" s="156">
        <f t="shared" si="4"/>
        <v>23.104360847524493</v>
      </c>
      <c r="F23" s="156">
        <f t="shared" si="5"/>
        <v>27.271662477114713</v>
      </c>
      <c r="G23" s="156">
        <f t="shared" si="6"/>
        <v>2.2064217209999994</v>
      </c>
      <c r="H23" s="156">
        <f t="shared" si="7"/>
        <v>20.897939126524495</v>
      </c>
      <c r="I23" s="156">
        <f t="shared" si="8"/>
        <v>18.193239210239827</v>
      </c>
      <c r="J23" s="142">
        <f t="shared" si="9"/>
        <v>76.62876857639759</v>
      </c>
      <c r="K23" s="148">
        <v>1000</v>
      </c>
      <c r="L23" s="147">
        <v>0</v>
      </c>
      <c r="M23" s="142"/>
      <c r="N23" s="142"/>
      <c r="O23" s="142"/>
      <c r="P23" s="143"/>
      <c r="Q23" s="144">
        <v>18</v>
      </c>
      <c r="R23" s="145">
        <v>2</v>
      </c>
      <c r="S23" s="145"/>
      <c r="T23" s="144"/>
      <c r="U23" s="146"/>
      <c r="V23" s="146" t="s">
        <v>115</v>
      </c>
      <c r="W23" s="156"/>
      <c r="X23" s="156"/>
      <c r="Y23" s="156">
        <v>24.2</v>
      </c>
      <c r="Z23" s="156">
        <v>24</v>
      </c>
      <c r="AA23" s="156"/>
      <c r="AB23" s="156">
        <v>25.6</v>
      </c>
      <c r="AC23" s="48"/>
      <c r="AD23" s="156">
        <v>27</v>
      </c>
      <c r="AE23" s="141">
        <v>20.2</v>
      </c>
      <c r="AF23" s="156">
        <f t="shared" si="10"/>
        <v>6.8000000000000007</v>
      </c>
      <c r="AG23" s="156">
        <f t="shared" si="11"/>
        <v>23.68418059807065</v>
      </c>
      <c r="AH23" s="156">
        <f t="shared" si="15"/>
        <v>35.683708834322552</v>
      </c>
      <c r="AI23" s="156">
        <f t="shared" si="16"/>
        <v>5.5594132360000019</v>
      </c>
      <c r="AJ23" s="156">
        <f t="shared" si="17"/>
        <v>18.124767362070649</v>
      </c>
      <c r="AK23" s="156">
        <f t="shared" si="12"/>
        <v>15.945383908635531</v>
      </c>
      <c r="AL23" s="50">
        <f t="shared" si="13"/>
        <v>50.792835033552493</v>
      </c>
      <c r="AM23" s="148">
        <v>999</v>
      </c>
      <c r="AN23" s="142">
        <v>0</v>
      </c>
      <c r="AO23" s="142"/>
      <c r="AP23" s="142"/>
      <c r="AQ23" s="142"/>
      <c r="AR23" s="145"/>
      <c r="AS23" s="143">
        <v>18</v>
      </c>
      <c r="AT23" s="145">
        <v>2</v>
      </c>
      <c r="AU23" s="146"/>
      <c r="AV23" s="146"/>
      <c r="AW23" s="146"/>
      <c r="AX23" s="146" t="s">
        <v>54</v>
      </c>
      <c r="AY23" s="156"/>
      <c r="AZ23" s="156">
        <v>25.9</v>
      </c>
      <c r="BA23" s="156">
        <v>25.2</v>
      </c>
      <c r="BB23" s="156"/>
      <c r="BC23" s="156">
        <v>25.5</v>
      </c>
      <c r="BD23" s="48"/>
      <c r="BE23" s="156">
        <v>20.2</v>
      </c>
      <c r="BF23" s="141">
        <v>18.8</v>
      </c>
      <c r="BG23" s="156">
        <f t="shared" si="18"/>
        <v>1.3999999999999986</v>
      </c>
      <c r="BH23" s="156">
        <f t="shared" si="19"/>
        <v>21.708823327881156</v>
      </c>
      <c r="BI23" s="156">
        <f t="shared" si="20"/>
        <v>23.68418059807065</v>
      </c>
      <c r="BJ23" s="156">
        <f t="shared" si="21"/>
        <v>1.142784131999999</v>
      </c>
      <c r="BK23" s="156">
        <f t="shared" si="22"/>
        <v>20.566039195881157</v>
      </c>
      <c r="BL23" s="156">
        <f t="shared" si="23"/>
        <v>17.938482084966783</v>
      </c>
      <c r="BM23" s="142">
        <f t="shared" si="14"/>
        <v>86.834497443227988</v>
      </c>
      <c r="BN23" s="148">
        <v>1000</v>
      </c>
      <c r="BO23" s="147">
        <v>0</v>
      </c>
      <c r="BP23" s="142"/>
      <c r="BQ23" s="142"/>
      <c r="BR23" s="142"/>
      <c r="BS23" s="143"/>
      <c r="BT23" s="144">
        <v>0</v>
      </c>
      <c r="BU23" s="145">
        <v>0</v>
      </c>
      <c r="BV23" s="145"/>
      <c r="BW23" s="144"/>
      <c r="BX23" s="146"/>
      <c r="BY23" s="146" t="s">
        <v>115</v>
      </c>
      <c r="BZ23" s="156"/>
      <c r="CA23" s="156">
        <v>24.6</v>
      </c>
      <c r="CB23" s="156">
        <v>25.2</v>
      </c>
      <c r="CC23" s="156"/>
      <c r="CD23" s="156">
        <v>25.5</v>
      </c>
      <c r="CE23" s="48"/>
      <c r="CF23" s="150">
        <v>0</v>
      </c>
      <c r="CG23" s="156">
        <v>30</v>
      </c>
      <c r="CH23" s="158">
        <f t="shared" si="0"/>
        <v>4.3000000000000007</v>
      </c>
      <c r="CI23" s="154">
        <v>20</v>
      </c>
      <c r="CJ23" s="154">
        <v>18.119999999995343</v>
      </c>
      <c r="CK23" s="154">
        <v>15.4</v>
      </c>
      <c r="CL23" s="156">
        <v>28.5</v>
      </c>
      <c r="CM23" s="97">
        <f t="shared" si="1"/>
        <v>23.233333333333334</v>
      </c>
      <c r="CN23" s="98"/>
      <c r="CO23" s="98"/>
      <c r="CP23" s="102">
        <f t="shared" si="2"/>
        <v>71.418700351059357</v>
      </c>
      <c r="CQ23" s="136">
        <v>9.6</v>
      </c>
      <c r="CS23" s="83">
        <v>11</v>
      </c>
      <c r="CT23" s="92">
        <f t="shared" si="27"/>
        <v>29.5</v>
      </c>
      <c r="CU23" s="92">
        <f t="shared" si="28"/>
        <v>19.5</v>
      </c>
      <c r="CV23" s="92">
        <f t="shared" si="29"/>
        <v>25.366666666666664</v>
      </c>
      <c r="CW23" s="94" t="str">
        <f t="shared" si="30"/>
        <v>s/d</v>
      </c>
      <c r="CX23" s="94" t="str">
        <f t="shared" si="31"/>
        <v>s/d</v>
      </c>
      <c r="CY23" s="93">
        <f t="shared" si="32"/>
        <v>75.409834181906646</v>
      </c>
      <c r="CZ23" s="92">
        <f t="shared" si="24"/>
        <v>20.704322877933667</v>
      </c>
      <c r="DA23" s="93">
        <f t="shared" si="25"/>
        <v>1002</v>
      </c>
      <c r="DB23" s="92"/>
      <c r="DC23" s="92" t="e">
        <f t="shared" si="26"/>
        <v>#DIV/0!</v>
      </c>
      <c r="DD23" s="92">
        <f t="shared" si="26"/>
        <v>24.533333333333331</v>
      </c>
      <c r="DE23" s="92">
        <f t="shared" si="26"/>
        <v>24.366666666666664</v>
      </c>
      <c r="DF23" s="92" t="e">
        <f t="shared" si="26"/>
        <v>#DIV/0!</v>
      </c>
      <c r="DG23" s="92">
        <f t="shared" si="26"/>
        <v>25.033333333333331</v>
      </c>
      <c r="DH23" s="92" t="e">
        <f t="shared" si="26"/>
        <v>#DIV/0!</v>
      </c>
      <c r="DI23" s="96">
        <f t="shared" si="34"/>
        <v>0</v>
      </c>
      <c r="DJ23" s="92">
        <f t="shared" si="36"/>
        <v>2.6000000000000014</v>
      </c>
      <c r="DK23" s="96">
        <f t="shared" si="35"/>
        <v>4.2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24.2</v>
      </c>
      <c r="C24" s="141">
        <v>20.100000000000001</v>
      </c>
      <c r="D24" s="156">
        <f t="shared" si="3"/>
        <v>4.0999999999999979</v>
      </c>
      <c r="E24" s="156">
        <f t="shared" si="4"/>
        <v>23.538045118469292</v>
      </c>
      <c r="F24" s="156">
        <f t="shared" si="5"/>
        <v>30.219932720958749</v>
      </c>
      <c r="G24" s="156">
        <f t="shared" si="6"/>
        <v>3.3516224284999985</v>
      </c>
      <c r="H24" s="156">
        <f t="shared" si="7"/>
        <v>20.186422689969294</v>
      </c>
      <c r="I24" s="156">
        <f t="shared" si="8"/>
        <v>17.642648312878144</v>
      </c>
      <c r="J24" s="142">
        <f t="shared" si="9"/>
        <v>66.798370718969835</v>
      </c>
      <c r="K24" s="148">
        <v>1001</v>
      </c>
      <c r="L24" s="147">
        <v>0</v>
      </c>
      <c r="M24" s="142"/>
      <c r="N24" s="142"/>
      <c r="O24" s="142"/>
      <c r="P24" s="143"/>
      <c r="Q24" s="144">
        <v>0</v>
      </c>
      <c r="R24" s="145">
        <v>0</v>
      </c>
      <c r="S24" s="145"/>
      <c r="T24" s="144"/>
      <c r="U24" s="146"/>
      <c r="V24" s="146" t="s">
        <v>115</v>
      </c>
      <c r="W24" s="156"/>
      <c r="X24" s="156"/>
      <c r="Y24" s="156">
        <v>23</v>
      </c>
      <c r="Z24" s="156">
        <v>23.8</v>
      </c>
      <c r="AA24" s="156"/>
      <c r="AB24" s="156">
        <v>25.5</v>
      </c>
      <c r="AC24" s="48"/>
      <c r="AD24" s="114"/>
      <c r="AE24" s="113"/>
      <c r="AF24" s="114" t="str">
        <f t="shared" si="10"/>
        <v>SD</v>
      </c>
      <c r="AG24" s="114" t="str">
        <f t="shared" si="11"/>
        <v>SD</v>
      </c>
      <c r="AH24" s="114" t="str">
        <f>IF(AD24="","SD",(10^(23.5518-(2937.4/(273+AD24))-(4.9283*LOG10(273+AD24)))))</f>
        <v>SD</v>
      </c>
      <c r="AI24" s="114" t="str">
        <f t="shared" si="16"/>
        <v>SD</v>
      </c>
      <c r="AJ24" s="114" t="str">
        <f>IF(AG24="SD","SD",IF(AI24="SD","SD",(AG24-AI24)))</f>
        <v>SD</v>
      </c>
      <c r="AK24" s="114" t="str">
        <f>IF(AJ24="SD","SD",((237.3*LN(AJ24/6.11))/(7.5*LN(10)-LN(AJ24/6.11))))</f>
        <v>SD</v>
      </c>
      <c r="AL24" s="115" t="str">
        <f t="shared" si="13"/>
        <v/>
      </c>
      <c r="AM24" s="116"/>
      <c r="AN24" s="115"/>
      <c r="AO24" s="115"/>
      <c r="AP24" s="115"/>
      <c r="AQ24" s="115"/>
      <c r="AR24" s="120"/>
      <c r="AS24" s="118"/>
      <c r="AT24" s="120"/>
      <c r="AU24" s="121"/>
      <c r="AV24" s="121"/>
      <c r="AW24" s="121"/>
      <c r="AX24" s="120"/>
      <c r="AY24" s="114"/>
      <c r="AZ24" s="114"/>
      <c r="BA24" s="114"/>
      <c r="BB24" s="114"/>
      <c r="BC24" s="114"/>
      <c r="BD24" s="48"/>
      <c r="BE24" s="114"/>
      <c r="BF24" s="113"/>
      <c r="BG24" s="114" t="str">
        <f t="shared" si="18"/>
        <v>SD</v>
      </c>
      <c r="BH24" s="114" t="str">
        <f t="shared" si="19"/>
        <v>SD</v>
      </c>
      <c r="BI24" s="114" t="str">
        <f t="shared" si="20"/>
        <v>SD</v>
      </c>
      <c r="BJ24" s="114" t="str">
        <f t="shared" si="21"/>
        <v>SD</v>
      </c>
      <c r="BK24" s="114" t="str">
        <f t="shared" si="22"/>
        <v>SD</v>
      </c>
      <c r="BL24" s="114" t="str">
        <f t="shared" si="23"/>
        <v>SD</v>
      </c>
      <c r="BM24" s="115" t="str">
        <f t="shared" si="14"/>
        <v/>
      </c>
      <c r="BN24" s="116"/>
      <c r="BO24" s="117"/>
      <c r="BP24" s="115"/>
      <c r="BQ24" s="115"/>
      <c r="BR24" s="115"/>
      <c r="BS24" s="118"/>
      <c r="BT24" s="119"/>
      <c r="BU24" s="120"/>
      <c r="BV24" s="120"/>
      <c r="BW24" s="119"/>
      <c r="BX24" s="121"/>
      <c r="BY24" s="121"/>
      <c r="BZ24" s="114"/>
      <c r="CA24" s="114"/>
      <c r="CB24" s="114"/>
      <c r="CC24" s="114"/>
      <c r="CD24" s="114"/>
      <c r="CE24" s="48"/>
      <c r="CF24" s="150">
        <v>0</v>
      </c>
      <c r="CG24" s="156">
        <v>29.3</v>
      </c>
      <c r="CH24" s="158">
        <f t="shared" si="0"/>
        <v>3.5</v>
      </c>
      <c r="CI24" s="154">
        <v>20.5</v>
      </c>
      <c r="CJ24" s="154">
        <v>29.230000000010477</v>
      </c>
      <c r="CK24" s="154">
        <v>16.399999999999999</v>
      </c>
      <c r="CL24" s="156">
        <v>31</v>
      </c>
      <c r="CM24" s="173" t="b">
        <f t="shared" si="1"/>
        <v>0</v>
      </c>
      <c r="CN24" s="98"/>
      <c r="CO24" s="98"/>
      <c r="CP24" s="170" t="str">
        <f t="shared" si="2"/>
        <v>sd</v>
      </c>
      <c r="CQ24" s="136">
        <v>9.5</v>
      </c>
      <c r="CS24" s="83">
        <v>12</v>
      </c>
      <c r="CT24" s="92">
        <f t="shared" si="27"/>
        <v>29</v>
      </c>
      <c r="CU24" s="92">
        <f t="shared" si="28"/>
        <v>20.399999999999999</v>
      </c>
      <c r="CV24" s="92">
        <f t="shared" si="29"/>
        <v>23.966666666666669</v>
      </c>
      <c r="CW24" s="94" t="str">
        <f t="shared" si="30"/>
        <v>s/d</v>
      </c>
      <c r="CX24" s="94" t="str">
        <f t="shared" si="31"/>
        <v>s/d</v>
      </c>
      <c r="CY24" s="93">
        <f t="shared" si="32"/>
        <v>63.539717841214269</v>
      </c>
      <c r="CZ24" s="92">
        <f t="shared" si="24"/>
        <v>16.389972896310301</v>
      </c>
      <c r="DA24" s="93">
        <f t="shared" si="25"/>
        <v>1001</v>
      </c>
      <c r="DB24" s="92" t="str">
        <f t="shared" si="33"/>
        <v/>
      </c>
      <c r="DC24" s="92" t="e">
        <f t="shared" si="26"/>
        <v>#DIV/0!</v>
      </c>
      <c r="DD24" s="92">
        <f t="shared" si="26"/>
        <v>24.933333333333334</v>
      </c>
      <c r="DE24" s="92">
        <f t="shared" si="26"/>
        <v>24.933333333333334</v>
      </c>
      <c r="DF24" s="92" t="e">
        <f t="shared" si="26"/>
        <v>#DIV/0!</v>
      </c>
      <c r="DG24" s="92">
        <f t="shared" si="26"/>
        <v>25.2</v>
      </c>
      <c r="DH24" s="92" t="e">
        <f t="shared" si="26"/>
        <v>#DIV/0!</v>
      </c>
      <c r="DI24" s="96">
        <f t="shared" si="34"/>
        <v>0</v>
      </c>
      <c r="DJ24" s="92">
        <f t="shared" si="36"/>
        <v>4</v>
      </c>
      <c r="DK24" s="96">
        <f t="shared" si="35"/>
        <v>7.9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26.2</v>
      </c>
      <c r="C25" s="141">
        <v>21.2</v>
      </c>
      <c r="D25" s="156">
        <f t="shared" si="3"/>
        <v>5</v>
      </c>
      <c r="E25" s="156">
        <f t="shared" si="4"/>
        <v>25.189755922109946</v>
      </c>
      <c r="F25" s="156">
        <f t="shared" si="5"/>
        <v>34.04122114983732</v>
      </c>
      <c r="G25" s="156">
        <f t="shared" si="6"/>
        <v>4.0923981000000005</v>
      </c>
      <c r="H25" s="156">
        <f t="shared" si="7"/>
        <v>21.097357822109945</v>
      </c>
      <c r="I25" s="156">
        <f t="shared" si="8"/>
        <v>18.344609218983756</v>
      </c>
      <c r="J25" s="142">
        <f t="shared" si="9"/>
        <v>61.97591364083825</v>
      </c>
      <c r="K25" s="148">
        <v>1000</v>
      </c>
      <c r="L25" s="147">
        <v>6</v>
      </c>
      <c r="M25" s="142"/>
      <c r="N25" s="142"/>
      <c r="O25" s="142"/>
      <c r="P25" s="143"/>
      <c r="Q25" s="144">
        <v>36</v>
      </c>
      <c r="R25" s="145">
        <v>3</v>
      </c>
      <c r="S25" s="145"/>
      <c r="T25" s="144"/>
      <c r="U25" s="146"/>
      <c r="V25" s="146" t="s">
        <v>115</v>
      </c>
      <c r="W25" s="156"/>
      <c r="X25" s="156"/>
      <c r="Y25" s="156">
        <v>24</v>
      </c>
      <c r="Z25" s="156">
        <v>24.5</v>
      </c>
      <c r="AA25" s="156"/>
      <c r="AB25" s="156">
        <v>25.5</v>
      </c>
      <c r="AC25" s="156"/>
      <c r="AD25" s="140">
        <v>32.700000000000003</v>
      </c>
      <c r="AE25" s="141">
        <v>24.8</v>
      </c>
      <c r="AF25" s="156">
        <f t="shared" si="10"/>
        <v>7.9000000000000021</v>
      </c>
      <c r="AG25" s="156">
        <f t="shared" si="11"/>
        <v>31.324925220197752</v>
      </c>
      <c r="AH25" s="156">
        <f>IF(AD25="","SD",(10^(23.5518-(2937.4/(273+AD25))-(4.9283*LOG10(273+AD25)))))</f>
        <v>49.516703505827081</v>
      </c>
      <c r="AI25" s="156">
        <f t="shared" si="16"/>
        <v>6.4921210920000023</v>
      </c>
      <c r="AJ25" s="156">
        <f>IF(AG25="SD","SD",IF(AI25="SD","SD",(AG25-AI25)))</f>
        <v>24.832804128197751</v>
      </c>
      <c r="AK25" s="156">
        <f t="shared" si="12"/>
        <v>20.97107973049809</v>
      </c>
      <c r="AL25" s="142">
        <f t="shared" si="13"/>
        <v>50.150358101434293</v>
      </c>
      <c r="AM25" s="148">
        <v>996</v>
      </c>
      <c r="AN25" s="142">
        <v>2</v>
      </c>
      <c r="AO25" s="142"/>
      <c r="AP25" s="142"/>
      <c r="AQ25" s="142"/>
      <c r="AR25" s="143"/>
      <c r="AS25" s="144">
        <v>36</v>
      </c>
      <c r="AT25" s="145">
        <v>2</v>
      </c>
      <c r="AU25" s="145"/>
      <c r="AV25" s="144"/>
      <c r="AW25" s="146"/>
      <c r="AX25" s="146" t="s">
        <v>54</v>
      </c>
      <c r="AY25" s="156"/>
      <c r="AZ25" s="156">
        <v>26.9</v>
      </c>
      <c r="BA25" s="156">
        <v>25.7</v>
      </c>
      <c r="BB25" s="156"/>
      <c r="BC25" s="156">
        <v>25.4</v>
      </c>
      <c r="BD25" s="48"/>
      <c r="BE25" s="140">
        <v>27.3</v>
      </c>
      <c r="BF25" s="141">
        <v>25.2</v>
      </c>
      <c r="BG25" s="156">
        <f t="shared" si="18"/>
        <v>2.1000000000000014</v>
      </c>
      <c r="BH25" s="156">
        <f t="shared" si="19"/>
        <v>32.081011512763133</v>
      </c>
      <c r="BI25" s="156">
        <f t="shared" si="20"/>
        <v>36.317193064748018</v>
      </c>
      <c r="BJ25" s="156">
        <f t="shared" si="21"/>
        <v>1.7265255420000014</v>
      </c>
      <c r="BK25" s="156">
        <f t="shared" si="22"/>
        <v>30.354485970763132</v>
      </c>
      <c r="BL25" s="156">
        <f t="shared" si="23"/>
        <v>24.281058511117266</v>
      </c>
      <c r="BM25" s="142">
        <f t="shared" si="14"/>
        <v>83.58158604561126</v>
      </c>
      <c r="BN25" s="148">
        <v>996</v>
      </c>
      <c r="BO25" s="147">
        <v>7</v>
      </c>
      <c r="BP25" s="142"/>
      <c r="BQ25" s="142"/>
      <c r="BR25" s="142"/>
      <c r="BS25" s="143"/>
      <c r="BT25" s="144">
        <v>0</v>
      </c>
      <c r="BU25" s="145">
        <v>0</v>
      </c>
      <c r="BV25" s="145"/>
      <c r="BW25" s="144"/>
      <c r="BX25" s="146"/>
      <c r="BY25" s="146" t="s">
        <v>54</v>
      </c>
      <c r="BZ25" s="156"/>
      <c r="CA25" s="156">
        <v>26.3</v>
      </c>
      <c r="CB25" s="156">
        <v>26</v>
      </c>
      <c r="CC25" s="156"/>
      <c r="CD25" s="156">
        <v>25.6</v>
      </c>
      <c r="CE25" s="48"/>
      <c r="CF25" s="150">
        <v>0</v>
      </c>
      <c r="CG25" s="156">
        <v>28.5</v>
      </c>
      <c r="CH25" s="158">
        <f t="shared" si="0"/>
        <v>4</v>
      </c>
      <c r="CI25" s="154">
        <v>23</v>
      </c>
      <c r="CJ25" s="154">
        <v>34.719999999986612</v>
      </c>
      <c r="CK25" s="154">
        <v>20.100000000000001</v>
      </c>
      <c r="CL25" s="156">
        <v>33.5</v>
      </c>
      <c r="CM25" s="97">
        <f t="shared" si="1"/>
        <v>28.733333333333334</v>
      </c>
      <c r="CN25" s="98"/>
      <c r="CO25" s="98"/>
      <c r="CP25" s="102">
        <f t="shared" si="2"/>
        <v>65.235952595961265</v>
      </c>
      <c r="CQ25" s="136">
        <v>8.6999999999999993</v>
      </c>
      <c r="CS25" s="83">
        <v>13</v>
      </c>
      <c r="CT25" s="92">
        <f t="shared" si="27"/>
        <v>31</v>
      </c>
      <c r="CU25" s="92">
        <f t="shared" si="28"/>
        <v>19</v>
      </c>
      <c r="CV25" s="92">
        <f t="shared" si="29"/>
        <v>25.866666666666664</v>
      </c>
      <c r="CW25" s="94" t="str">
        <f t="shared" si="30"/>
        <v>s/d</v>
      </c>
      <c r="CX25" s="94" t="str">
        <f t="shared" si="31"/>
        <v>s/d</v>
      </c>
      <c r="CY25" s="93">
        <f t="shared" si="32"/>
        <v>75.39724486422962</v>
      </c>
      <c r="CZ25" s="92">
        <f t="shared" si="24"/>
        <v>20.919049427040278</v>
      </c>
      <c r="DA25" s="93">
        <f t="shared" si="25"/>
        <v>998.33333333333337</v>
      </c>
      <c r="DB25" s="92" t="str">
        <f t="shared" si="33"/>
        <v/>
      </c>
      <c r="DC25" s="92" t="e">
        <f t="shared" si="26"/>
        <v>#DIV/0!</v>
      </c>
      <c r="DD25" s="92">
        <f t="shared" si="26"/>
        <v>24.900000000000002</v>
      </c>
      <c r="DE25" s="92">
        <f t="shared" si="26"/>
        <v>24.666666666666668</v>
      </c>
      <c r="DF25" s="92" t="e">
        <f t="shared" si="26"/>
        <v>#DIV/0!</v>
      </c>
      <c r="DG25" s="92">
        <f t="shared" si="26"/>
        <v>25.166666666666668</v>
      </c>
      <c r="DH25" s="92" t="e">
        <f t="shared" si="26"/>
        <v>#DIV/0!</v>
      </c>
      <c r="DI25" s="96">
        <f t="shared" si="34"/>
        <v>0</v>
      </c>
      <c r="DJ25" s="92" t="s">
        <v>65</v>
      </c>
      <c r="DK25" s="96">
        <f t="shared" si="35"/>
        <v>5.2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27.3</v>
      </c>
      <c r="C26" s="141">
        <v>24.7</v>
      </c>
      <c r="D26" s="156">
        <f t="shared" si="3"/>
        <v>2.6000000000000014</v>
      </c>
      <c r="E26" s="156">
        <f t="shared" si="4"/>
        <v>31.138349422643646</v>
      </c>
      <c r="F26" s="156">
        <f t="shared" si="5"/>
        <v>36.317193064748018</v>
      </c>
      <c r="G26" s="156">
        <f t="shared" si="6"/>
        <v>2.1364085470000012</v>
      </c>
      <c r="H26" s="156">
        <f t="shared" si="7"/>
        <v>29.001940875643644</v>
      </c>
      <c r="I26" s="156">
        <f t="shared" si="8"/>
        <v>23.522192104494753</v>
      </c>
      <c r="J26" s="142">
        <f t="shared" si="9"/>
        <v>79.857330449348353</v>
      </c>
      <c r="K26" s="148">
        <v>997</v>
      </c>
      <c r="L26" s="147">
        <v>8</v>
      </c>
      <c r="M26" s="142"/>
      <c r="N26" s="142"/>
      <c r="O26" s="142"/>
      <c r="P26" s="143"/>
      <c r="Q26" s="144">
        <v>36</v>
      </c>
      <c r="R26" s="145">
        <v>2</v>
      </c>
      <c r="S26" s="145"/>
      <c r="T26" s="144"/>
      <c r="U26" s="146"/>
      <c r="V26" s="146" t="s">
        <v>115</v>
      </c>
      <c r="W26" s="156"/>
      <c r="X26" s="156"/>
      <c r="Y26" s="156">
        <v>25.2</v>
      </c>
      <c r="Z26" s="156">
        <v>25.4</v>
      </c>
      <c r="AA26" s="156"/>
      <c r="AB26" s="156">
        <v>25.8</v>
      </c>
      <c r="AC26" s="156"/>
      <c r="AD26" s="140">
        <v>30.5</v>
      </c>
      <c r="AE26" s="141">
        <v>26.6</v>
      </c>
      <c r="AF26" s="156">
        <f t="shared" si="10"/>
        <v>3.8999999999999986</v>
      </c>
      <c r="AG26" s="156">
        <f xml:space="preserve"> IF(AD26="","SD",IF(AE26="","SD",(10^(23.5518-(2937.4/(273+AE26))-(4.9283*LOG10(273+AE26))))))</f>
        <v>34.854040224354996</v>
      </c>
      <c r="AH26" s="156">
        <f t="shared" ref="AH26:AH37" si="37">IF(AD26="","SD",(10^(23.5518-(2937.4/(273+AD26))-(4.9283*LOG10(273+AD26)))))</f>
        <v>43.707790223555499</v>
      </c>
      <c r="AI26" s="156">
        <f t="shared" si="16"/>
        <v>3.2114214989999987</v>
      </c>
      <c r="AJ26" s="156">
        <f t="shared" ref="AJ26:AJ37" si="38">IF(AG26="SD","SD",IF(AI26="SD","SD",(AG26-AI26)))</f>
        <v>31.642618725354996</v>
      </c>
      <c r="AK26" s="156">
        <f t="shared" si="12"/>
        <v>24.976840629781428</v>
      </c>
      <c r="AL26" s="142">
        <f t="shared" si="13"/>
        <v>72.395832787496531</v>
      </c>
      <c r="AM26" s="148">
        <v>996</v>
      </c>
      <c r="AN26" s="147">
        <v>8</v>
      </c>
      <c r="AO26" s="142"/>
      <c r="AP26" s="142"/>
      <c r="AQ26" s="142"/>
      <c r="AR26" s="143"/>
      <c r="AS26" s="144">
        <v>31</v>
      </c>
      <c r="AT26" s="145">
        <v>2</v>
      </c>
      <c r="AU26" s="145"/>
      <c r="AV26" s="144"/>
      <c r="AW26" s="146"/>
      <c r="AX26" s="146" t="s">
        <v>54</v>
      </c>
      <c r="AY26" s="156"/>
      <c r="AZ26" s="156">
        <v>26.6</v>
      </c>
      <c r="BA26" s="156">
        <v>25.9</v>
      </c>
      <c r="BB26" s="156"/>
      <c r="BC26" s="156">
        <v>25.8</v>
      </c>
      <c r="BD26" s="48"/>
      <c r="BE26" s="140">
        <v>27.5</v>
      </c>
      <c r="BF26" s="141">
        <v>25.9</v>
      </c>
      <c r="BG26" s="156">
        <f t="shared" si="18"/>
        <v>1.6000000000000014</v>
      </c>
      <c r="BH26" s="156">
        <f t="shared" si="19"/>
        <v>33.442491128492129</v>
      </c>
      <c r="BI26" s="156">
        <f t="shared" si="20"/>
        <v>36.744933853672364</v>
      </c>
      <c r="BJ26" s="156">
        <f t="shared" si="21"/>
        <v>1.3164771440000012</v>
      </c>
      <c r="BK26" s="156">
        <f t="shared" si="22"/>
        <v>32.126013984492126</v>
      </c>
      <c r="BL26" s="156">
        <f t="shared" si="23"/>
        <v>25.231582542786189</v>
      </c>
      <c r="BM26" s="142">
        <f t="shared" si="14"/>
        <v>87.429777700583301</v>
      </c>
      <c r="BN26" s="148">
        <v>996</v>
      </c>
      <c r="BO26" s="147">
        <v>4</v>
      </c>
      <c r="BP26" s="142"/>
      <c r="BQ26" s="142"/>
      <c r="BR26" s="142"/>
      <c r="BS26" s="143"/>
      <c r="BT26" s="144">
        <v>0</v>
      </c>
      <c r="BU26" s="145">
        <v>0</v>
      </c>
      <c r="BV26" s="145"/>
      <c r="BW26" s="144"/>
      <c r="BX26" s="146"/>
      <c r="BY26" s="146" t="s">
        <v>115</v>
      </c>
      <c r="BZ26" s="156"/>
      <c r="CA26" s="156">
        <v>26.5</v>
      </c>
      <c r="CB26" s="156">
        <v>26.2</v>
      </c>
      <c r="CC26" s="156"/>
      <c r="CD26" s="156">
        <v>25.9</v>
      </c>
      <c r="CE26" s="48"/>
      <c r="CF26" s="150">
        <v>24.5</v>
      </c>
      <c r="CG26" s="156">
        <v>29</v>
      </c>
      <c r="CH26" s="158">
        <f t="shared" si="0"/>
        <v>4.5</v>
      </c>
      <c r="CI26" s="154">
        <v>25.5</v>
      </c>
      <c r="CJ26" s="154">
        <v>43.30000000000291</v>
      </c>
      <c r="CK26" s="154">
        <v>24.4</v>
      </c>
      <c r="CL26" s="156">
        <v>31</v>
      </c>
      <c r="CM26" s="97">
        <f t="shared" si="1"/>
        <v>28.433333333333334</v>
      </c>
      <c r="CN26" s="98"/>
      <c r="CO26" s="98"/>
      <c r="CP26" s="102">
        <f t="shared" si="2"/>
        <v>79.894313645809405</v>
      </c>
      <c r="CQ26" s="136">
        <v>0</v>
      </c>
      <c r="CS26" s="83">
        <v>14</v>
      </c>
      <c r="CT26" s="92">
        <f t="shared" si="27"/>
        <v>33.5</v>
      </c>
      <c r="CU26" s="92">
        <f t="shared" si="28"/>
        <v>21</v>
      </c>
      <c r="CV26" s="92">
        <f t="shared" si="29"/>
        <v>28.133333333333336</v>
      </c>
      <c r="CW26" s="94" t="str">
        <f t="shared" si="30"/>
        <v>s/d</v>
      </c>
      <c r="CX26" s="94" t="str">
        <f t="shared" si="31"/>
        <v>s/d</v>
      </c>
      <c r="CY26" s="93">
        <f t="shared" si="32"/>
        <v>74.97480488900392</v>
      </c>
      <c r="CZ26" s="92">
        <f t="shared" si="24"/>
        <v>22.920079060704364</v>
      </c>
      <c r="DA26" s="93">
        <f t="shared" si="25"/>
        <v>999</v>
      </c>
      <c r="DB26" s="92" t="str">
        <f t="shared" si="33"/>
        <v/>
      </c>
      <c r="DC26" s="92" t="e">
        <f t="shared" si="26"/>
        <v>#DIV/0!</v>
      </c>
      <c r="DD26" s="92">
        <f t="shared" si="26"/>
        <v>25.2</v>
      </c>
      <c r="DE26" s="92">
        <f t="shared" si="26"/>
        <v>25.133333333333329</v>
      </c>
      <c r="DF26" s="92" t="e">
        <f t="shared" si="26"/>
        <v>#DIV/0!</v>
      </c>
      <c r="DG26" s="92">
        <f t="shared" si="26"/>
        <v>25.333333333333332</v>
      </c>
      <c r="DH26" s="92" t="e">
        <f t="shared" si="26"/>
        <v>#DIV/0!</v>
      </c>
      <c r="DI26" s="96">
        <f t="shared" si="34"/>
        <v>0.2</v>
      </c>
      <c r="DJ26" s="92">
        <f t="shared" si="36"/>
        <v>4</v>
      </c>
      <c r="DK26" s="96">
        <f t="shared" si="35"/>
        <v>7.4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21.2</v>
      </c>
      <c r="C27" s="141">
        <v>21</v>
      </c>
      <c r="D27" s="156">
        <f t="shared" si="3"/>
        <v>0.19999999999999929</v>
      </c>
      <c r="E27" s="156">
        <f t="shared" si="4"/>
        <v>24.882120498598017</v>
      </c>
      <c r="F27" s="156">
        <f t="shared" si="5"/>
        <v>25.189755922109946</v>
      </c>
      <c r="G27" s="156">
        <f t="shared" si="6"/>
        <v>0.16365916999999941</v>
      </c>
      <c r="H27" s="156">
        <f t="shared" si="7"/>
        <v>24.718461328598018</v>
      </c>
      <c r="I27" s="156">
        <f t="shared" si="8"/>
        <v>20.895980514583336</v>
      </c>
      <c r="J27" s="142">
        <f t="shared" si="9"/>
        <v>98.129022786210271</v>
      </c>
      <c r="K27" s="148">
        <v>997</v>
      </c>
      <c r="L27" s="147">
        <v>8</v>
      </c>
      <c r="M27" s="142"/>
      <c r="N27" s="142"/>
      <c r="O27" s="142"/>
      <c r="P27" s="143"/>
      <c r="Q27" s="144">
        <v>0</v>
      </c>
      <c r="R27" s="145">
        <v>0</v>
      </c>
      <c r="S27" s="145"/>
      <c r="T27" s="144"/>
      <c r="U27" s="146"/>
      <c r="V27" s="146" t="s">
        <v>114</v>
      </c>
      <c r="W27" s="156"/>
      <c r="X27" s="156"/>
      <c r="Y27" s="156">
        <v>24.8</v>
      </c>
      <c r="Z27" s="156">
        <v>25.2</v>
      </c>
      <c r="AA27" s="156"/>
      <c r="AB27" s="156">
        <v>26</v>
      </c>
      <c r="AC27" s="156"/>
      <c r="AD27" s="140">
        <v>23.2</v>
      </c>
      <c r="AE27" s="141">
        <v>22.2</v>
      </c>
      <c r="AF27" s="156">
        <f t="shared" si="10"/>
        <v>1</v>
      </c>
      <c r="AG27" s="156">
        <f t="shared" si="11"/>
        <v>26.77833506255956</v>
      </c>
      <c r="AH27" s="156">
        <f t="shared" si="37"/>
        <v>28.453740693820269</v>
      </c>
      <c r="AI27" s="156">
        <f t="shared" si="16"/>
        <v>0.8193984700000001</v>
      </c>
      <c r="AJ27" s="156">
        <f t="shared" si="38"/>
        <v>25.95893659255956</v>
      </c>
      <c r="AK27" s="156">
        <f t="shared" si="12"/>
        <v>21.694998807270142</v>
      </c>
      <c r="AL27" s="142">
        <f t="shared" si="13"/>
        <v>91.232069877537967</v>
      </c>
      <c r="AM27" s="148">
        <v>996</v>
      </c>
      <c r="AN27" s="147">
        <v>8</v>
      </c>
      <c r="AO27" s="142"/>
      <c r="AP27" s="142"/>
      <c r="AQ27" s="142"/>
      <c r="AR27" s="143"/>
      <c r="AS27" s="144">
        <v>31</v>
      </c>
      <c r="AT27" s="145">
        <v>2</v>
      </c>
      <c r="AU27" s="145"/>
      <c r="AV27" s="144"/>
      <c r="AW27" s="146"/>
      <c r="AX27" s="146" t="s">
        <v>115</v>
      </c>
      <c r="AY27" s="156"/>
      <c r="AZ27" s="156">
        <v>25</v>
      </c>
      <c r="BA27" s="156">
        <v>25.2</v>
      </c>
      <c r="BB27" s="156"/>
      <c r="BC27" s="156">
        <v>25.8</v>
      </c>
      <c r="BD27" s="48"/>
      <c r="BE27" s="140">
        <v>22.2</v>
      </c>
      <c r="BF27" s="141">
        <v>21.8</v>
      </c>
      <c r="BG27" s="156">
        <f t="shared" si="18"/>
        <v>0.39999999999999858</v>
      </c>
      <c r="BH27" s="156">
        <f t="shared" si="19"/>
        <v>26.132701336552852</v>
      </c>
      <c r="BI27" s="156">
        <f t="shared" si="20"/>
        <v>26.77833506255956</v>
      </c>
      <c r="BJ27" s="156">
        <f t="shared" si="21"/>
        <v>0.32761237199999882</v>
      </c>
      <c r="BK27" s="156">
        <f t="shared" si="22"/>
        <v>25.805088964552855</v>
      </c>
      <c r="BL27" s="156">
        <f t="shared" si="23"/>
        <v>21.59773775151746</v>
      </c>
      <c r="BM27" s="142">
        <f t="shared" si="14"/>
        <v>96.3655466415929</v>
      </c>
      <c r="BN27" s="148">
        <v>998</v>
      </c>
      <c r="BO27" s="147">
        <v>8</v>
      </c>
      <c r="BP27" s="142"/>
      <c r="BQ27" s="142"/>
      <c r="BR27" s="142"/>
      <c r="BS27" s="143"/>
      <c r="BT27" s="144">
        <v>0</v>
      </c>
      <c r="BU27" s="145">
        <v>0</v>
      </c>
      <c r="BV27" s="145"/>
      <c r="BW27" s="144"/>
      <c r="BX27" s="146"/>
      <c r="BY27" s="146" t="s">
        <v>115</v>
      </c>
      <c r="BZ27" s="156"/>
      <c r="CA27" s="156">
        <v>25</v>
      </c>
      <c r="CB27" s="156">
        <v>25.2</v>
      </c>
      <c r="CC27" s="156"/>
      <c r="CD27" s="156">
        <v>25.8</v>
      </c>
      <c r="CE27" s="48"/>
      <c r="CF27" s="150">
        <v>0.8</v>
      </c>
      <c r="CG27" s="156">
        <v>5</v>
      </c>
      <c r="CH27" s="158">
        <f t="shared" si="0"/>
        <v>2.3000000000000007</v>
      </c>
      <c r="CI27" s="154">
        <v>23</v>
      </c>
      <c r="CJ27" s="154">
        <v>14.529999999998836</v>
      </c>
      <c r="CK27" s="154">
        <v>21</v>
      </c>
      <c r="CL27" s="156">
        <v>27.5</v>
      </c>
      <c r="CM27" s="97">
        <f t="shared" si="1"/>
        <v>22.2</v>
      </c>
      <c r="CN27" s="98"/>
      <c r="CO27" s="98"/>
      <c r="CP27" s="102">
        <f t="shared" si="2"/>
        <v>95.242213101780393</v>
      </c>
      <c r="CQ27" s="136">
        <v>0</v>
      </c>
      <c r="CS27" s="83">
        <v>15</v>
      </c>
      <c r="CT27" s="92">
        <f t="shared" si="27"/>
        <v>33.5</v>
      </c>
      <c r="CU27" s="92">
        <f t="shared" si="28"/>
        <v>22</v>
      </c>
      <c r="CV27" s="92">
        <f t="shared" si="29"/>
        <v>28.066666666666666</v>
      </c>
      <c r="CW27" s="94" t="str">
        <f t="shared" si="30"/>
        <v>s/d</v>
      </c>
      <c r="CX27" s="94" t="str">
        <f t="shared" si="31"/>
        <v>s/d</v>
      </c>
      <c r="CY27" s="93">
        <f t="shared" si="32"/>
        <v>78.760614283964003</v>
      </c>
      <c r="CZ27" s="92">
        <f t="shared" si="24"/>
        <v>23.712086121904402</v>
      </c>
      <c r="DA27" s="93">
        <f t="shared" si="25"/>
        <v>1000.6666666666666</v>
      </c>
      <c r="DB27" s="92" t="str">
        <f t="shared" si="33"/>
        <v/>
      </c>
      <c r="DC27" s="92" t="e">
        <f t="shared" si="26"/>
        <v>#DIV/0!</v>
      </c>
      <c r="DD27" s="92">
        <f t="shared" si="26"/>
        <v>25.966666666666669</v>
      </c>
      <c r="DE27" s="92">
        <f t="shared" si="26"/>
        <v>25.600000000000005</v>
      </c>
      <c r="DF27" s="92" t="e">
        <f t="shared" si="26"/>
        <v>#DIV/0!</v>
      </c>
      <c r="DG27" s="92">
        <f t="shared" si="26"/>
        <v>25.566666666666666</v>
      </c>
      <c r="DH27" s="92" t="e">
        <f t="shared" si="26"/>
        <v>#DIV/0!</v>
      </c>
      <c r="DI27" s="96">
        <f t="shared" si="34"/>
        <v>0</v>
      </c>
      <c r="DJ27" s="92">
        <f t="shared" si="36"/>
        <v>4.6999999999999993</v>
      </c>
      <c r="DK27" s="96">
        <f t="shared" si="35"/>
        <v>9.1999999999999993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23.3</v>
      </c>
      <c r="C28" s="141">
        <v>21.5</v>
      </c>
      <c r="D28" s="156">
        <f t="shared" si="3"/>
        <v>1.8000000000000007</v>
      </c>
      <c r="E28" s="156">
        <f t="shared" si="4"/>
        <v>25.657442951879197</v>
      </c>
      <c r="F28" s="156">
        <f t="shared" si="5"/>
        <v>28.626207964188524</v>
      </c>
      <c r="G28" s="156">
        <f t="shared" si="6"/>
        <v>1.4737594950000008</v>
      </c>
      <c r="H28" s="156">
        <f t="shared" si="7"/>
        <v>24.183683456879198</v>
      </c>
      <c r="I28" s="156">
        <f t="shared" si="8"/>
        <v>20.540661030462001</v>
      </c>
      <c r="J28" s="142">
        <f t="shared" si="9"/>
        <v>84.480918629296141</v>
      </c>
      <c r="K28" s="148">
        <v>999</v>
      </c>
      <c r="L28" s="147">
        <v>7</v>
      </c>
      <c r="M28" s="142"/>
      <c r="N28" s="142"/>
      <c r="O28" s="142"/>
      <c r="P28" s="143"/>
      <c r="Q28" s="144">
        <v>9</v>
      </c>
      <c r="R28" s="145">
        <v>2</v>
      </c>
      <c r="S28" s="145"/>
      <c r="T28" s="144"/>
      <c r="U28" s="146"/>
      <c r="V28" s="146" t="s">
        <v>115</v>
      </c>
      <c r="W28" s="156"/>
      <c r="X28" s="156"/>
      <c r="Y28" s="156">
        <v>24.5</v>
      </c>
      <c r="Z28" s="156">
        <v>25</v>
      </c>
      <c r="AA28" s="156"/>
      <c r="AB28" s="156">
        <v>25.7</v>
      </c>
      <c r="AC28" s="156"/>
      <c r="AD28" s="140">
        <v>27.1</v>
      </c>
      <c r="AE28" s="141">
        <v>23.2</v>
      </c>
      <c r="AF28" s="156">
        <f t="shared" si="10"/>
        <v>3.9000000000000021</v>
      </c>
      <c r="AG28" s="156">
        <f t="shared" si="11"/>
        <v>28.453740693820269</v>
      </c>
      <c r="AH28" s="156">
        <f t="shared" si="37"/>
        <v>35.893792812192821</v>
      </c>
      <c r="AI28" s="156">
        <f t="shared" si="16"/>
        <v>3.1992375480000024</v>
      </c>
      <c r="AJ28" s="156">
        <f t="shared" si="38"/>
        <v>25.254503145820266</v>
      </c>
      <c r="AK28" s="156">
        <f t="shared" si="12"/>
        <v>21.245460182166646</v>
      </c>
      <c r="AL28" s="142">
        <f t="shared" si="13"/>
        <v>70.358970638626758</v>
      </c>
      <c r="AM28" s="148">
        <v>998</v>
      </c>
      <c r="AN28" s="147">
        <v>8</v>
      </c>
      <c r="AO28" s="142"/>
      <c r="AP28" s="142"/>
      <c r="AQ28" s="142"/>
      <c r="AR28" s="143"/>
      <c r="AS28" s="144">
        <v>4</v>
      </c>
      <c r="AT28" s="145">
        <v>2</v>
      </c>
      <c r="AU28" s="145"/>
      <c r="AV28" s="144"/>
      <c r="AW28" s="146"/>
      <c r="AX28" s="146" t="s">
        <v>54</v>
      </c>
      <c r="AY28" s="156"/>
      <c r="AZ28" s="156">
        <v>26.4</v>
      </c>
      <c r="BA28" s="156">
        <v>25.6</v>
      </c>
      <c r="BB28" s="156"/>
      <c r="BC28" s="156">
        <v>25.6</v>
      </c>
      <c r="BD28" s="48"/>
      <c r="BE28" s="156">
        <v>24.1</v>
      </c>
      <c r="BF28" s="141">
        <v>22.7</v>
      </c>
      <c r="BG28" s="156">
        <f t="shared" si="18"/>
        <v>1.4000000000000021</v>
      </c>
      <c r="BH28" s="156">
        <f t="shared" si="19"/>
        <v>27.604940326924901</v>
      </c>
      <c r="BI28" s="156">
        <f t="shared" si="20"/>
        <v>30.039112385547323</v>
      </c>
      <c r="BJ28" s="156">
        <f t="shared" si="21"/>
        <v>1.1478010530000018</v>
      </c>
      <c r="BK28" s="156">
        <f t="shared" si="22"/>
        <v>26.457139273924899</v>
      </c>
      <c r="BL28" s="156">
        <f t="shared" si="23"/>
        <v>22.006539504623913</v>
      </c>
      <c r="BM28" s="142">
        <f t="shared" si="14"/>
        <v>88.075635972034206</v>
      </c>
      <c r="BN28" s="148">
        <v>998</v>
      </c>
      <c r="BO28" s="147">
        <v>2</v>
      </c>
      <c r="BP28" s="142"/>
      <c r="BQ28" s="142"/>
      <c r="BR28" s="142"/>
      <c r="BS28" s="143"/>
      <c r="BT28" s="144">
        <v>0</v>
      </c>
      <c r="BU28" s="145">
        <v>0</v>
      </c>
      <c r="BV28" s="145"/>
      <c r="BW28" s="144"/>
      <c r="BX28" s="146"/>
      <c r="BY28" s="145" t="s">
        <v>115</v>
      </c>
      <c r="BZ28" s="156"/>
      <c r="CA28" s="156">
        <v>25.9</v>
      </c>
      <c r="CB28" s="156">
        <v>25.8</v>
      </c>
      <c r="CC28" s="156"/>
      <c r="CD28" s="156">
        <v>25.6</v>
      </c>
      <c r="CE28" s="48"/>
      <c r="CF28" s="47">
        <v>0</v>
      </c>
      <c r="CG28" s="156">
        <v>26.5</v>
      </c>
      <c r="CH28" s="158">
        <f t="shared" si="0"/>
        <v>2.6999999999999993</v>
      </c>
      <c r="CI28" s="154">
        <v>23</v>
      </c>
      <c r="CJ28" s="154">
        <v>27.270000000004075</v>
      </c>
      <c r="CK28" s="154">
        <v>21.4</v>
      </c>
      <c r="CL28" s="156">
        <v>28</v>
      </c>
      <c r="CM28" s="97">
        <f t="shared" si="1"/>
        <v>24.833333333333332</v>
      </c>
      <c r="CN28" s="98"/>
      <c r="CO28" s="98"/>
      <c r="CP28" s="102">
        <f t="shared" si="2"/>
        <v>80.971841746652373</v>
      </c>
      <c r="CQ28" s="136">
        <v>4.2</v>
      </c>
      <c r="CS28" s="83">
        <v>16</v>
      </c>
      <c r="CT28" s="92">
        <f t="shared" si="27"/>
        <v>27</v>
      </c>
      <c r="CU28" s="92">
        <f t="shared" si="28"/>
        <v>20.399999999999999</v>
      </c>
      <c r="CV28" s="92">
        <f t="shared" si="29"/>
        <v>23.2</v>
      </c>
      <c r="CW28" s="94" t="str">
        <f t="shared" si="30"/>
        <v>s/d</v>
      </c>
      <c r="CX28" s="94" t="str">
        <f t="shared" si="31"/>
        <v>s/d</v>
      </c>
      <c r="CY28" s="93">
        <f t="shared" si="32"/>
        <v>74.303848916760671</v>
      </c>
      <c r="CZ28" s="92">
        <f t="shared" si="24"/>
        <v>18.243963342206495</v>
      </c>
      <c r="DA28" s="93">
        <f t="shared" si="25"/>
        <v>1002.6666666666666</v>
      </c>
      <c r="DB28" s="92" t="str">
        <f t="shared" si="33"/>
        <v/>
      </c>
      <c r="DC28" s="92" t="e">
        <f t="shared" si="26"/>
        <v>#DIV/0!</v>
      </c>
      <c r="DD28" s="92">
        <f t="shared" si="26"/>
        <v>25.766666666666666</v>
      </c>
      <c r="DE28" s="92">
        <f t="shared" si="26"/>
        <v>25.766666666666669</v>
      </c>
      <c r="DF28" s="92" t="e">
        <f t="shared" si="26"/>
        <v>#DIV/0!</v>
      </c>
      <c r="DG28" s="92">
        <f t="shared" si="26"/>
        <v>25.866666666666664</v>
      </c>
      <c r="DH28" s="92" t="e">
        <f t="shared" si="26"/>
        <v>#DIV/0!</v>
      </c>
      <c r="DI28" s="96">
        <f t="shared" si="34"/>
        <v>0</v>
      </c>
      <c r="DJ28" s="92">
        <f t="shared" si="36"/>
        <v>5</v>
      </c>
      <c r="DK28" s="96">
        <f t="shared" si="35"/>
        <v>9.6999999999999993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25</v>
      </c>
      <c r="C29" s="141">
        <v>22.6</v>
      </c>
      <c r="D29" s="156">
        <f t="shared" si="3"/>
        <v>2.3999999999999986</v>
      </c>
      <c r="E29" s="156">
        <f t="shared" si="4"/>
        <v>27.437859490137093</v>
      </c>
      <c r="F29" s="156">
        <f t="shared" si="5"/>
        <v>31.701003193072857</v>
      </c>
      <c r="G29" s="156">
        <f t="shared" si="6"/>
        <v>1.9674384239999989</v>
      </c>
      <c r="H29" s="156">
        <f t="shared" si="7"/>
        <v>25.470421066137096</v>
      </c>
      <c r="I29" s="156">
        <f t="shared" si="8"/>
        <v>21.384401805533486</v>
      </c>
      <c r="J29" s="142">
        <f t="shared" si="9"/>
        <v>80.345788778390343</v>
      </c>
      <c r="K29" s="148">
        <v>1002</v>
      </c>
      <c r="L29" s="147">
        <v>0</v>
      </c>
      <c r="M29" s="142"/>
      <c r="N29" s="142"/>
      <c r="O29" s="142"/>
      <c r="P29" s="143"/>
      <c r="Q29" s="144">
        <v>9</v>
      </c>
      <c r="R29" s="145">
        <v>2</v>
      </c>
      <c r="S29" s="145"/>
      <c r="T29" s="144"/>
      <c r="U29" s="146"/>
      <c r="V29" s="146" t="s">
        <v>115</v>
      </c>
      <c r="W29" s="156"/>
      <c r="X29" s="156"/>
      <c r="Y29" s="156">
        <v>24.8</v>
      </c>
      <c r="Z29" s="156">
        <v>25</v>
      </c>
      <c r="AA29" s="156"/>
      <c r="AB29" s="156">
        <v>25.7</v>
      </c>
      <c r="AC29" s="156"/>
      <c r="AD29" s="156">
        <v>29.8</v>
      </c>
      <c r="AE29" s="141">
        <v>24.3</v>
      </c>
      <c r="AF29" s="156">
        <f t="shared" si="10"/>
        <v>5.5</v>
      </c>
      <c r="AG29" s="156">
        <f t="shared" si="11"/>
        <v>30.401701805456266</v>
      </c>
      <c r="AH29" s="156">
        <f t="shared" si="37"/>
        <v>41.988167344396693</v>
      </c>
      <c r="AI29" s="156">
        <f t="shared" si="16"/>
        <v>4.5173043025000013</v>
      </c>
      <c r="AJ29" s="156">
        <f t="shared" si="38"/>
        <v>25.884397502956265</v>
      </c>
      <c r="AK29" s="156">
        <f t="shared" si="12"/>
        <v>21.647938950430216</v>
      </c>
      <c r="AL29" s="50">
        <f t="shared" si="13"/>
        <v>61.646885634818091</v>
      </c>
      <c r="AM29" s="148">
        <v>1000</v>
      </c>
      <c r="AN29" s="142">
        <v>4</v>
      </c>
      <c r="AO29" s="142"/>
      <c r="AP29" s="142"/>
      <c r="AQ29" s="142"/>
      <c r="AR29" s="143"/>
      <c r="AS29" s="144">
        <v>0</v>
      </c>
      <c r="AT29" s="145">
        <v>0</v>
      </c>
      <c r="AU29" s="145"/>
      <c r="AV29" s="146"/>
      <c r="AW29" s="145"/>
      <c r="AX29" s="146" t="s">
        <v>54</v>
      </c>
      <c r="AY29" s="156"/>
      <c r="AZ29" s="156">
        <v>27</v>
      </c>
      <c r="BA29" s="156">
        <v>26.1</v>
      </c>
      <c r="BB29" s="156"/>
      <c r="BC29" s="156">
        <v>25.7</v>
      </c>
      <c r="BD29" s="48"/>
      <c r="BE29" s="156">
        <v>25</v>
      </c>
      <c r="BF29" s="141">
        <v>23.7</v>
      </c>
      <c r="BG29" s="156">
        <f t="shared" si="18"/>
        <v>1.3000000000000007</v>
      </c>
      <c r="BH29" s="156">
        <f t="shared" si="19"/>
        <v>29.32523546496888</v>
      </c>
      <c r="BI29" s="156">
        <f t="shared" si="20"/>
        <v>31.701003193072857</v>
      </c>
      <c r="BJ29" s="156">
        <f t="shared" si="21"/>
        <v>1.0670097685000006</v>
      </c>
      <c r="BK29" s="156">
        <f t="shared" si="22"/>
        <v>28.25822569646888</v>
      </c>
      <c r="BL29" s="156">
        <f t="shared" si="23"/>
        <v>23.091660162455216</v>
      </c>
      <c r="BM29" s="50">
        <f t="shared" si="14"/>
        <v>89.139846850789013</v>
      </c>
      <c r="BN29" s="148">
        <v>1001</v>
      </c>
      <c r="BO29" s="142">
        <v>3</v>
      </c>
      <c r="BP29" s="142"/>
      <c r="BQ29" s="142"/>
      <c r="BR29" s="142"/>
      <c r="BS29" s="145"/>
      <c r="BT29" s="143">
        <v>0</v>
      </c>
      <c r="BU29" s="145">
        <v>0</v>
      </c>
      <c r="BV29" s="146"/>
      <c r="BW29" s="146"/>
      <c r="BX29" s="146"/>
      <c r="BY29" s="146" t="s">
        <v>115</v>
      </c>
      <c r="BZ29" s="156"/>
      <c r="CA29" s="156">
        <v>26.1</v>
      </c>
      <c r="CB29" s="156">
        <v>26.1</v>
      </c>
      <c r="CC29" s="156"/>
      <c r="CD29" s="156">
        <v>25.8</v>
      </c>
      <c r="CE29" s="48"/>
      <c r="CF29" s="47">
        <v>0</v>
      </c>
      <c r="CG29" s="156">
        <v>27.7</v>
      </c>
      <c r="CH29" s="158">
        <f t="shared" si="0"/>
        <v>2.5</v>
      </c>
      <c r="CI29" s="154">
        <v>23.7</v>
      </c>
      <c r="CJ29" s="154">
        <v>22.220000000001164</v>
      </c>
      <c r="CK29" s="154">
        <v>21.2</v>
      </c>
      <c r="CL29" s="156">
        <v>30.5</v>
      </c>
      <c r="CM29" s="97">
        <f t="shared" si="1"/>
        <v>26.599999999999998</v>
      </c>
      <c r="CN29" s="98"/>
      <c r="CO29" s="98"/>
      <c r="CP29" s="102">
        <f t="shared" si="2"/>
        <v>77.044173754665806</v>
      </c>
      <c r="CQ29" s="136">
        <v>8.5</v>
      </c>
      <c r="CS29" s="83">
        <v>17</v>
      </c>
      <c r="CT29" s="92">
        <f t="shared" si="27"/>
        <v>28.5</v>
      </c>
      <c r="CU29" s="92">
        <f t="shared" si="28"/>
        <v>15.4</v>
      </c>
      <c r="CV29" s="92">
        <f t="shared" si="29"/>
        <v>23.233333333333334</v>
      </c>
      <c r="CW29" s="94" t="str">
        <f t="shared" si="30"/>
        <v>s/d</v>
      </c>
      <c r="CX29" s="94" t="str">
        <f t="shared" si="31"/>
        <v>s/d</v>
      </c>
      <c r="CY29" s="93">
        <f t="shared" si="32"/>
        <v>71.418700351059357</v>
      </c>
      <c r="CZ29" s="92">
        <f t="shared" si="24"/>
        <v>17.359035067947378</v>
      </c>
      <c r="DA29" s="93">
        <f t="shared" si="25"/>
        <v>999.66666666666663</v>
      </c>
      <c r="DB29" s="92" t="str">
        <f t="shared" si="33"/>
        <v/>
      </c>
      <c r="DC29" s="92" t="e">
        <f t="shared" ref="DC29:DH43" si="39">IF(COUNT(X23,AY23,BZ23)=1,"sd",AVERAGE(X23,AY23,BZ23))</f>
        <v>#DIV/0!</v>
      </c>
      <c r="DD29" s="92">
        <f t="shared" si="39"/>
        <v>24.899999999999995</v>
      </c>
      <c r="DE29" s="92">
        <f t="shared" si="39"/>
        <v>24.8</v>
      </c>
      <c r="DF29" s="92" t="e">
        <f t="shared" si="39"/>
        <v>#DIV/0!</v>
      </c>
      <c r="DG29" s="92">
        <f t="shared" si="39"/>
        <v>25.533333333333331</v>
      </c>
      <c r="DH29" s="92" t="e">
        <f t="shared" si="39"/>
        <v>#DIV/0!</v>
      </c>
      <c r="DI29" s="96">
        <f t="shared" si="34"/>
        <v>0</v>
      </c>
      <c r="DJ29" s="92">
        <f t="shared" si="36"/>
        <v>4.3000000000000007</v>
      </c>
      <c r="DK29" s="96">
        <f t="shared" si="35"/>
        <v>9.6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27.1</v>
      </c>
      <c r="C30" s="141">
        <v>23.8</v>
      </c>
      <c r="D30" s="156">
        <f t="shared" si="3"/>
        <v>3.3000000000000007</v>
      </c>
      <c r="E30" s="156">
        <f t="shared" si="4"/>
        <v>29.502302303151424</v>
      </c>
      <c r="F30" s="156">
        <f t="shared" si="5"/>
        <v>35.893792812192821</v>
      </c>
      <c r="G30" s="156">
        <f t="shared" si="6"/>
        <v>2.7088664790000005</v>
      </c>
      <c r="H30" s="156">
        <f t="shared" si="7"/>
        <v>26.793435824151423</v>
      </c>
      <c r="I30" s="156">
        <f t="shared" si="8"/>
        <v>22.213951260770521</v>
      </c>
      <c r="J30" s="142">
        <f t="shared" si="9"/>
        <v>74.646432502529848</v>
      </c>
      <c r="K30" s="148">
        <v>1004</v>
      </c>
      <c r="L30" s="147">
        <v>1</v>
      </c>
      <c r="M30" s="142"/>
      <c r="N30" s="142"/>
      <c r="O30" s="142"/>
      <c r="P30" s="143"/>
      <c r="Q30" s="144">
        <v>4</v>
      </c>
      <c r="R30" s="145">
        <v>2</v>
      </c>
      <c r="S30" s="145"/>
      <c r="T30" s="144"/>
      <c r="U30" s="146"/>
      <c r="V30" s="146" t="s">
        <v>115</v>
      </c>
      <c r="W30" s="156"/>
      <c r="X30" s="156"/>
      <c r="Y30" s="156">
        <v>25</v>
      </c>
      <c r="Z30" s="156">
        <v>25.2</v>
      </c>
      <c r="AA30" s="156"/>
      <c r="AB30" s="156">
        <v>25.9</v>
      </c>
      <c r="AC30" s="48"/>
      <c r="AD30" s="156">
        <v>31.9</v>
      </c>
      <c r="AE30" s="141">
        <v>25.7</v>
      </c>
      <c r="AF30" s="156">
        <f t="shared" si="10"/>
        <v>6.1999999999999993</v>
      </c>
      <c r="AG30" s="156">
        <f t="shared" si="11"/>
        <v>33.0484540177684</v>
      </c>
      <c r="AH30" s="156">
        <f t="shared" si="37"/>
        <v>47.331319507235577</v>
      </c>
      <c r="AI30" s="156">
        <f t="shared" si="16"/>
        <v>5.1002095589999996</v>
      </c>
      <c r="AJ30" s="156">
        <f t="shared" si="38"/>
        <v>27.9482444587684</v>
      </c>
      <c r="AK30" s="156">
        <f t="shared" si="12"/>
        <v>22.909287948875214</v>
      </c>
      <c r="AL30" s="50">
        <f t="shared" si="13"/>
        <v>59.048099122814293</v>
      </c>
      <c r="AM30" s="148">
        <v>1001</v>
      </c>
      <c r="AN30" s="142">
        <v>4</v>
      </c>
      <c r="AO30" s="142"/>
      <c r="AP30" s="142"/>
      <c r="AQ30" s="142"/>
      <c r="AR30" s="145"/>
      <c r="AS30" s="143">
        <v>36</v>
      </c>
      <c r="AT30" s="145">
        <v>2</v>
      </c>
      <c r="AU30" s="146"/>
      <c r="AV30" s="146"/>
      <c r="AW30" s="146"/>
      <c r="AX30" s="146" t="s">
        <v>54</v>
      </c>
      <c r="AY30" s="156"/>
      <c r="AZ30" s="156">
        <v>27.5</v>
      </c>
      <c r="BA30" s="156">
        <v>26.5</v>
      </c>
      <c r="BB30" s="156"/>
      <c r="BC30" s="156">
        <v>25.8</v>
      </c>
      <c r="BD30" s="48"/>
      <c r="BE30" s="156">
        <v>26.9</v>
      </c>
      <c r="BF30" s="141">
        <v>25.4</v>
      </c>
      <c r="BG30" s="156">
        <f t="shared" si="18"/>
        <v>1.5</v>
      </c>
      <c r="BH30" s="156">
        <f t="shared" si="19"/>
        <v>32.464984595955208</v>
      </c>
      <c r="BI30" s="156">
        <f t="shared" si="20"/>
        <v>35.47469615794644</v>
      </c>
      <c r="BJ30" s="156">
        <f t="shared" si="21"/>
        <v>1.233508185</v>
      </c>
      <c r="BK30" s="156">
        <f t="shared" si="22"/>
        <v>31.231476410955207</v>
      </c>
      <c r="BL30" s="156">
        <f t="shared" si="23"/>
        <v>24.757490222573129</v>
      </c>
      <c r="BM30" s="50">
        <f t="shared" si="14"/>
        <v>88.038742521996937</v>
      </c>
      <c r="BN30" s="148">
        <v>1000</v>
      </c>
      <c r="BO30" s="142">
        <v>2</v>
      </c>
      <c r="BP30" s="142"/>
      <c r="BQ30" s="142"/>
      <c r="BR30" s="142"/>
      <c r="BS30" s="145"/>
      <c r="BT30" s="143">
        <v>0</v>
      </c>
      <c r="BU30" s="145">
        <v>0</v>
      </c>
      <c r="BV30" s="146"/>
      <c r="BW30" s="146"/>
      <c r="BX30" s="146"/>
      <c r="BY30" s="146" t="s">
        <v>115</v>
      </c>
      <c r="BZ30" s="156"/>
      <c r="CA30" s="156">
        <v>26.8</v>
      </c>
      <c r="CB30" s="156">
        <v>26.6</v>
      </c>
      <c r="CC30" s="156"/>
      <c r="CD30" s="156">
        <v>26</v>
      </c>
      <c r="CE30" s="48"/>
      <c r="CF30" s="47">
        <v>0.1</v>
      </c>
      <c r="CG30" s="156">
        <v>27.5</v>
      </c>
      <c r="CH30" s="158">
        <f t="shared" si="0"/>
        <v>3.1000000000000014</v>
      </c>
      <c r="CI30" s="154">
        <v>24.7</v>
      </c>
      <c r="CJ30" s="154">
        <v>49.059999999997672</v>
      </c>
      <c r="CK30" s="154">
        <v>22.2</v>
      </c>
      <c r="CL30" s="156">
        <v>32.5</v>
      </c>
      <c r="CM30" s="97">
        <f t="shared" si="1"/>
        <v>28.633333333333336</v>
      </c>
      <c r="CN30" s="98"/>
      <c r="CO30" s="98"/>
      <c r="CP30" s="102">
        <f t="shared" si="2"/>
        <v>73.911091382447026</v>
      </c>
      <c r="CQ30" s="136">
        <v>8</v>
      </c>
      <c r="CS30" s="83">
        <v>18</v>
      </c>
      <c r="CT30" s="92">
        <f t="shared" si="27"/>
        <v>31</v>
      </c>
      <c r="CU30" s="92">
        <f t="shared" si="28"/>
        <v>16.399999999999999</v>
      </c>
      <c r="CV30" s="92" t="str">
        <f t="shared" si="29"/>
        <v>s/d</v>
      </c>
      <c r="CW30" s="94" t="str">
        <f t="shared" si="30"/>
        <v>s/d</v>
      </c>
      <c r="CX30" s="94" t="str">
        <f t="shared" si="31"/>
        <v>s/d</v>
      </c>
      <c r="CY30" s="93" t="str">
        <f t="shared" si="32"/>
        <v>sd</v>
      </c>
      <c r="CZ30" s="92" t="str">
        <f t="shared" si="24"/>
        <v>sd</v>
      </c>
      <c r="DA30" s="93" t="str">
        <f t="shared" si="25"/>
        <v>sd</v>
      </c>
      <c r="DB30" s="92" t="str">
        <f t="shared" si="33"/>
        <v/>
      </c>
      <c r="DC30" s="92" t="e">
        <f t="shared" si="39"/>
        <v>#DIV/0!</v>
      </c>
      <c r="DD30" s="92" t="str">
        <f t="shared" si="39"/>
        <v>sd</v>
      </c>
      <c r="DE30" s="92" t="str">
        <f t="shared" si="39"/>
        <v>sd</v>
      </c>
      <c r="DF30" s="92" t="e">
        <f t="shared" si="39"/>
        <v>#DIV/0!</v>
      </c>
      <c r="DG30" s="92" t="str">
        <f t="shared" si="39"/>
        <v>sd</v>
      </c>
      <c r="DH30" s="92" t="e">
        <f t="shared" si="39"/>
        <v>#DIV/0!</v>
      </c>
      <c r="DI30" s="96">
        <f t="shared" si="34"/>
        <v>0</v>
      </c>
      <c r="DJ30" s="92">
        <f t="shared" si="36"/>
        <v>3.5</v>
      </c>
      <c r="DK30" s="96">
        <f t="shared" si="35"/>
        <v>9.5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23.6</v>
      </c>
      <c r="C31" s="141">
        <v>22.8</v>
      </c>
      <c r="D31" s="156">
        <f t="shared" si="3"/>
        <v>0.80000000000000071</v>
      </c>
      <c r="E31" s="156">
        <f t="shared" si="4"/>
        <v>27.772908940045649</v>
      </c>
      <c r="F31" s="156">
        <f t="shared" si="5"/>
        <v>29.149096697763525</v>
      </c>
      <c r="G31" s="156">
        <f t="shared" si="6"/>
        <v>0.65595982400000052</v>
      </c>
      <c r="H31" s="156">
        <f t="shared" si="7"/>
        <v>27.11694911604565</v>
      </c>
      <c r="I31" s="156">
        <f t="shared" si="8"/>
        <v>22.41134430503255</v>
      </c>
      <c r="J31" s="142">
        <f t="shared" si="9"/>
        <v>93.028437200684181</v>
      </c>
      <c r="K31" s="148">
        <v>1003</v>
      </c>
      <c r="L31" s="147">
        <v>8</v>
      </c>
      <c r="M31" s="142"/>
      <c r="N31" s="142"/>
      <c r="O31" s="142"/>
      <c r="P31" s="143"/>
      <c r="Q31" s="144">
        <v>18</v>
      </c>
      <c r="R31" s="145">
        <v>2</v>
      </c>
      <c r="S31" s="145"/>
      <c r="T31" s="144"/>
      <c r="U31" s="146"/>
      <c r="V31" s="146" t="s">
        <v>114</v>
      </c>
      <c r="W31" s="156"/>
      <c r="X31" s="156"/>
      <c r="Y31" s="156">
        <v>25.8</v>
      </c>
      <c r="Z31" s="156">
        <v>26</v>
      </c>
      <c r="AA31" s="156"/>
      <c r="AB31" s="156">
        <v>26.3</v>
      </c>
      <c r="AC31" s="48"/>
      <c r="AD31" s="156">
        <v>27</v>
      </c>
      <c r="AE31" s="141">
        <v>24.6</v>
      </c>
      <c r="AF31" s="156">
        <f t="shared" si="10"/>
        <v>2.3999999999999986</v>
      </c>
      <c r="AG31" s="156">
        <f t="shared" si="11"/>
        <v>30.952743411559485</v>
      </c>
      <c r="AH31" s="156">
        <f t="shared" si="37"/>
        <v>35.683708834322552</v>
      </c>
      <c r="AI31" s="156">
        <f t="shared" si="16"/>
        <v>1.9718489039999989</v>
      </c>
      <c r="AJ31" s="156">
        <f t="shared" si="38"/>
        <v>28.980894507559487</v>
      </c>
      <c r="AK31" s="156">
        <f t="shared" si="12"/>
        <v>23.510141688125145</v>
      </c>
      <c r="AL31" s="50">
        <f t="shared" si="13"/>
        <v>81.216037946380922</v>
      </c>
      <c r="AM31" s="148">
        <v>1001</v>
      </c>
      <c r="AN31" s="142">
        <v>8</v>
      </c>
      <c r="AO31" s="142"/>
      <c r="AP31" s="142"/>
      <c r="AQ31" s="142"/>
      <c r="AR31" s="145"/>
      <c r="AS31" s="143">
        <v>4</v>
      </c>
      <c r="AT31" s="145">
        <v>2</v>
      </c>
      <c r="AU31" s="146"/>
      <c r="AV31" s="146"/>
      <c r="AW31" s="146"/>
      <c r="AX31" s="146" t="s">
        <v>54</v>
      </c>
      <c r="AY31" s="156"/>
      <c r="AZ31" s="156">
        <v>26.9</v>
      </c>
      <c r="BA31" s="156">
        <v>26.2</v>
      </c>
      <c r="BB31" s="156"/>
      <c r="BC31" s="156">
        <v>26.3</v>
      </c>
      <c r="BD31" s="48"/>
      <c r="BE31" s="156">
        <v>24.5</v>
      </c>
      <c r="BF31" s="141">
        <v>23.9</v>
      </c>
      <c r="BG31" s="156">
        <f t="shared" si="18"/>
        <v>0.60000000000000142</v>
      </c>
      <c r="BH31" s="156">
        <f t="shared" si="19"/>
        <v>29.680301319385674</v>
      </c>
      <c r="BI31" s="156">
        <f t="shared" si="20"/>
        <v>30.768102950530384</v>
      </c>
      <c r="BJ31" s="156">
        <f t="shared" si="21"/>
        <v>0.49257630900000116</v>
      </c>
      <c r="BK31" s="156">
        <f t="shared" si="22"/>
        <v>29.187725010385673</v>
      </c>
      <c r="BL31" s="156">
        <f t="shared" si="23"/>
        <v>23.62823587478929</v>
      </c>
      <c r="BM31" s="50">
        <f t="shared" si="14"/>
        <v>94.863583423763004</v>
      </c>
      <c r="BN31" s="148">
        <v>1002</v>
      </c>
      <c r="BO31" s="142">
        <v>5</v>
      </c>
      <c r="BP31" s="142"/>
      <c r="BQ31" s="142"/>
      <c r="BR31" s="142"/>
      <c r="BS31" s="145"/>
      <c r="BT31" s="143">
        <v>4</v>
      </c>
      <c r="BU31" s="145">
        <v>2</v>
      </c>
      <c r="BV31" s="146"/>
      <c r="BW31" s="146"/>
      <c r="BX31" s="146"/>
      <c r="BY31" s="146" t="s">
        <v>114</v>
      </c>
      <c r="BZ31" s="156"/>
      <c r="CA31" s="156">
        <v>26.3</v>
      </c>
      <c r="CB31" s="156">
        <v>26.3</v>
      </c>
      <c r="CC31" s="156"/>
      <c r="CD31" s="156">
        <v>26.2</v>
      </c>
      <c r="CE31" s="48"/>
      <c r="CF31" s="47">
        <v>9.5</v>
      </c>
      <c r="CG31" s="156">
        <v>28</v>
      </c>
      <c r="CH31" s="158">
        <f t="shared" si="0"/>
        <v>2.3999999999999986</v>
      </c>
      <c r="CI31" s="154">
        <v>25</v>
      </c>
      <c r="CJ31" s="154">
        <v>25.639999999999418</v>
      </c>
      <c r="CK31" s="154">
        <v>23.6</v>
      </c>
      <c r="CL31" s="156">
        <v>28.5</v>
      </c>
      <c r="CM31" s="97">
        <f t="shared" si="1"/>
        <v>25.033333333333331</v>
      </c>
      <c r="CN31" s="98"/>
      <c r="CO31" s="98"/>
      <c r="CP31" s="102">
        <f t="shared" si="2"/>
        <v>89.70268619027604</v>
      </c>
      <c r="CQ31" s="136">
        <v>1.7</v>
      </c>
      <c r="CS31" s="83">
        <v>19</v>
      </c>
      <c r="CT31" s="92">
        <f t="shared" si="27"/>
        <v>33.5</v>
      </c>
      <c r="CU31" s="92">
        <f t="shared" si="28"/>
        <v>20.100000000000001</v>
      </c>
      <c r="CV31" s="92">
        <f t="shared" si="29"/>
        <v>28.733333333333334</v>
      </c>
      <c r="CW31" s="94" t="str">
        <f t="shared" si="30"/>
        <v>s/d</v>
      </c>
      <c r="CX31" s="94" t="str">
        <f t="shared" si="31"/>
        <v>s/d</v>
      </c>
      <c r="CY31" s="93">
        <f t="shared" si="32"/>
        <v>65.235952595961265</v>
      </c>
      <c r="CZ31" s="92">
        <f t="shared" si="24"/>
        <v>21.198915820199705</v>
      </c>
      <c r="DA31" s="93">
        <f t="shared" si="25"/>
        <v>997.33333333333337</v>
      </c>
      <c r="DB31" s="92" t="str">
        <f t="shared" si="33"/>
        <v/>
      </c>
      <c r="DC31" s="92" t="e">
        <f t="shared" si="39"/>
        <v>#DIV/0!</v>
      </c>
      <c r="DD31" s="92">
        <f t="shared" si="39"/>
        <v>25.733333333333334</v>
      </c>
      <c r="DE31" s="92">
        <f t="shared" si="39"/>
        <v>25.400000000000002</v>
      </c>
      <c r="DF31" s="92" t="e">
        <f t="shared" si="39"/>
        <v>#DIV/0!</v>
      </c>
      <c r="DG31" s="92">
        <f t="shared" si="39"/>
        <v>25.5</v>
      </c>
      <c r="DH31" s="92" t="e">
        <f t="shared" si="39"/>
        <v>#DIV/0!</v>
      </c>
      <c r="DI31" s="96">
        <f t="shared" si="34"/>
        <v>0</v>
      </c>
      <c r="DJ31" s="92">
        <f t="shared" si="36"/>
        <v>4</v>
      </c>
      <c r="DK31" s="96">
        <f t="shared" si="35"/>
        <v>8.6999999999999993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23.4</v>
      </c>
      <c r="C32" s="141">
        <v>23</v>
      </c>
      <c r="D32" s="156">
        <f t="shared" si="3"/>
        <v>0.39999999999999858</v>
      </c>
      <c r="E32" s="156">
        <f t="shared" si="4"/>
        <v>28.111525375006003</v>
      </c>
      <c r="F32" s="156">
        <f t="shared" si="5"/>
        <v>28.799587018992298</v>
      </c>
      <c r="G32" s="156">
        <f t="shared" si="6"/>
        <v>0.32805341999999887</v>
      </c>
      <c r="H32" s="156">
        <f t="shared" si="7"/>
        <v>27.783471955006004</v>
      </c>
      <c r="I32" s="156">
        <f t="shared" si="8"/>
        <v>22.811626884579052</v>
      </c>
      <c r="J32" s="142">
        <f t="shared" si="9"/>
        <v>96.471772101050604</v>
      </c>
      <c r="K32" s="148">
        <v>1002</v>
      </c>
      <c r="L32" s="147">
        <v>8</v>
      </c>
      <c r="M32" s="142"/>
      <c r="N32" s="142"/>
      <c r="O32" s="142"/>
      <c r="P32" s="143"/>
      <c r="Q32" s="144">
        <v>0</v>
      </c>
      <c r="R32" s="145">
        <v>0</v>
      </c>
      <c r="S32" s="145"/>
      <c r="T32" s="144"/>
      <c r="U32" s="146"/>
      <c r="V32" s="146" t="s">
        <v>114</v>
      </c>
      <c r="W32" s="156"/>
      <c r="X32" s="156"/>
      <c r="Y32" s="156">
        <v>25.4</v>
      </c>
      <c r="Z32" s="156">
        <v>25.7</v>
      </c>
      <c r="AA32" s="156"/>
      <c r="AB32" s="156">
        <v>26</v>
      </c>
      <c r="AC32" s="48"/>
      <c r="AD32" s="156">
        <v>25.2</v>
      </c>
      <c r="AE32" s="141">
        <v>24.1</v>
      </c>
      <c r="AF32" s="156">
        <f t="shared" si="10"/>
        <v>1.0999999999999979</v>
      </c>
      <c r="AG32" s="156">
        <f t="shared" si="11"/>
        <v>30.039112385547323</v>
      </c>
      <c r="AH32" s="156">
        <f t="shared" si="37"/>
        <v>32.081011512763133</v>
      </c>
      <c r="AI32" s="156">
        <f t="shared" si="16"/>
        <v>0.90325871349999831</v>
      </c>
      <c r="AJ32" s="156">
        <f t="shared" si="38"/>
        <v>29.135853672047325</v>
      </c>
      <c r="AK32" s="156">
        <f t="shared" si="12"/>
        <v>23.598687630438278</v>
      </c>
      <c r="AL32" s="50">
        <f t="shared" si="13"/>
        <v>90.819622880207177</v>
      </c>
      <c r="AM32" s="148">
        <v>1000</v>
      </c>
      <c r="AN32" s="142">
        <v>8</v>
      </c>
      <c r="AO32" s="142"/>
      <c r="AP32" s="142"/>
      <c r="AQ32" s="142"/>
      <c r="AR32" s="145"/>
      <c r="AS32" s="143">
        <v>0</v>
      </c>
      <c r="AT32" s="145">
        <v>0</v>
      </c>
      <c r="AU32" s="146"/>
      <c r="AV32" s="146"/>
      <c r="AW32" s="146"/>
      <c r="AX32" s="146" t="s">
        <v>114</v>
      </c>
      <c r="AY32" s="156"/>
      <c r="AZ32" s="156">
        <v>25.9</v>
      </c>
      <c r="BA32" s="156">
        <v>25.6</v>
      </c>
      <c r="BB32" s="156"/>
      <c r="BC32" s="156">
        <v>26.1</v>
      </c>
      <c r="BD32" s="48"/>
      <c r="BE32" s="156">
        <v>24.8</v>
      </c>
      <c r="BF32" s="141">
        <v>24</v>
      </c>
      <c r="BG32" s="156">
        <f t="shared" si="18"/>
        <v>0.80000000000000071</v>
      </c>
      <c r="BH32" s="156">
        <f t="shared" si="19"/>
        <v>29.859236634987937</v>
      </c>
      <c r="BI32" s="156">
        <f t="shared" si="20"/>
        <v>31.324925220197752</v>
      </c>
      <c r="BJ32" s="156">
        <f t="shared" si="21"/>
        <v>0.65684192000000063</v>
      </c>
      <c r="BK32" s="156">
        <f t="shared" si="22"/>
        <v>29.202394714987935</v>
      </c>
      <c r="BL32" s="156">
        <f t="shared" si="23"/>
        <v>23.636584084846945</v>
      </c>
      <c r="BM32" s="50">
        <f t="shared" si="14"/>
        <v>93.224148213317207</v>
      </c>
      <c r="BN32" s="148">
        <v>1001</v>
      </c>
      <c r="BO32" s="142">
        <v>8</v>
      </c>
      <c r="BP32" s="142"/>
      <c r="BQ32" s="142"/>
      <c r="BR32" s="142"/>
      <c r="BS32" s="145"/>
      <c r="BT32" s="143">
        <v>0</v>
      </c>
      <c r="BU32" s="145">
        <v>0</v>
      </c>
      <c r="BV32" s="146"/>
      <c r="BW32" s="146"/>
      <c r="BX32" s="146"/>
      <c r="BY32" s="146" t="s">
        <v>115</v>
      </c>
      <c r="BZ32" s="156"/>
      <c r="CA32" s="156">
        <v>25.2</v>
      </c>
      <c r="CB32" s="156">
        <v>24.8</v>
      </c>
      <c r="CC32" s="156"/>
      <c r="CD32" s="156">
        <v>25</v>
      </c>
      <c r="CE32" s="48"/>
      <c r="CF32" s="47">
        <v>23.5</v>
      </c>
      <c r="CG32" s="156">
        <v>17.899999999999999</v>
      </c>
      <c r="CH32" s="169" t="e">
        <f t="shared" si="0"/>
        <v>#VALUE!</v>
      </c>
      <c r="CI32" s="154">
        <v>23.5</v>
      </c>
      <c r="CJ32" s="154">
        <v>32.660000000003492</v>
      </c>
      <c r="CK32" s="154">
        <v>23</v>
      </c>
      <c r="CL32" s="156">
        <v>26</v>
      </c>
      <c r="CM32" s="97">
        <f t="shared" si="1"/>
        <v>24.466666666666665</v>
      </c>
      <c r="CN32" s="98"/>
      <c r="CO32" s="98"/>
      <c r="CP32" s="102">
        <f t="shared" si="2"/>
        <v>93.505181064858334</v>
      </c>
      <c r="CQ32" s="136">
        <v>0</v>
      </c>
      <c r="CS32" s="83">
        <v>20</v>
      </c>
      <c r="CT32" s="92">
        <f t="shared" si="27"/>
        <v>31</v>
      </c>
      <c r="CU32" s="92">
        <f t="shared" si="28"/>
        <v>24.4</v>
      </c>
      <c r="CV32" s="92">
        <f t="shared" si="29"/>
        <v>28.433333333333334</v>
      </c>
      <c r="CW32" s="94" t="str">
        <f t="shared" si="30"/>
        <v>s/d</v>
      </c>
      <c r="CX32" s="94" t="str">
        <f t="shared" si="31"/>
        <v>s/d</v>
      </c>
      <c r="CY32" s="93">
        <f t="shared" si="32"/>
        <v>79.894313645809405</v>
      </c>
      <c r="CZ32" s="92">
        <f t="shared" si="24"/>
        <v>24.57687175902079</v>
      </c>
      <c r="DA32" s="93">
        <f t="shared" si="25"/>
        <v>996.33333333333337</v>
      </c>
      <c r="DB32" s="92" t="str">
        <f t="shared" si="33"/>
        <v/>
      </c>
      <c r="DC32" s="92" t="e">
        <f t="shared" si="39"/>
        <v>#DIV/0!</v>
      </c>
      <c r="DD32" s="92">
        <f t="shared" si="39"/>
        <v>26.099999999999998</v>
      </c>
      <c r="DE32" s="92">
        <f t="shared" si="39"/>
        <v>25.833333333333332</v>
      </c>
      <c r="DF32" s="92" t="e">
        <f t="shared" si="39"/>
        <v>#DIV/0!</v>
      </c>
      <c r="DG32" s="92">
        <f t="shared" si="39"/>
        <v>25.833333333333332</v>
      </c>
      <c r="DH32" s="92" t="e">
        <f t="shared" si="39"/>
        <v>#DIV/0!</v>
      </c>
      <c r="DI32" s="96">
        <f t="shared" si="34"/>
        <v>24.5</v>
      </c>
      <c r="DJ32" s="92">
        <f t="shared" si="36"/>
        <v>4.5</v>
      </c>
      <c r="DK32" s="96">
        <f t="shared" si="35"/>
        <v>0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19</v>
      </c>
      <c r="C33" s="141">
        <v>18</v>
      </c>
      <c r="D33" s="156">
        <f t="shared" si="3"/>
        <v>1</v>
      </c>
      <c r="E33" s="156">
        <f t="shared" si="4"/>
        <v>20.646103815106681</v>
      </c>
      <c r="F33" s="156">
        <f t="shared" si="5"/>
        <v>21.981870859163269</v>
      </c>
      <c r="G33" s="156">
        <f t="shared" si="6"/>
        <v>0.81553929999999997</v>
      </c>
      <c r="H33" s="156">
        <f t="shared" si="7"/>
        <v>19.83056451510668</v>
      </c>
      <c r="I33" s="156">
        <f t="shared" si="8"/>
        <v>17.360872294841734</v>
      </c>
      <c r="J33" s="142">
        <f t="shared" si="9"/>
        <v>90.213270026742038</v>
      </c>
      <c r="K33" s="148">
        <v>1003</v>
      </c>
      <c r="L33" s="147">
        <v>8</v>
      </c>
      <c r="M33" s="142"/>
      <c r="N33" s="142"/>
      <c r="O33" s="142"/>
      <c r="P33" s="143"/>
      <c r="Q33" s="144">
        <v>4</v>
      </c>
      <c r="R33" s="145">
        <v>4</v>
      </c>
      <c r="S33" s="145"/>
      <c r="T33" s="144"/>
      <c r="U33" s="146"/>
      <c r="V33" s="146" t="s">
        <v>114</v>
      </c>
      <c r="W33" s="156"/>
      <c r="X33" s="156"/>
      <c r="Y33" s="156">
        <v>24.5</v>
      </c>
      <c r="Z33" s="156">
        <v>25.1</v>
      </c>
      <c r="AA33" s="156"/>
      <c r="AB33" s="156">
        <v>25.8</v>
      </c>
      <c r="AC33" s="48"/>
      <c r="AD33" s="156">
        <v>21</v>
      </c>
      <c r="AE33" s="141">
        <v>20</v>
      </c>
      <c r="AF33" s="156">
        <f t="shared" si="10"/>
        <v>1</v>
      </c>
      <c r="AG33" s="156">
        <f t="shared" si="11"/>
        <v>23.39269906658966</v>
      </c>
      <c r="AH33" s="156">
        <f t="shared" si="37"/>
        <v>24.882120498598017</v>
      </c>
      <c r="AI33" s="156">
        <f t="shared" si="16"/>
        <v>0.81737700000000002</v>
      </c>
      <c r="AJ33" s="156">
        <f t="shared" si="38"/>
        <v>22.57532206658966</v>
      </c>
      <c r="AK33" s="156">
        <f t="shared" si="12"/>
        <v>19.429002556131575</v>
      </c>
      <c r="AL33" s="50">
        <f t="shared" si="13"/>
        <v>90.729092272749298</v>
      </c>
      <c r="AM33" s="148">
        <v>999</v>
      </c>
      <c r="AN33" s="142">
        <v>8</v>
      </c>
      <c r="AO33" s="142"/>
      <c r="AP33" s="142"/>
      <c r="AQ33" s="142"/>
      <c r="AR33" s="143"/>
      <c r="AS33" s="144">
        <v>4</v>
      </c>
      <c r="AT33" s="145">
        <v>4</v>
      </c>
      <c r="AU33" s="145"/>
      <c r="AV33" s="146"/>
      <c r="AW33" s="146"/>
      <c r="AX33" s="146" t="s">
        <v>114</v>
      </c>
      <c r="AY33" s="156"/>
      <c r="AZ33" s="156">
        <v>24</v>
      </c>
      <c r="BA33" s="156">
        <v>24.5</v>
      </c>
      <c r="BB33" s="156"/>
      <c r="BC33" s="156">
        <v>25.7</v>
      </c>
      <c r="BD33" s="48"/>
      <c r="BE33" s="140">
        <v>20</v>
      </c>
      <c r="BF33" s="141">
        <v>18</v>
      </c>
      <c r="BG33" s="156">
        <f t="shared" si="18"/>
        <v>2</v>
      </c>
      <c r="BH33" s="156">
        <f t="shared" si="19"/>
        <v>20.646103815106681</v>
      </c>
      <c r="BI33" s="156">
        <f t="shared" si="20"/>
        <v>23.39269906658966</v>
      </c>
      <c r="BJ33" s="156">
        <f t="shared" si="21"/>
        <v>1.6310785999999999</v>
      </c>
      <c r="BK33" s="156">
        <f t="shared" si="22"/>
        <v>19.015025215106682</v>
      </c>
      <c r="BL33" s="156">
        <f t="shared" si="23"/>
        <v>16.698022908983447</v>
      </c>
      <c r="BM33" s="142">
        <f t="shared" si="14"/>
        <v>81.286153260803758</v>
      </c>
      <c r="BN33" s="148">
        <v>1000</v>
      </c>
      <c r="BO33" s="142">
        <v>5</v>
      </c>
      <c r="BP33" s="142"/>
      <c r="BQ33" s="142"/>
      <c r="BR33" s="142"/>
      <c r="BS33" s="143"/>
      <c r="BT33" s="144">
        <v>0</v>
      </c>
      <c r="BU33" s="145">
        <v>0</v>
      </c>
      <c r="BV33" s="146"/>
      <c r="BW33" s="146"/>
      <c r="BX33" s="146"/>
      <c r="BY33" s="146" t="s">
        <v>114</v>
      </c>
      <c r="BZ33" s="156"/>
      <c r="CA33" s="156">
        <v>24</v>
      </c>
      <c r="CB33" s="156">
        <v>24.5</v>
      </c>
      <c r="CC33" s="156"/>
      <c r="CD33" s="156">
        <v>25.5</v>
      </c>
      <c r="CE33" s="48"/>
      <c r="CF33" s="150">
        <v>28</v>
      </c>
      <c r="CG33" s="165" t="s">
        <v>116</v>
      </c>
      <c r="CH33" s="169" t="e">
        <f t="shared" si="0"/>
        <v>#VALUE!</v>
      </c>
      <c r="CI33" s="154">
        <v>21</v>
      </c>
      <c r="CJ33" s="154">
        <v>32.569999999992433</v>
      </c>
      <c r="CK33" s="154">
        <v>20</v>
      </c>
      <c r="CL33" s="156">
        <v>23</v>
      </c>
      <c r="CM33" s="97">
        <f t="shared" si="1"/>
        <v>20</v>
      </c>
      <c r="CN33" s="98"/>
      <c r="CO33" s="98"/>
      <c r="CP33" s="102">
        <f t="shared" si="2"/>
        <v>87.409505186765031</v>
      </c>
      <c r="CQ33" s="136">
        <v>0</v>
      </c>
      <c r="CS33" s="83">
        <v>21</v>
      </c>
      <c r="CT33" s="92">
        <f t="shared" si="27"/>
        <v>27.5</v>
      </c>
      <c r="CU33" s="92">
        <f t="shared" si="28"/>
        <v>21</v>
      </c>
      <c r="CV33" s="92">
        <f t="shared" si="29"/>
        <v>22.2</v>
      </c>
      <c r="CW33" s="94" t="str">
        <f t="shared" si="30"/>
        <v>s/d</v>
      </c>
      <c r="CX33" s="94" t="str">
        <f t="shared" si="31"/>
        <v>s/d</v>
      </c>
      <c r="CY33" s="93">
        <f t="shared" si="32"/>
        <v>95.242213101780393</v>
      </c>
      <c r="CZ33" s="92">
        <f t="shared" si="24"/>
        <v>21.396239024456978</v>
      </c>
      <c r="DA33" s="93">
        <f t="shared" si="25"/>
        <v>997</v>
      </c>
      <c r="DB33" s="92" t="str">
        <f t="shared" si="33"/>
        <v/>
      </c>
      <c r="DC33" s="92" t="e">
        <f t="shared" si="39"/>
        <v>#DIV/0!</v>
      </c>
      <c r="DD33" s="92">
        <f t="shared" si="39"/>
        <v>24.933333333333334</v>
      </c>
      <c r="DE33" s="92">
        <f t="shared" si="39"/>
        <v>25.2</v>
      </c>
      <c r="DF33" s="92" t="e">
        <f t="shared" si="39"/>
        <v>#DIV/0!</v>
      </c>
      <c r="DG33" s="92">
        <f t="shared" si="39"/>
        <v>25.866666666666664</v>
      </c>
      <c r="DH33" s="92" t="e">
        <f t="shared" si="39"/>
        <v>#DIV/0!</v>
      </c>
      <c r="DI33" s="96">
        <f t="shared" si="34"/>
        <v>0.8</v>
      </c>
      <c r="DJ33" s="92">
        <f t="shared" si="36"/>
        <v>2.3000000000000007</v>
      </c>
      <c r="DK33" s="96">
        <f t="shared" si="35"/>
        <v>0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19</v>
      </c>
      <c r="C34" s="141">
        <v>17.8</v>
      </c>
      <c r="D34" s="156">
        <f t="shared" si="3"/>
        <v>1.1999999999999993</v>
      </c>
      <c r="E34" s="156">
        <f t="shared" si="4"/>
        <v>20.387655901406315</v>
      </c>
      <c r="F34" s="156">
        <f t="shared" si="5"/>
        <v>21.981870859163269</v>
      </c>
      <c r="G34" s="156">
        <f t="shared" si="6"/>
        <v>0.97842663599999946</v>
      </c>
      <c r="H34" s="156">
        <f t="shared" si="7"/>
        <v>19.409229265406317</v>
      </c>
      <c r="I34" s="156">
        <f t="shared" si="8"/>
        <v>17.021467231061102</v>
      </c>
      <c r="J34" s="142">
        <f t="shared" si="9"/>
        <v>88.296530307908114</v>
      </c>
      <c r="K34" s="148">
        <v>1002</v>
      </c>
      <c r="L34" s="147">
        <v>8</v>
      </c>
      <c r="M34" s="142"/>
      <c r="N34" s="142"/>
      <c r="O34" s="142"/>
      <c r="P34" s="143"/>
      <c r="Q34" s="144">
        <v>22</v>
      </c>
      <c r="R34" s="145">
        <v>2</v>
      </c>
      <c r="S34" s="145"/>
      <c r="T34" s="144"/>
      <c r="U34" s="146"/>
      <c r="V34" s="146" t="s">
        <v>115</v>
      </c>
      <c r="W34" s="156"/>
      <c r="X34" s="156"/>
      <c r="Y34" s="156">
        <v>24</v>
      </c>
      <c r="Z34" s="156">
        <v>23.8</v>
      </c>
      <c r="AA34" s="156"/>
      <c r="AB34" s="156">
        <v>25</v>
      </c>
      <c r="AC34" s="48"/>
      <c r="AD34" s="140">
        <v>23.6</v>
      </c>
      <c r="AE34" s="141">
        <v>20.6</v>
      </c>
      <c r="AF34" s="156">
        <f t="shared" si="10"/>
        <v>3</v>
      </c>
      <c r="AG34" s="156">
        <f t="shared" si="11"/>
        <v>24.276689308539769</v>
      </c>
      <c r="AH34" s="156">
        <f t="shared" si="37"/>
        <v>29.149096697763525</v>
      </c>
      <c r="AI34" s="156">
        <f t="shared" si="16"/>
        <v>2.4537849299999999</v>
      </c>
      <c r="AJ34" s="156">
        <f t="shared" si="38"/>
        <v>21.822904378539768</v>
      </c>
      <c r="AK34" s="156">
        <f t="shared" si="12"/>
        <v>18.884977559601232</v>
      </c>
      <c r="AL34" s="142">
        <f t="shared" si="13"/>
        <v>74.866485932012225</v>
      </c>
      <c r="AM34" s="148">
        <v>999</v>
      </c>
      <c r="AN34" s="147">
        <v>7</v>
      </c>
      <c r="AO34" s="142"/>
      <c r="AP34" s="142"/>
      <c r="AQ34" s="142"/>
      <c r="AR34" s="143"/>
      <c r="AS34" s="144">
        <v>18</v>
      </c>
      <c r="AT34" s="145">
        <v>2</v>
      </c>
      <c r="AU34" s="145"/>
      <c r="AV34" s="144"/>
      <c r="AW34" s="146"/>
      <c r="AX34" s="146" t="s">
        <v>115</v>
      </c>
      <c r="AY34" s="156"/>
      <c r="AZ34" s="156">
        <v>24.4</v>
      </c>
      <c r="BA34" s="156">
        <v>24.6</v>
      </c>
      <c r="BB34" s="156"/>
      <c r="BC34" s="156">
        <v>25</v>
      </c>
      <c r="BD34" s="48"/>
      <c r="BE34" s="140">
        <v>18</v>
      </c>
      <c r="BF34" s="141">
        <v>17.2</v>
      </c>
      <c r="BG34" s="156">
        <f t="shared" si="18"/>
        <v>0.80000000000000071</v>
      </c>
      <c r="BH34" s="156">
        <f t="shared" si="19"/>
        <v>19.629241834545255</v>
      </c>
      <c r="BI34" s="156">
        <f t="shared" si="20"/>
        <v>20.646103815106681</v>
      </c>
      <c r="BJ34" s="156">
        <f t="shared" si="21"/>
        <v>0.65184337600000053</v>
      </c>
      <c r="BK34" s="156">
        <f t="shared" si="22"/>
        <v>18.977398458545252</v>
      </c>
      <c r="BL34" s="156">
        <f t="shared" si="23"/>
        <v>16.666843879740131</v>
      </c>
      <c r="BM34" s="142">
        <f t="shared" si="14"/>
        <v>91.917577420392305</v>
      </c>
      <c r="BN34" s="148">
        <v>1000</v>
      </c>
      <c r="BO34" s="147">
        <v>0</v>
      </c>
      <c r="BP34" s="142"/>
      <c r="BQ34" s="142"/>
      <c r="BR34" s="142"/>
      <c r="BS34" s="143"/>
      <c r="BT34" s="144">
        <v>0</v>
      </c>
      <c r="BU34" s="145">
        <v>0</v>
      </c>
      <c r="BV34" s="145"/>
      <c r="BW34" s="144"/>
      <c r="BX34" s="146"/>
      <c r="BY34" s="146" t="s">
        <v>115</v>
      </c>
      <c r="BZ34" s="156"/>
      <c r="CA34" s="156">
        <v>23.9</v>
      </c>
      <c r="CB34" s="156">
        <v>24.2</v>
      </c>
      <c r="CC34" s="156"/>
      <c r="CD34" s="156">
        <v>25</v>
      </c>
      <c r="CE34" s="48"/>
      <c r="CF34" s="150">
        <v>0</v>
      </c>
      <c r="CG34" s="165" t="s">
        <v>116</v>
      </c>
      <c r="CH34" s="158">
        <f t="shared" si="0"/>
        <v>1.1999999999999993</v>
      </c>
      <c r="CI34" s="154">
        <v>21.5</v>
      </c>
      <c r="CJ34" s="154">
        <v>14.960000000006403</v>
      </c>
      <c r="CK34" s="154">
        <v>19</v>
      </c>
      <c r="CL34" s="156">
        <v>24</v>
      </c>
      <c r="CM34" s="97">
        <f t="shared" si="1"/>
        <v>20.2</v>
      </c>
      <c r="CN34" s="98"/>
      <c r="CO34" s="98"/>
      <c r="CP34" s="102">
        <f t="shared" si="2"/>
        <v>85.026864553437562</v>
      </c>
      <c r="CQ34" s="136">
        <v>1.4</v>
      </c>
      <c r="CS34" s="83">
        <v>22</v>
      </c>
      <c r="CT34" s="92">
        <f t="shared" si="27"/>
        <v>28</v>
      </c>
      <c r="CU34" s="92">
        <f t="shared" si="28"/>
        <v>21.4</v>
      </c>
      <c r="CV34" s="92">
        <f t="shared" si="29"/>
        <v>24.833333333333332</v>
      </c>
      <c r="CW34" s="94" t="str">
        <f t="shared" si="30"/>
        <v>s/d</v>
      </c>
      <c r="CX34" s="94" t="str">
        <f t="shared" si="31"/>
        <v>s/d</v>
      </c>
      <c r="CY34" s="93">
        <f t="shared" si="32"/>
        <v>80.971841746652373</v>
      </c>
      <c r="CZ34" s="92">
        <f t="shared" si="24"/>
        <v>21.264220239084185</v>
      </c>
      <c r="DA34" s="93">
        <f t="shared" si="25"/>
        <v>998.33333333333337</v>
      </c>
      <c r="DB34" s="92" t="str">
        <f t="shared" si="33"/>
        <v/>
      </c>
      <c r="DC34" s="92" t="e">
        <f t="shared" si="39"/>
        <v>#DIV/0!</v>
      </c>
      <c r="DD34" s="92">
        <f t="shared" si="39"/>
        <v>25.599999999999998</v>
      </c>
      <c r="DE34" s="92">
        <f t="shared" si="39"/>
        <v>25.466666666666669</v>
      </c>
      <c r="DF34" s="92" t="e">
        <f t="shared" si="39"/>
        <v>#DIV/0!</v>
      </c>
      <c r="DG34" s="92">
        <f t="shared" si="39"/>
        <v>25.633333333333336</v>
      </c>
      <c r="DH34" s="92" t="e">
        <f t="shared" si="39"/>
        <v>#DIV/0!</v>
      </c>
      <c r="DI34" s="96">
        <f t="shared" si="34"/>
        <v>0</v>
      </c>
      <c r="DJ34" s="92">
        <f t="shared" si="36"/>
        <v>2.6999999999999993</v>
      </c>
      <c r="DK34" s="96">
        <f t="shared" si="35"/>
        <v>4.2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20.5</v>
      </c>
      <c r="C35" s="141">
        <v>18.8</v>
      </c>
      <c r="D35" s="156">
        <f t="shared" si="3"/>
        <v>1.6999999999999993</v>
      </c>
      <c r="E35" s="156">
        <f t="shared" si="4"/>
        <v>21.708823327881156</v>
      </c>
      <c r="F35" s="156">
        <f t="shared" si="5"/>
        <v>24.127359827861145</v>
      </c>
      <c r="G35" s="156">
        <f t="shared" si="6"/>
        <v>1.3876664459999994</v>
      </c>
      <c r="H35" s="156">
        <f t="shared" si="7"/>
        <v>20.321156881881155</v>
      </c>
      <c r="I35" s="156">
        <f t="shared" si="8"/>
        <v>17.7481995165016</v>
      </c>
      <c r="J35" s="142">
        <f t="shared" si="9"/>
        <v>84.22453607383612</v>
      </c>
      <c r="K35" s="148">
        <v>1001</v>
      </c>
      <c r="L35" s="147">
        <v>0</v>
      </c>
      <c r="M35" s="142"/>
      <c r="N35" s="142"/>
      <c r="O35" s="142"/>
      <c r="P35" s="143"/>
      <c r="Q35" s="144">
        <v>4</v>
      </c>
      <c r="R35" s="145">
        <v>2</v>
      </c>
      <c r="S35" s="145"/>
      <c r="T35" s="144"/>
      <c r="U35" s="146"/>
      <c r="V35" s="146" t="s">
        <v>115</v>
      </c>
      <c r="W35" s="156"/>
      <c r="X35" s="156"/>
      <c r="Y35" s="156">
        <v>22</v>
      </c>
      <c r="Z35" s="156">
        <v>23</v>
      </c>
      <c r="AA35" s="156"/>
      <c r="AB35" s="156">
        <v>24.8</v>
      </c>
      <c r="AC35" s="48"/>
      <c r="AD35" s="140">
        <v>24</v>
      </c>
      <c r="AE35" s="141">
        <v>20.100000000000001</v>
      </c>
      <c r="AF35" s="156">
        <f t="shared" si="10"/>
        <v>3.8999999999999986</v>
      </c>
      <c r="AG35" s="156">
        <f t="shared" si="11"/>
        <v>23.538045118469292</v>
      </c>
      <c r="AH35" s="156">
        <f t="shared" si="37"/>
        <v>29.859236634987937</v>
      </c>
      <c r="AI35" s="156">
        <f t="shared" si="16"/>
        <v>3.1881286514999991</v>
      </c>
      <c r="AJ35" s="156">
        <f t="shared" si="38"/>
        <v>20.349916466969294</v>
      </c>
      <c r="AK35" s="156">
        <f t="shared" si="12"/>
        <v>17.770650486613064</v>
      </c>
      <c r="AL35" s="142">
        <f t="shared" si="13"/>
        <v>68.152835639220669</v>
      </c>
      <c r="AM35" s="148">
        <v>998</v>
      </c>
      <c r="AN35" s="147">
        <v>4</v>
      </c>
      <c r="AO35" s="142"/>
      <c r="AP35" s="142"/>
      <c r="AQ35" s="142"/>
      <c r="AR35" s="143"/>
      <c r="AS35" s="144">
        <v>4</v>
      </c>
      <c r="AT35" s="145">
        <v>2</v>
      </c>
      <c r="AU35" s="145"/>
      <c r="AV35" s="144"/>
      <c r="AW35" s="146"/>
      <c r="AX35" s="146" t="s">
        <v>54</v>
      </c>
      <c r="AY35" s="156"/>
      <c r="AZ35" s="156">
        <v>24.5</v>
      </c>
      <c r="BA35" s="156">
        <v>24</v>
      </c>
      <c r="BB35" s="156"/>
      <c r="BC35" s="156">
        <v>24.6</v>
      </c>
      <c r="BD35" s="48"/>
      <c r="BE35" s="140">
        <v>19.2</v>
      </c>
      <c r="BF35" s="141">
        <v>18.7</v>
      </c>
      <c r="BG35" s="156">
        <f t="shared" si="18"/>
        <v>0.5</v>
      </c>
      <c r="BH35" s="156">
        <f t="shared" si="19"/>
        <v>21.573416681629375</v>
      </c>
      <c r="BI35" s="156">
        <f t="shared" si="20"/>
        <v>22.257920430565612</v>
      </c>
      <c r="BJ35" s="156">
        <f t="shared" si="21"/>
        <v>0.40809124750000009</v>
      </c>
      <c r="BK35" s="156">
        <f t="shared" si="22"/>
        <v>21.165325434129375</v>
      </c>
      <c r="BL35" s="156">
        <f t="shared" si="23"/>
        <v>18.395914379700827</v>
      </c>
      <c r="BM35" s="142">
        <f t="shared" si="14"/>
        <v>95.091208094464065</v>
      </c>
      <c r="BN35" s="148">
        <v>1000</v>
      </c>
      <c r="BO35" s="147">
        <v>1</v>
      </c>
      <c r="BP35" s="142"/>
      <c r="BQ35" s="142"/>
      <c r="BR35" s="142"/>
      <c r="BS35" s="143"/>
      <c r="BT35" s="144">
        <v>0</v>
      </c>
      <c r="BU35" s="145">
        <v>0</v>
      </c>
      <c r="BV35" s="145"/>
      <c r="BW35" s="144"/>
      <c r="BX35" s="146"/>
      <c r="BY35" s="146" t="s">
        <v>115</v>
      </c>
      <c r="BZ35" s="156"/>
      <c r="CA35" s="156">
        <v>23.5</v>
      </c>
      <c r="CB35" s="156">
        <v>24.1</v>
      </c>
      <c r="CC35" s="156"/>
      <c r="CD35" s="156">
        <v>24.6</v>
      </c>
      <c r="CE35" s="48"/>
      <c r="CF35" s="49">
        <v>0</v>
      </c>
      <c r="CG35" s="151">
        <v>26.2</v>
      </c>
      <c r="CH35" s="158">
        <f t="shared" si="0"/>
        <v>1.8000000000000007</v>
      </c>
      <c r="CI35" s="154">
        <v>18.5</v>
      </c>
      <c r="CJ35" s="154">
        <v>27</v>
      </c>
      <c r="CK35" s="154">
        <v>14.8</v>
      </c>
      <c r="CL35" s="156">
        <v>25.5</v>
      </c>
      <c r="CM35" s="97">
        <f t="shared" si="1"/>
        <v>21.233333333333334</v>
      </c>
      <c r="CN35" s="98"/>
      <c r="CO35" s="98"/>
      <c r="CP35" s="102">
        <f t="shared" si="2"/>
        <v>82.489526602506956</v>
      </c>
      <c r="CQ35" s="136">
        <v>8.8000000000000007</v>
      </c>
      <c r="CS35" s="83">
        <v>23</v>
      </c>
      <c r="CT35" s="92">
        <f t="shared" si="27"/>
        <v>30.5</v>
      </c>
      <c r="CU35" s="92">
        <f t="shared" si="28"/>
        <v>21.2</v>
      </c>
      <c r="CV35" s="92">
        <f t="shared" si="29"/>
        <v>26.599999999999998</v>
      </c>
      <c r="CW35" s="94" t="str">
        <f t="shared" si="30"/>
        <v>s/d</v>
      </c>
      <c r="CX35" s="94" t="str">
        <f t="shared" si="31"/>
        <v>s/d</v>
      </c>
      <c r="CY35" s="93">
        <f t="shared" si="32"/>
        <v>77.044173754665806</v>
      </c>
      <c r="CZ35" s="92">
        <f t="shared" si="24"/>
        <v>22.04133363947297</v>
      </c>
      <c r="DA35" s="93">
        <f t="shared" si="25"/>
        <v>1001</v>
      </c>
      <c r="DB35" s="92" t="str">
        <f t="shared" si="33"/>
        <v/>
      </c>
      <c r="DC35" s="92" t="e">
        <f t="shared" si="39"/>
        <v>#DIV/0!</v>
      </c>
      <c r="DD35" s="92">
        <f t="shared" si="39"/>
        <v>25.966666666666669</v>
      </c>
      <c r="DE35" s="92">
        <f t="shared" si="39"/>
        <v>25.733333333333334</v>
      </c>
      <c r="DF35" s="92" t="e">
        <f t="shared" si="39"/>
        <v>#DIV/0!</v>
      </c>
      <c r="DG35" s="92">
        <f t="shared" si="39"/>
        <v>25.733333333333334</v>
      </c>
      <c r="DH35" s="92" t="e">
        <f t="shared" si="39"/>
        <v>#DIV/0!</v>
      </c>
      <c r="DI35" s="96">
        <f t="shared" si="34"/>
        <v>0</v>
      </c>
      <c r="DJ35" s="92">
        <f t="shared" si="36"/>
        <v>2.5</v>
      </c>
      <c r="DK35" s="96">
        <f t="shared" si="35"/>
        <v>8.5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21</v>
      </c>
      <c r="C36" s="141">
        <v>19</v>
      </c>
      <c r="D36" s="156">
        <f t="shared" si="3"/>
        <v>2</v>
      </c>
      <c r="E36" s="156">
        <f t="shared" si="4"/>
        <v>21.981870859163269</v>
      </c>
      <c r="F36" s="156">
        <f t="shared" si="5"/>
        <v>24.882120498598017</v>
      </c>
      <c r="G36" s="156">
        <f t="shared" si="6"/>
        <v>1.6329163</v>
      </c>
      <c r="H36" s="156">
        <f t="shared" si="7"/>
        <v>20.348954559163268</v>
      </c>
      <c r="I36" s="156">
        <f t="shared" si="8"/>
        <v>17.769900029127303</v>
      </c>
      <c r="J36" s="142">
        <f t="shared" si="9"/>
        <v>81.781432415737356</v>
      </c>
      <c r="K36" s="148">
        <v>1001</v>
      </c>
      <c r="L36" s="147">
        <v>8</v>
      </c>
      <c r="M36" s="142"/>
      <c r="N36" s="142"/>
      <c r="O36" s="142"/>
      <c r="P36" s="143"/>
      <c r="Q36" s="144">
        <v>0</v>
      </c>
      <c r="R36" s="145">
        <v>0</v>
      </c>
      <c r="S36" s="145"/>
      <c r="T36" s="144"/>
      <c r="U36" s="146"/>
      <c r="V36" s="146" t="s">
        <v>115</v>
      </c>
      <c r="W36" s="156"/>
      <c r="X36" s="156"/>
      <c r="Y36" s="156">
        <v>22.9</v>
      </c>
      <c r="Z36" s="156">
        <v>23.4</v>
      </c>
      <c r="AA36" s="156"/>
      <c r="AB36" s="156">
        <v>25.2</v>
      </c>
      <c r="AC36" s="48"/>
      <c r="AD36" s="140">
        <v>19.8</v>
      </c>
      <c r="AE36" s="141">
        <v>19.5</v>
      </c>
      <c r="AF36" s="156">
        <f t="shared" si="10"/>
        <v>0.30000000000000071</v>
      </c>
      <c r="AG36" s="156">
        <f t="shared" si="11"/>
        <v>22.677684577440854</v>
      </c>
      <c r="AH36" s="156">
        <f t="shared" si="37"/>
        <v>23.104360847524493</v>
      </c>
      <c r="AI36" s="156">
        <f t="shared" si="16"/>
        <v>0.24507527250000058</v>
      </c>
      <c r="AJ36" s="156">
        <f t="shared" si="38"/>
        <v>22.432609304940854</v>
      </c>
      <c r="AK36" s="156">
        <f t="shared" si="12"/>
        <v>19.327047708532159</v>
      </c>
      <c r="AL36" s="142">
        <f t="shared" si="13"/>
        <v>97.0925335393746</v>
      </c>
      <c r="AM36" s="148">
        <v>1001</v>
      </c>
      <c r="AN36" s="147">
        <v>8</v>
      </c>
      <c r="AO36" s="142"/>
      <c r="AP36" s="142"/>
      <c r="AQ36" s="142"/>
      <c r="AR36" s="143"/>
      <c r="AS36" s="144">
        <v>18</v>
      </c>
      <c r="AT36" s="145">
        <v>2</v>
      </c>
      <c r="AU36" s="145"/>
      <c r="AV36" s="144"/>
      <c r="AW36" s="146"/>
      <c r="AX36" s="146" t="s">
        <v>114</v>
      </c>
      <c r="AY36" s="156"/>
      <c r="AZ36" s="156">
        <v>23.1</v>
      </c>
      <c r="BA36" s="156">
        <v>23.4</v>
      </c>
      <c r="BB36" s="156"/>
      <c r="BC36" s="156">
        <v>24.5</v>
      </c>
      <c r="BD36" s="48"/>
      <c r="BE36" s="140">
        <v>19.899999999999999</v>
      </c>
      <c r="BF36" s="141">
        <v>19</v>
      </c>
      <c r="BG36" s="156">
        <f t="shared" si="18"/>
        <v>0.89999999999999858</v>
      </c>
      <c r="BH36" s="156">
        <f t="shared" si="19"/>
        <v>21.981870859163269</v>
      </c>
      <c r="BI36" s="156">
        <f t="shared" si="20"/>
        <v>23.248138839559587</v>
      </c>
      <c r="BJ36" s="156">
        <f t="shared" si="21"/>
        <v>0.73481233499999887</v>
      </c>
      <c r="BK36" s="156">
        <f t="shared" si="22"/>
        <v>21.247058524163272</v>
      </c>
      <c r="BL36" s="156">
        <f t="shared" si="23"/>
        <v>18.457419759904536</v>
      </c>
      <c r="BM36" s="142">
        <f t="shared" si="14"/>
        <v>91.392513916033437</v>
      </c>
      <c r="BN36" s="148">
        <v>1002</v>
      </c>
      <c r="BO36" s="147">
        <v>7</v>
      </c>
      <c r="BP36" s="142"/>
      <c r="BQ36" s="142"/>
      <c r="BR36" s="142"/>
      <c r="BS36" s="143"/>
      <c r="BT36" s="144">
        <v>13</v>
      </c>
      <c r="BU36" s="145">
        <v>2</v>
      </c>
      <c r="BV36" s="145"/>
      <c r="BW36" s="144"/>
      <c r="BX36" s="146"/>
      <c r="BY36" s="146" t="s">
        <v>115</v>
      </c>
      <c r="BZ36" s="156"/>
      <c r="CA36" s="156">
        <v>23.2</v>
      </c>
      <c r="CB36" s="156">
        <v>23.5</v>
      </c>
      <c r="CC36" s="156"/>
      <c r="CD36" s="156">
        <v>24.4</v>
      </c>
      <c r="CE36" s="48"/>
      <c r="CF36" s="49">
        <v>10.9</v>
      </c>
      <c r="CG36" s="151">
        <v>26.8</v>
      </c>
      <c r="CH36" s="169" t="e">
        <f>CF36+Rebosado-25</f>
        <v>#NAME?</v>
      </c>
      <c r="CI36" s="154">
        <v>20.5</v>
      </c>
      <c r="CJ36" s="154">
        <v>32.259999999994761</v>
      </c>
      <c r="CK36" s="154">
        <v>19</v>
      </c>
      <c r="CL36" s="156">
        <v>21.5</v>
      </c>
      <c r="CM36" s="97">
        <f t="shared" si="1"/>
        <v>20.233333333333331</v>
      </c>
      <c r="CN36" s="98"/>
      <c r="CO36" s="98"/>
      <c r="CP36" s="102">
        <f t="shared" si="2"/>
        <v>90.088826623715136</v>
      </c>
      <c r="CQ36" s="136">
        <v>0</v>
      </c>
      <c r="CS36" s="83">
        <v>24</v>
      </c>
      <c r="CT36" s="92">
        <f t="shared" si="27"/>
        <v>32.5</v>
      </c>
      <c r="CU36" s="92">
        <f t="shared" si="28"/>
        <v>22.2</v>
      </c>
      <c r="CV36" s="92">
        <f t="shared" si="29"/>
        <v>28.633333333333336</v>
      </c>
      <c r="CW36" s="94" t="str">
        <f t="shared" si="30"/>
        <v>s/d</v>
      </c>
      <c r="CX36" s="94" t="str">
        <f t="shared" si="31"/>
        <v>s/d</v>
      </c>
      <c r="CY36" s="93">
        <f t="shared" si="32"/>
        <v>73.911091382447026</v>
      </c>
      <c r="CZ36" s="92">
        <f t="shared" si="24"/>
        <v>23.293576477406287</v>
      </c>
      <c r="DA36" s="93">
        <f t="shared" si="25"/>
        <v>1001.6666666666666</v>
      </c>
      <c r="DB36" s="92" t="str">
        <f t="shared" si="33"/>
        <v/>
      </c>
      <c r="DC36" s="92" t="e">
        <f t="shared" si="39"/>
        <v>#DIV/0!</v>
      </c>
      <c r="DD36" s="92">
        <f t="shared" si="39"/>
        <v>26.433333333333334</v>
      </c>
      <c r="DE36" s="92">
        <f t="shared" si="39"/>
        <v>26.100000000000005</v>
      </c>
      <c r="DF36" s="92" t="e">
        <f t="shared" si="39"/>
        <v>#DIV/0!</v>
      </c>
      <c r="DG36" s="92">
        <f t="shared" si="39"/>
        <v>25.900000000000002</v>
      </c>
      <c r="DH36" s="92" t="e">
        <f t="shared" si="39"/>
        <v>#DIV/0!</v>
      </c>
      <c r="DI36" s="96">
        <f t="shared" si="34"/>
        <v>0.1</v>
      </c>
      <c r="DJ36" s="92">
        <f t="shared" si="36"/>
        <v>3.1000000000000014</v>
      </c>
      <c r="DK36" s="96">
        <f t="shared" si="35"/>
        <v>8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/>
      <c r="C37" s="141"/>
      <c r="D37" s="156" t="str">
        <f t="shared" si="3"/>
        <v>SD</v>
      </c>
      <c r="E37" s="156" t="str">
        <f t="shared" si="4"/>
        <v>SD</v>
      </c>
      <c r="F37" s="156" t="str">
        <f t="shared" si="5"/>
        <v>SD</v>
      </c>
      <c r="G37" s="156" t="str">
        <f t="shared" si="6"/>
        <v>SD</v>
      </c>
      <c r="H37" s="156" t="str">
        <f t="shared" si="7"/>
        <v>SD</v>
      </c>
      <c r="I37" s="156" t="str">
        <f t="shared" si="8"/>
        <v>SD</v>
      </c>
      <c r="J37" s="142" t="str">
        <f t="shared" si="9"/>
        <v/>
      </c>
      <c r="K37" s="148"/>
      <c r="L37" s="147"/>
      <c r="M37" s="142"/>
      <c r="N37" s="142"/>
      <c r="O37" s="142"/>
      <c r="P37" s="143"/>
      <c r="Q37" s="144"/>
      <c r="R37" s="145"/>
      <c r="S37" s="145"/>
      <c r="T37" s="144"/>
      <c r="U37" s="146"/>
      <c r="V37" s="146"/>
      <c r="W37" s="105"/>
      <c r="X37" s="156"/>
      <c r="Y37" s="156"/>
      <c r="Z37" s="156"/>
      <c r="AA37" s="156"/>
      <c r="AB37" s="156"/>
      <c r="AC37" s="48"/>
      <c r="AD37" s="140"/>
      <c r="AE37" s="141"/>
      <c r="AF37" s="156" t="str">
        <f t="shared" si="10"/>
        <v>SD</v>
      </c>
      <c r="AG37" s="156" t="str">
        <f t="shared" si="11"/>
        <v>SD</v>
      </c>
      <c r="AH37" s="156" t="str">
        <f t="shared" si="37"/>
        <v>SD</v>
      </c>
      <c r="AI37" s="156" t="str">
        <f t="shared" si="16"/>
        <v>SD</v>
      </c>
      <c r="AJ37" s="156" t="str">
        <f t="shared" si="38"/>
        <v>SD</v>
      </c>
      <c r="AK37" s="156" t="str">
        <f t="shared" si="12"/>
        <v>SD</v>
      </c>
      <c r="AL37" s="142" t="str">
        <f t="shared" si="13"/>
        <v/>
      </c>
      <c r="AM37" s="148"/>
      <c r="AN37" s="147"/>
      <c r="AO37" s="142"/>
      <c r="AP37" s="142"/>
      <c r="AQ37" s="142"/>
      <c r="AR37" s="143"/>
      <c r="AS37" s="144"/>
      <c r="AT37" s="145"/>
      <c r="AU37" s="145"/>
      <c r="AV37" s="144"/>
      <c r="AW37" s="146"/>
      <c r="AX37" s="146"/>
      <c r="AY37" s="156"/>
      <c r="AZ37" s="156"/>
      <c r="BA37" s="156"/>
      <c r="BB37" s="156"/>
      <c r="BC37" s="156"/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4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/>
      <c r="CG37" s="156"/>
      <c r="CH37" s="158"/>
      <c r="CI37" s="154"/>
      <c r="CJ37" s="154"/>
      <c r="CK37" s="154"/>
      <c r="CL37" s="156"/>
      <c r="CM37" s="97" t="b">
        <f t="shared" si="1"/>
        <v>0</v>
      </c>
      <c r="CN37" s="98"/>
      <c r="CO37" s="98"/>
      <c r="CP37" s="102" t="e">
        <f t="shared" si="2"/>
        <v>#DIV/0!</v>
      </c>
      <c r="CQ37" s="131"/>
      <c r="CS37" s="83">
        <v>25</v>
      </c>
      <c r="CT37" s="92">
        <f t="shared" si="27"/>
        <v>28.5</v>
      </c>
      <c r="CU37" s="92">
        <f t="shared" si="28"/>
        <v>23.6</v>
      </c>
      <c r="CV37" s="92">
        <f t="shared" si="29"/>
        <v>25.033333333333331</v>
      </c>
      <c r="CW37" s="94" t="str">
        <f t="shared" si="30"/>
        <v>s/d</v>
      </c>
      <c r="CX37" s="94" t="str">
        <f t="shared" si="31"/>
        <v>s/d</v>
      </c>
      <c r="CY37" s="93">
        <f t="shared" si="32"/>
        <v>89.70268619027604</v>
      </c>
      <c r="CZ37" s="92">
        <f t="shared" si="24"/>
        <v>23.183240622648995</v>
      </c>
      <c r="DA37" s="93">
        <f t="shared" si="25"/>
        <v>1002</v>
      </c>
      <c r="DB37" s="92" t="str">
        <f t="shared" si="33"/>
        <v/>
      </c>
      <c r="DC37" s="92" t="e">
        <f t="shared" si="39"/>
        <v>#DIV/0!</v>
      </c>
      <c r="DD37" s="92">
        <f t="shared" si="39"/>
        <v>26.333333333333332</v>
      </c>
      <c r="DE37" s="92">
        <f t="shared" si="39"/>
        <v>26.166666666666668</v>
      </c>
      <c r="DF37" s="92" t="e">
        <f t="shared" si="39"/>
        <v>#DIV/0!</v>
      </c>
      <c r="DG37" s="92">
        <f t="shared" si="39"/>
        <v>26.266666666666666</v>
      </c>
      <c r="DH37" s="92" t="e">
        <f t="shared" si="39"/>
        <v>#DIV/0!</v>
      </c>
      <c r="DI37" s="96">
        <f t="shared" si="34"/>
        <v>9.5</v>
      </c>
      <c r="DJ37" s="92">
        <f t="shared" si="36"/>
        <v>2.3999999999999986</v>
      </c>
      <c r="DK37" s="96">
        <f>IF(CQ31="","",CQ31)</f>
        <v>1.7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172.79999999999998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26</v>
      </c>
      <c r="CU38" s="92">
        <f t="shared" si="28"/>
        <v>23</v>
      </c>
      <c r="CV38" s="92">
        <f>IF(CM32=FALSE,"s/d",CM32)</f>
        <v>24.466666666666665</v>
      </c>
      <c r="CW38" s="94" t="str">
        <f t="shared" si="30"/>
        <v>s/d</v>
      </c>
      <c r="CX38" s="94" t="str">
        <f t="shared" si="31"/>
        <v>s/d</v>
      </c>
      <c r="CY38" s="93">
        <f t="shared" si="32"/>
        <v>93.505181064858334</v>
      </c>
      <c r="CZ38" s="92">
        <f t="shared" si="24"/>
        <v>23.348966199954759</v>
      </c>
      <c r="DA38" s="93">
        <f t="shared" si="25"/>
        <v>1001</v>
      </c>
      <c r="DB38" s="92"/>
      <c r="DC38" s="92" t="e">
        <f t="shared" si="39"/>
        <v>#DIV/0!</v>
      </c>
      <c r="DD38" s="92">
        <f t="shared" si="39"/>
        <v>25.5</v>
      </c>
      <c r="DE38" s="92">
        <f t="shared" si="39"/>
        <v>25.366666666666664</v>
      </c>
      <c r="DF38" s="92" t="e">
        <f t="shared" si="39"/>
        <v>#DIV/0!</v>
      </c>
      <c r="DG38" s="92">
        <f t="shared" si="39"/>
        <v>25.7</v>
      </c>
      <c r="DH38" s="92" t="e">
        <f t="shared" si="39"/>
        <v>#DIV/0!</v>
      </c>
      <c r="DI38" s="96">
        <f t="shared" si="34"/>
        <v>23.5</v>
      </c>
      <c r="DJ38" s="92" t="s">
        <v>65</v>
      </c>
      <c r="DK38" s="96">
        <f t="shared" si="35"/>
        <v>0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 t="e">
        <f>AVERAGE(W7:W37)</f>
        <v>#DIV/0!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5.76</v>
      </c>
      <c r="CG39" s="5">
        <f>AVERAGE(CG7:CG37)</f>
        <v>26.772000000000002</v>
      </c>
      <c r="CH39" s="5" t="e">
        <f t="shared" ref="CH39:CN39" si="40">AVERAGE(CH7:CH36)</f>
        <v>#VALUE!</v>
      </c>
      <c r="CI39" s="5"/>
      <c r="CJ39" s="5"/>
      <c r="CK39" s="5">
        <f>AVERAGE(CK7:CK37)</f>
        <v>19.773333333333326</v>
      </c>
      <c r="CL39" s="5">
        <f>AVERAGE(CL7:CL37)</f>
        <v>28.266666666666666</v>
      </c>
      <c r="CM39" s="5">
        <f t="shared" si="40"/>
        <v>24.151724137931037</v>
      </c>
      <c r="CN39" s="5" t="e">
        <f t="shared" si="40"/>
        <v>#DIV/0!</v>
      </c>
      <c r="CO39" s="5"/>
      <c r="CP39" s="42"/>
      <c r="CQ39" s="33">
        <f>AVERAGE(CQ7:CQ37)</f>
        <v>5.17</v>
      </c>
      <c r="CS39" s="83">
        <v>27</v>
      </c>
      <c r="CT39" s="92">
        <f t="shared" si="27"/>
        <v>23</v>
      </c>
      <c r="CU39" s="92">
        <f t="shared" si="28"/>
        <v>20</v>
      </c>
      <c r="CV39" s="92">
        <f t="shared" si="29"/>
        <v>20</v>
      </c>
      <c r="CW39" s="94" t="str">
        <f t="shared" si="30"/>
        <v>s/d</v>
      </c>
      <c r="CX39" s="94" t="str">
        <f t="shared" si="31"/>
        <v>s/d</v>
      </c>
      <c r="CY39" s="93">
        <f t="shared" si="32"/>
        <v>87.409505186765031</v>
      </c>
      <c r="CZ39" s="92">
        <f t="shared" si="24"/>
        <v>17.829299253318919</v>
      </c>
      <c r="DA39" s="93">
        <f t="shared" si="25"/>
        <v>1000.6666666666666</v>
      </c>
      <c r="DB39" s="92"/>
      <c r="DC39" s="92" t="e">
        <f t="shared" si="39"/>
        <v>#DIV/0!</v>
      </c>
      <c r="DD39" s="92">
        <f t="shared" si="39"/>
        <v>24.166666666666668</v>
      </c>
      <c r="DE39" s="92">
        <f t="shared" si="39"/>
        <v>24.7</v>
      </c>
      <c r="DF39" s="92" t="e">
        <f t="shared" si="39"/>
        <v>#DIV/0!</v>
      </c>
      <c r="DG39" s="92">
        <f t="shared" si="39"/>
        <v>25.666666666666668</v>
      </c>
      <c r="DH39" s="92" t="e">
        <f t="shared" si="39"/>
        <v>#DIV/0!</v>
      </c>
      <c r="DI39" s="96">
        <f t="shared" si="34"/>
        <v>28</v>
      </c>
      <c r="DJ39" s="92" t="s">
        <v>65</v>
      </c>
      <c r="DK39" s="96">
        <f t="shared" si="35"/>
        <v>0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0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5</v>
      </c>
      <c r="CH40" s="6" t="e">
        <f t="shared" ref="CH40:CN40" si="41">MIN(CH7:CH36)</f>
        <v>#VALUE!</v>
      </c>
      <c r="CI40" s="6"/>
      <c r="CJ40" s="6"/>
      <c r="CK40" s="6">
        <f>MIN(CK7:CK37)</f>
        <v>14.8</v>
      </c>
      <c r="CL40" s="6">
        <f>MIN(CL7:CL37)</f>
        <v>21.5</v>
      </c>
      <c r="CM40" s="6">
        <f t="shared" si="41"/>
        <v>18.7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24</v>
      </c>
      <c r="CU40" s="92">
        <f t="shared" si="28"/>
        <v>19</v>
      </c>
      <c r="CV40" s="92">
        <f t="shared" si="29"/>
        <v>20.2</v>
      </c>
      <c r="CW40" s="94" t="str">
        <f t="shared" si="30"/>
        <v>s/d</v>
      </c>
      <c r="CX40" s="94" t="str">
        <f t="shared" si="31"/>
        <v>s/d</v>
      </c>
      <c r="CY40" s="93">
        <f t="shared" si="32"/>
        <v>85.026864553437562</v>
      </c>
      <c r="CZ40" s="92">
        <f t="shared" si="24"/>
        <v>17.524429556800822</v>
      </c>
      <c r="DA40" s="93">
        <f t="shared" si="25"/>
        <v>1000.3333333333334</v>
      </c>
      <c r="DB40" s="92"/>
      <c r="DC40" s="92" t="e">
        <f t="shared" si="39"/>
        <v>#DIV/0!</v>
      </c>
      <c r="DD40" s="92">
        <f t="shared" si="39"/>
        <v>24.099999999999998</v>
      </c>
      <c r="DE40" s="92">
        <f t="shared" si="39"/>
        <v>24.200000000000003</v>
      </c>
      <c r="DF40" s="92" t="e">
        <f t="shared" si="39"/>
        <v>#DIV/0!</v>
      </c>
      <c r="DG40" s="92">
        <f t="shared" si="39"/>
        <v>25</v>
      </c>
      <c r="DH40" s="92" t="e">
        <f t="shared" si="39"/>
        <v>#DIV/0!</v>
      </c>
      <c r="DI40" s="96">
        <f t="shared" si="34"/>
        <v>0</v>
      </c>
      <c r="DJ40" s="92">
        <f t="shared" si="36"/>
        <v>1.1999999999999993</v>
      </c>
      <c r="DK40" s="96">
        <f t="shared" si="35"/>
        <v>1.4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0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32.299999999999997</v>
      </c>
      <c r="CG41" s="110">
        <f>MAX(CG7:CG37)</f>
        <v>32</v>
      </c>
      <c r="CH41" s="110" t="e">
        <f t="shared" ref="CH41:CN41" si="42">MAX(CH7:CH36)</f>
        <v>#VALUE!</v>
      </c>
      <c r="CI41" s="110"/>
      <c r="CJ41" s="110"/>
      <c r="CK41" s="110">
        <f>MAX(CK7:CK37)</f>
        <v>24.4</v>
      </c>
      <c r="CL41" s="110">
        <f>MAX(CL7:CL37)</f>
        <v>33.5</v>
      </c>
      <c r="CM41" s="110">
        <f t="shared" si="42"/>
        <v>28.733333333333334</v>
      </c>
      <c r="CN41" s="110">
        <f t="shared" si="42"/>
        <v>0</v>
      </c>
      <c r="CO41" s="110"/>
      <c r="CP41" s="110"/>
      <c r="CQ41" s="41">
        <f>MAX(CQ7:CQ37)</f>
        <v>9.6999999999999993</v>
      </c>
      <c r="CS41" s="83">
        <v>29</v>
      </c>
      <c r="CT41" s="92">
        <f t="shared" si="27"/>
        <v>25.5</v>
      </c>
      <c r="CU41" s="92">
        <f t="shared" si="28"/>
        <v>14.8</v>
      </c>
      <c r="CV41" s="92">
        <f t="shared" si="29"/>
        <v>21.233333333333334</v>
      </c>
      <c r="CW41" s="94" t="str">
        <f t="shared" si="30"/>
        <v>s/d</v>
      </c>
      <c r="CX41" s="94" t="str">
        <f t="shared" si="31"/>
        <v>s/d</v>
      </c>
      <c r="CY41" s="93">
        <f t="shared" si="32"/>
        <v>82.489526602506956</v>
      </c>
      <c r="CZ41" s="92">
        <f t="shared" si="24"/>
        <v>17.971588127605163</v>
      </c>
      <c r="DA41" s="93">
        <f t="shared" si="25"/>
        <v>999.66666666666663</v>
      </c>
      <c r="DB41" s="92"/>
      <c r="DC41" s="92" t="e">
        <f t="shared" si="39"/>
        <v>#DIV/0!</v>
      </c>
      <c r="DD41" s="92">
        <f t="shared" si="39"/>
        <v>23.333333333333332</v>
      </c>
      <c r="DE41" s="92">
        <f t="shared" si="39"/>
        <v>23.7</v>
      </c>
      <c r="DF41" s="92" t="s">
        <v>65</v>
      </c>
      <c r="DG41" s="92">
        <f t="shared" si="39"/>
        <v>24.666666666666668</v>
      </c>
      <c r="DH41" s="92" t="e">
        <f t="shared" si="39"/>
        <v>#DIV/0!</v>
      </c>
      <c r="DI41" s="96">
        <f t="shared" si="34"/>
        <v>0</v>
      </c>
      <c r="DJ41" s="92">
        <f t="shared" si="36"/>
        <v>1.8000000000000007</v>
      </c>
      <c r="DK41" s="96">
        <f t="shared" si="35"/>
        <v>8.8000000000000007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21.5</v>
      </c>
      <c r="CU42" s="92">
        <f t="shared" si="28"/>
        <v>19</v>
      </c>
      <c r="CV42" s="92">
        <f t="shared" si="29"/>
        <v>20.233333333333331</v>
      </c>
      <c r="CW42" s="94" t="str">
        <f t="shared" si="30"/>
        <v>s/d</v>
      </c>
      <c r="CX42" s="94" t="str">
        <f t="shared" si="31"/>
        <v>s/d</v>
      </c>
      <c r="CY42" s="93">
        <f t="shared" si="32"/>
        <v>90.088826623715136</v>
      </c>
      <c r="CZ42" s="92">
        <f t="shared" si="24"/>
        <v>18.518122499187999</v>
      </c>
      <c r="DA42" s="93">
        <f t="shared" si="25"/>
        <v>1001.3333333333334</v>
      </c>
      <c r="DB42" s="92"/>
      <c r="DC42" s="92" t="e">
        <f t="shared" si="39"/>
        <v>#DIV/0!</v>
      </c>
      <c r="DD42" s="92">
        <f t="shared" si="39"/>
        <v>23.066666666666666</v>
      </c>
      <c r="DE42" s="92">
        <f t="shared" si="39"/>
        <v>23.433333333333334</v>
      </c>
      <c r="DF42" s="92" t="s">
        <v>65</v>
      </c>
      <c r="DG42" s="92">
        <f t="shared" si="39"/>
        <v>24.7</v>
      </c>
      <c r="DH42" s="92" t="e">
        <f t="shared" si="39"/>
        <v>#DIV/0!</v>
      </c>
      <c r="DI42" s="96">
        <f t="shared" si="34"/>
        <v>10.9</v>
      </c>
      <c r="DJ42" s="92" t="s">
        <v>65</v>
      </c>
      <c r="DK42" s="96">
        <f t="shared" si="35"/>
        <v>0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0</v>
      </c>
      <c r="CU43" s="92">
        <f t="shared" si="28"/>
        <v>0</v>
      </c>
      <c r="CV43" s="92" t="str">
        <f t="shared" si="29"/>
        <v>s/d</v>
      </c>
      <c r="CW43" s="94" t="str">
        <f t="shared" si="30"/>
        <v>s/d</v>
      </c>
      <c r="CX43" s="94" t="str">
        <f t="shared" si="31"/>
        <v>s/d</v>
      </c>
      <c r="CY43" s="93" t="e">
        <f t="shared" si="32"/>
        <v>#DIV/0!</v>
      </c>
      <c r="CZ43" s="92" t="e">
        <f t="shared" si="24"/>
        <v>#DIV/0!</v>
      </c>
      <c r="DA43" s="93" t="e">
        <f t="shared" si="25"/>
        <v>#DIV/0!</v>
      </c>
      <c r="DB43" s="92" t="s">
        <v>65</v>
      </c>
      <c r="DC43" s="92" t="e">
        <f t="shared" si="39"/>
        <v>#DIV/0!</v>
      </c>
      <c r="DD43" s="92" t="e">
        <f t="shared" si="39"/>
        <v>#DIV/0!</v>
      </c>
      <c r="DE43" s="92" t="e">
        <f t="shared" si="39"/>
        <v>#DIV/0!</v>
      </c>
      <c r="DF43" s="92" t="s">
        <v>65</v>
      </c>
      <c r="DG43" s="92" t="e">
        <f t="shared" si="39"/>
        <v>#DIV/0!</v>
      </c>
      <c r="DH43" s="92" t="e">
        <f t="shared" si="39"/>
        <v>#DIV/0!</v>
      </c>
      <c r="DI43" s="96">
        <f t="shared" si="34"/>
        <v>0</v>
      </c>
      <c r="DJ43" s="92" t="s">
        <v>65</v>
      </c>
      <c r="DK43" s="96" t="str">
        <f t="shared" si="35"/>
        <v/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L5:P5"/>
    <mergeCell ref="Q5:R5"/>
    <mergeCell ref="S5:S6"/>
    <mergeCell ref="T5:T6"/>
    <mergeCell ref="U5:U6"/>
    <mergeCell ref="G5:G6"/>
    <mergeCell ref="H5:H6"/>
    <mergeCell ref="I5:I6"/>
    <mergeCell ref="J5:J6"/>
    <mergeCell ref="K5:K6"/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U1000"/>
  <sheetViews>
    <sheetView topLeftCell="A4" zoomScale="80" zoomScaleNormal="80" workbookViewId="0">
      <pane xSplit="1" topLeftCell="CI1" activePane="topRight" state="frozen"/>
      <selection pane="topRight" activeCell="CM45" sqref="CM45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99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62" t="s">
        <v>4</v>
      </c>
      <c r="CH5" s="29" t="s">
        <v>41</v>
      </c>
      <c r="CI5" s="206" t="s">
        <v>40</v>
      </c>
      <c r="CJ5" s="206" t="s">
        <v>117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63" t="s">
        <v>12</v>
      </c>
      <c r="CH6" s="9" t="s">
        <v>13</v>
      </c>
      <c r="CI6" s="207"/>
      <c r="CJ6" s="207"/>
      <c r="CK6" s="163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98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20.7</v>
      </c>
      <c r="C7" s="141">
        <v>19.2</v>
      </c>
      <c r="D7" s="156">
        <f>IF(B7="","SD",IF(C7="","SD",(B7-C7)))</f>
        <v>1.5</v>
      </c>
      <c r="E7" s="156">
        <f xml:space="preserve"> IF(B7="","SD",IF(C7="","SD",(10^(23.5518-(2937.4/(273+C7))-(4.9283*LOG10(273+C7))))))</f>
        <v>22.257920430565612</v>
      </c>
      <c r="F7" s="156">
        <f>IF(B7="","SD",(10^(23.5518-(2937.4/(273+B7))-(4.9283*LOG10(273+B7)))))</f>
        <v>24.42682642768137</v>
      </c>
      <c r="G7" s="156">
        <f>IF(B7="","SD",IF(C7="","SD",(0.799*(1+(0.00115*C7))*(B7-C7))))</f>
        <v>1.2249628800000001</v>
      </c>
      <c r="H7" s="156">
        <f>IF(E7="SD","SD",IF(G7="SD","SD",(E7-G7)))</f>
        <v>21.032957550565612</v>
      </c>
      <c r="I7" s="156">
        <f>IF(H7="SD","SD",((237.3*LN(H7/6.11))/(7.5*LN(10)-LN(H7/6.11))))</f>
        <v>18.295863206902691</v>
      </c>
      <c r="J7" s="142">
        <f>IF(H7="SD","",IF(F7="SD","",(100*H7/F7)))</f>
        <v>86.105977020126929</v>
      </c>
      <c r="K7" s="148">
        <v>998</v>
      </c>
      <c r="L7" s="147">
        <v>6</v>
      </c>
      <c r="M7" s="142"/>
      <c r="N7" s="142"/>
      <c r="O7" s="142"/>
      <c r="P7" s="143"/>
      <c r="Q7" s="144">
        <v>9</v>
      </c>
      <c r="R7" s="145">
        <v>2</v>
      </c>
      <c r="S7" s="145"/>
      <c r="T7" s="144"/>
      <c r="U7" s="146"/>
      <c r="V7" s="146" t="s">
        <v>115</v>
      </c>
      <c r="W7" s="156"/>
      <c r="X7" s="156"/>
      <c r="Y7" s="156">
        <v>22.8</v>
      </c>
      <c r="Z7" s="156">
        <v>23.2</v>
      </c>
      <c r="AA7" s="156"/>
      <c r="AB7" s="156">
        <v>24.3</v>
      </c>
      <c r="AC7" s="48"/>
      <c r="AD7" s="140">
        <v>25.6</v>
      </c>
      <c r="AE7" s="141">
        <v>21.4</v>
      </c>
      <c r="AF7" s="156">
        <f>IF(AD7="","SD",IF(AE7="","SD",(AD7-AE7)))</f>
        <v>4.2000000000000028</v>
      </c>
      <c r="AG7" s="156">
        <f xml:space="preserve"> IF(AD7="","SD",IF(AE7="","SD",(10^(23.5518-(2937.4/(273+AE7))-(4.9283*LOG10(273+AE7))))))</f>
        <v>25.500711069439838</v>
      </c>
      <c r="AH7" s="156">
        <f>IF(AD7="","SD",(10^(23.5518-(2937.4/(273+AD7))-(4.9283*LOG10(273+AD7)))))</f>
        <v>32.852957094490023</v>
      </c>
      <c r="AI7" s="156">
        <f>IF(AD7="","SD",IF(AE7="","SD",(0.799*(1+(0.00115*AE7))*(AD7-AE7))))</f>
        <v>3.4383862380000028</v>
      </c>
      <c r="AJ7" s="156">
        <f>IF(AG7="SD","SD",IF(AI7="SD","SD",(AG7-AI7)))</f>
        <v>22.062324831439835</v>
      </c>
      <c r="AK7" s="156">
        <f>IF(AJ7="SD","SD",((237.3*LN(AJ7/6.11))/(7.5*LN(10)-LN(AJ7/6.11))))</f>
        <v>19.059843870962538</v>
      </c>
      <c r="AL7" s="142">
        <f>IF(AJ7="SD","",IF(AH7="SD","",(100*AJ7/AH7)))</f>
        <v>67.154761040186685</v>
      </c>
      <c r="AM7" s="148">
        <v>1000</v>
      </c>
      <c r="AN7" s="147">
        <v>7</v>
      </c>
      <c r="AO7" s="142"/>
      <c r="AP7" s="142"/>
      <c r="AQ7" s="142"/>
      <c r="AR7" s="143"/>
      <c r="AS7" s="144">
        <v>18</v>
      </c>
      <c r="AT7" s="145">
        <v>2</v>
      </c>
      <c r="AU7" s="145"/>
      <c r="AV7" s="144"/>
      <c r="AW7" s="146"/>
      <c r="AX7" s="146" t="s">
        <v>54</v>
      </c>
      <c r="AY7" s="156"/>
      <c r="AZ7" s="156">
        <v>24.7</v>
      </c>
      <c r="BA7" s="156">
        <v>24</v>
      </c>
      <c r="BB7" s="156"/>
      <c r="BC7" s="156">
        <v>24.2</v>
      </c>
      <c r="BD7" s="48"/>
      <c r="BE7" s="140">
        <v>20.100000000000001</v>
      </c>
      <c r="BF7" s="141">
        <v>18.899999999999999</v>
      </c>
      <c r="BG7" s="156">
        <f>IF(BE7="","SD",IF(BF7="","SD",(BE7-BF7)))</f>
        <v>1.2000000000000028</v>
      </c>
      <c r="BH7" s="156">
        <f xml:space="preserve"> IF(BE7="","SD",IF(BF7="","SD",(10^(23.5518-(2937.4/(273+BF7))-(4.9283*LOG10(273+BF7))))))</f>
        <v>21.844973570807049</v>
      </c>
      <c r="BI7" s="156">
        <f>IF(BE7="","SD",(10^(23.5518-(2937.4/(273+BE7))-(4.9283*LOG10(273+BE7)))))</f>
        <v>23.538045118469292</v>
      </c>
      <c r="BJ7" s="156">
        <f>IF(BE7="","SD",IF(BF7="","SD",(0.799*(1+(0.00115*BF7))*(BE7-BF7))))</f>
        <v>0.97963951800000237</v>
      </c>
      <c r="BK7" s="156">
        <f>IF(BH7="SD","SD",IF(BJ7="SD","SD",(BH7-BJ7)))</f>
        <v>20.865334052807047</v>
      </c>
      <c r="BL7" s="156">
        <f>IF(BK7="SD","SD",((237.3*LN(BK7/6.11))/(7.5*LN(10)-LN(BK7/6.11))))</f>
        <v>18.16836996526018</v>
      </c>
      <c r="BM7" s="142">
        <f>IF(BK7="SD","",IF(BI7="SD","",(100*BK7/BI7)))</f>
        <v>88.645144266610814</v>
      </c>
      <c r="BN7" s="148">
        <v>1000</v>
      </c>
      <c r="BO7" s="147">
        <v>0</v>
      </c>
      <c r="BP7" s="142"/>
      <c r="BQ7" s="142"/>
      <c r="BR7" s="142"/>
      <c r="BS7" s="143"/>
      <c r="BT7" s="144">
        <v>0</v>
      </c>
      <c r="BU7" s="145">
        <v>0</v>
      </c>
      <c r="BV7" s="145"/>
      <c r="BW7" s="144"/>
      <c r="BX7" s="146"/>
      <c r="BY7" s="146" t="s">
        <v>115</v>
      </c>
      <c r="BZ7" s="156"/>
      <c r="CA7" s="156">
        <v>23.8</v>
      </c>
      <c r="CB7" s="156">
        <v>24.2</v>
      </c>
      <c r="CC7" s="156"/>
      <c r="CD7" s="156">
        <v>24.3</v>
      </c>
      <c r="CE7" s="48"/>
      <c r="CF7" s="149">
        <v>0</v>
      </c>
      <c r="CG7" s="172" t="s">
        <v>116</v>
      </c>
      <c r="CH7" s="3">
        <f t="shared" ref="CH7:CH36" si="0">CF7+CG8-25</f>
        <v>3.3000000000000007</v>
      </c>
      <c r="CI7" s="155">
        <v>20.3</v>
      </c>
      <c r="CJ7" s="153">
        <v>20.910000000003492</v>
      </c>
      <c r="CK7" s="157">
        <v>18.8</v>
      </c>
      <c r="CL7" s="155">
        <v>25.7</v>
      </c>
      <c r="CM7" s="97">
        <f t="shared" ref="CM7:CM37" si="1">IF(AND(B7&gt;0,AD7&gt;0),AVERAGE(B7,AD7,BE7),IF(AND(B7=0,AD7&gt;0,BE7&gt;0),AVERAGE(B7,AD7,BE7),IF(AND(AD7=0,B7&gt;0,BE7&gt;0),AVERAGE(B7,AD7,BE7))))</f>
        <v>22.133333333333336</v>
      </c>
      <c r="CN7" s="101"/>
      <c r="CO7" s="101"/>
      <c r="CP7" s="102">
        <f t="shared" ref="CP7:CP37" si="2">IF(COUNT(J7,AL7,BM7)=1,"sd",AVERAGE(J7,AL7,BM7))</f>
        <v>80.635294108974804</v>
      </c>
      <c r="CQ7" s="135">
        <v>6.2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19.2</v>
      </c>
      <c r="C8" s="141">
        <v>18.600000000000001</v>
      </c>
      <c r="D8" s="156">
        <f t="shared" ref="D8:D37" si="3">IF(B8="","SD",IF(C8="","SD",(B8-C8)))</f>
        <v>0.59999999999999787</v>
      </c>
      <c r="E8" s="156">
        <f t="shared" ref="E8:E37" si="4" xml:space="preserve"> IF(B8="","SD",IF(C8="","SD",(10^(23.5518-(2937.4/(273+C8))-(4.9283*LOG10(273+C8))))))</f>
        <v>21.43875019593305</v>
      </c>
      <c r="F8" s="156">
        <f t="shared" ref="F8:F37" si="5">IF(B8="","SD",(10^(23.5518-(2937.4/(273+B8))-(4.9283*LOG10(273+B8)))))</f>
        <v>22.257920430565612</v>
      </c>
      <c r="G8" s="156">
        <f t="shared" ref="G8:G37" si="6">IF(B8="","SD",IF(C8="","SD",(0.799*(1+(0.00115*C8))*(B8-C8))))</f>
        <v>0.48965436599999829</v>
      </c>
      <c r="H8" s="156">
        <f t="shared" ref="H8:H37" si="7">IF(E8="SD","SD",IF(G8="SD","SD",(E8-G8)))</f>
        <v>20.94909582993305</v>
      </c>
      <c r="I8" s="156">
        <f t="shared" ref="I8:I37" si="8">IF(H8="SD","SD",((237.3*LN(H8/6.11))/(7.5*LN(10)-LN(H8/6.11))))</f>
        <v>18.23219019213396</v>
      </c>
      <c r="J8" s="142">
        <f t="shared" ref="J8:J37" si="9">IF(H8="SD","",IF(F8="SD","",(100*H8/F8)))</f>
        <v>94.119735468030413</v>
      </c>
      <c r="K8" s="148">
        <v>999</v>
      </c>
      <c r="L8" s="147">
        <v>8</v>
      </c>
      <c r="M8" s="142"/>
      <c r="N8" s="142"/>
      <c r="O8" s="142"/>
      <c r="P8" s="143"/>
      <c r="Q8" s="144">
        <v>0</v>
      </c>
      <c r="R8" s="145">
        <v>0</v>
      </c>
      <c r="S8" s="145"/>
      <c r="T8" s="144"/>
      <c r="U8" s="146"/>
      <c r="V8" s="146" t="s">
        <v>115</v>
      </c>
      <c r="W8" s="156"/>
      <c r="X8" s="156"/>
      <c r="Y8" s="156">
        <v>22</v>
      </c>
      <c r="Z8" s="156">
        <v>22.8</v>
      </c>
      <c r="AA8" s="156"/>
      <c r="AB8" s="156">
        <v>24.3</v>
      </c>
      <c r="AC8" s="48"/>
      <c r="AD8" s="140">
        <v>26.5</v>
      </c>
      <c r="AE8" s="141">
        <v>23.2</v>
      </c>
      <c r="AF8" s="156">
        <f t="shared" ref="AF8:AF37" si="10">IF(AD8="","SD",IF(AE8="","SD",(AD8-AE8)))</f>
        <v>3.3000000000000007</v>
      </c>
      <c r="AG8" s="156">
        <f t="shared" ref="AG8:AG37" si="11" xml:space="preserve"> IF(AD8="","SD",IF(AE8="","SD",(10^(23.5518-(2937.4/(273+AE8))-(4.9283*LOG10(273+AE8))))))</f>
        <v>28.453740693820269</v>
      </c>
      <c r="AH8" s="156">
        <f>IF(AD8="","SD",(10^(23.5518-(2937.4/(273+AD8))-(4.9283*LOG10(273+AD8)))))</f>
        <v>34.649267116666586</v>
      </c>
      <c r="AI8" s="156">
        <f>IF(AD8="","SD",IF(AE8="","SD",(0.799*(1+(0.00115*AE8))*(AD8-AE8))))</f>
        <v>2.7070471560000011</v>
      </c>
      <c r="AJ8" s="156">
        <f>IF(AG8="SD","SD",IF(AI8="SD","SD",(AG8-AI8)))</f>
        <v>25.746693537820267</v>
      </c>
      <c r="AK8" s="156">
        <f t="shared" ref="AK8:AK37" si="12">IF(AJ8="SD","SD",((237.3*LN(AJ8/6.11))/(7.5*LN(10)-LN(AJ8/6.11))))</f>
        <v>21.560688025745268</v>
      </c>
      <c r="AL8" s="142">
        <f t="shared" ref="AL8:AL37" si="13">IF(AJ8="SD","",IF(AH8="SD","",(100*AJ8/AH8)))</f>
        <v>74.306603516689947</v>
      </c>
      <c r="AM8" s="148">
        <v>995</v>
      </c>
      <c r="AN8" s="147">
        <v>7</v>
      </c>
      <c r="AO8" s="142"/>
      <c r="AP8" s="142"/>
      <c r="AQ8" s="142"/>
      <c r="AR8" s="143"/>
      <c r="AS8" s="144">
        <v>36</v>
      </c>
      <c r="AT8" s="145">
        <v>2</v>
      </c>
      <c r="AU8" s="145"/>
      <c r="AV8" s="144"/>
      <c r="AW8" s="146"/>
      <c r="AX8" s="146" t="s">
        <v>54</v>
      </c>
      <c r="AY8" s="156"/>
      <c r="AZ8" s="156">
        <v>24.2</v>
      </c>
      <c r="BA8" s="156">
        <v>23.6</v>
      </c>
      <c r="BB8" s="156"/>
      <c r="BC8" s="156">
        <v>24.2</v>
      </c>
      <c r="BD8" s="48"/>
      <c r="BE8" s="140">
        <v>24.4</v>
      </c>
      <c r="BF8" s="141">
        <v>22.8</v>
      </c>
      <c r="BG8" s="156">
        <f>IF(BE8="","SD",IF(BF8="","SD",(BE8-BF8)))</f>
        <v>1.5999999999999979</v>
      </c>
      <c r="BH8" s="156">
        <f xml:space="preserve"> IF(BE8="","SD",IF(BF8="","SD",(10^(23.5518-(2937.4/(273+BF8))-(4.9283*LOG10(273+BF8))))))</f>
        <v>27.772908940045649</v>
      </c>
      <c r="BI8" s="156">
        <f>IF(BE8="","SD",(10^(23.5518-(2937.4/(273+BE8))-(4.9283*LOG10(273+BE8)))))</f>
        <v>30.584423817643994</v>
      </c>
      <c r="BJ8" s="156">
        <f>IF(BE8="","SD",IF(BF8="","SD",(0.799*(1+(0.00115*BF8))*(BE8-BF8))))</f>
        <v>1.3119196479999982</v>
      </c>
      <c r="BK8" s="156">
        <f>IF(BH8="SD","SD",IF(BJ8="SD","SD",(BH8-BJ8)))</f>
        <v>26.460989292045653</v>
      </c>
      <c r="BL8" s="156">
        <f>IF(BK8="SD","SD",((237.3*LN(BK8/6.11))/(7.5*LN(10)-LN(BK8/6.11))))</f>
        <v>22.008927011000686</v>
      </c>
      <c r="BM8" s="142">
        <f t="shared" ref="BM8:BM37" si="14">IF(BK8="SD","",IF(BI8="SD","",(100*BK8/BI8)))</f>
        <v>86.517861019112758</v>
      </c>
      <c r="BN8" s="148">
        <v>995</v>
      </c>
      <c r="BO8" s="147">
        <v>0</v>
      </c>
      <c r="BP8" s="142"/>
      <c r="BQ8" s="142"/>
      <c r="BR8" s="142"/>
      <c r="BS8" s="143"/>
      <c r="BT8" s="144">
        <v>36</v>
      </c>
      <c r="BU8" s="145">
        <v>2</v>
      </c>
      <c r="BV8" s="145"/>
      <c r="BW8" s="144"/>
      <c r="BX8" s="146"/>
      <c r="BY8" s="146" t="s">
        <v>115</v>
      </c>
      <c r="BZ8" s="156"/>
      <c r="CA8" s="156">
        <v>24.1</v>
      </c>
      <c r="CB8" s="156">
        <v>24.1</v>
      </c>
      <c r="CC8" s="156"/>
      <c r="CD8" s="156">
        <v>24.2</v>
      </c>
      <c r="CE8" s="48"/>
      <c r="CF8" s="150">
        <v>0</v>
      </c>
      <c r="CG8" s="151">
        <v>28.3</v>
      </c>
      <c r="CH8" s="158">
        <f t="shared" si="0"/>
        <v>6.3000000000000007</v>
      </c>
      <c r="CI8" s="154">
        <v>20.5</v>
      </c>
      <c r="CJ8" s="154">
        <v>43.44999999999709</v>
      </c>
      <c r="CK8" s="154">
        <v>16.8</v>
      </c>
      <c r="CL8" s="156">
        <v>27.5</v>
      </c>
      <c r="CM8" s="97">
        <f t="shared" si="1"/>
        <v>23.366666666666664</v>
      </c>
      <c r="CN8" s="103"/>
      <c r="CO8" s="103"/>
      <c r="CP8" s="102">
        <f t="shared" si="2"/>
        <v>84.981400001277706</v>
      </c>
      <c r="CQ8" s="136">
        <v>3.3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27</v>
      </c>
      <c r="C9" s="141">
        <v>23.6</v>
      </c>
      <c r="D9" s="156">
        <f t="shared" si="3"/>
        <v>3.3999999999999986</v>
      </c>
      <c r="E9" s="156">
        <f t="shared" si="4"/>
        <v>29.149096697763525</v>
      </c>
      <c r="F9" s="156">
        <f t="shared" si="5"/>
        <v>35.683708834322552</v>
      </c>
      <c r="G9" s="156">
        <f t="shared" si="6"/>
        <v>2.7903285239999986</v>
      </c>
      <c r="H9" s="156">
        <f t="shared" si="7"/>
        <v>26.358768173763526</v>
      </c>
      <c r="I9" s="156">
        <f t="shared" si="8"/>
        <v>21.945433600414063</v>
      </c>
      <c r="J9" s="142">
        <f t="shared" si="9"/>
        <v>73.867792992443128</v>
      </c>
      <c r="K9" s="148">
        <v>997</v>
      </c>
      <c r="L9" s="147">
        <v>5</v>
      </c>
      <c r="M9" s="142"/>
      <c r="N9" s="142"/>
      <c r="O9" s="142"/>
      <c r="P9" s="143"/>
      <c r="Q9" s="144">
        <v>36</v>
      </c>
      <c r="R9" s="145">
        <v>3</v>
      </c>
      <c r="S9" s="145"/>
      <c r="T9" s="144"/>
      <c r="U9" s="146"/>
      <c r="V9" s="146" t="s">
        <v>115</v>
      </c>
      <c r="W9" s="156"/>
      <c r="X9" s="156"/>
      <c r="Y9" s="156">
        <v>24</v>
      </c>
      <c r="Z9" s="156">
        <v>24</v>
      </c>
      <c r="AA9" s="156"/>
      <c r="AB9" s="156">
        <v>24.4</v>
      </c>
      <c r="AC9" s="48"/>
      <c r="AD9" s="140">
        <v>30.6</v>
      </c>
      <c r="AE9" s="141">
        <v>25.5</v>
      </c>
      <c r="AF9" s="156">
        <f t="shared" si="10"/>
        <v>5.1000000000000014</v>
      </c>
      <c r="AG9" s="156">
        <f t="shared" si="11"/>
        <v>32.658468743350475</v>
      </c>
      <c r="AH9" s="156">
        <f t="shared" ref="AH9:AH23" si="15">IF(AD9="","SD",(10^(23.5518-(2937.4/(273+AD9))-(4.9283*LOG10(273+AD9)))))</f>
        <v>43.958375453693606</v>
      </c>
      <c r="AI9" s="156">
        <f t="shared" ref="AI9:AI37" si="16">IF(AD9="","SD",IF(AE9="","SD",(0.799*(1+(0.00115*AE9))*(AD9-AE9))))</f>
        <v>4.1943964425000013</v>
      </c>
      <c r="AJ9" s="156">
        <f t="shared" ref="AJ9:AJ23" si="17">IF(AG9="SD","SD",IF(AI9="SD","SD",(AG9-AI9)))</f>
        <v>28.464072300850475</v>
      </c>
      <c r="AK9" s="156">
        <f t="shared" si="12"/>
        <v>23.21180402190603</v>
      </c>
      <c r="AL9" s="142">
        <f t="shared" si="13"/>
        <v>64.752329919095729</v>
      </c>
      <c r="AM9" s="148">
        <v>995</v>
      </c>
      <c r="AN9" s="147">
        <v>5</v>
      </c>
      <c r="AO9" s="142"/>
      <c r="AP9" s="142"/>
      <c r="AQ9" s="142"/>
      <c r="AR9" s="143"/>
      <c r="AS9" s="139">
        <v>36</v>
      </c>
      <c r="AT9" s="145">
        <v>3</v>
      </c>
      <c r="AU9" s="145"/>
      <c r="AV9" s="144"/>
      <c r="AW9" s="146"/>
      <c r="AX9" s="146" t="s">
        <v>54</v>
      </c>
      <c r="AY9" s="156"/>
      <c r="AZ9" s="156">
        <v>26.2</v>
      </c>
      <c r="BA9" s="156">
        <v>25.2</v>
      </c>
      <c r="BB9" s="156"/>
      <c r="BC9" s="156">
        <v>24.5</v>
      </c>
      <c r="BD9" s="48"/>
      <c r="BE9" s="140">
        <v>26.2</v>
      </c>
      <c r="BF9" s="141">
        <v>24.1</v>
      </c>
      <c r="BG9" s="156">
        <f>IF(BE9="","SD",IF(BF9="","SD",(BE9-BF9)))</f>
        <v>2.0999999999999979</v>
      </c>
      <c r="BH9" s="156">
        <f xml:space="preserve"> IF(BE9="","SD",IF(BF9="","SD",(10^(23.5518-(2937.4/(273+BF9))-(4.9283*LOG10(273+BF9))))))</f>
        <v>30.039112385547323</v>
      </c>
      <c r="BI9" s="156">
        <f>IF(BE9="","SD",(10^(23.5518-(2937.4/(273+BE9))-(4.9283*LOG10(273+BE9)))))</f>
        <v>34.04122114983732</v>
      </c>
      <c r="BJ9" s="156">
        <f>IF(BE9="","SD",IF(BF9="","SD",(0.799*(1+(0.00115*BF9))*(BE9-BF9))))</f>
        <v>1.7244029984999982</v>
      </c>
      <c r="BK9" s="156">
        <f>IF(BH9="SD","SD",IF(BJ9="SD","SD",(BH9-BJ9)))</f>
        <v>28.314709387047326</v>
      </c>
      <c r="BL9" s="156">
        <f>IF(BK9="SD","SD",((237.3*LN(BK9/6.11))/(7.5*LN(10)-LN(BK9/6.11))))</f>
        <v>23.124703130628749</v>
      </c>
      <c r="BM9" s="142">
        <f t="shared" si="14"/>
        <v>83.177713462205347</v>
      </c>
      <c r="BN9" s="148">
        <v>997</v>
      </c>
      <c r="BO9" s="147">
        <v>1</v>
      </c>
      <c r="BP9" s="142"/>
      <c r="BQ9" s="142"/>
      <c r="BR9" s="142"/>
      <c r="BS9" s="143"/>
      <c r="BT9" s="144">
        <v>4</v>
      </c>
      <c r="BU9" s="145">
        <v>2</v>
      </c>
      <c r="BV9" s="145"/>
      <c r="BW9" s="144"/>
      <c r="BX9" s="146"/>
      <c r="BY9" s="146" t="s">
        <v>54</v>
      </c>
      <c r="BZ9" s="156"/>
      <c r="CA9" s="156">
        <v>25.5</v>
      </c>
      <c r="CB9" s="156">
        <v>25.3</v>
      </c>
      <c r="CC9" s="156"/>
      <c r="CD9" s="156">
        <v>24.8</v>
      </c>
      <c r="CE9" s="48"/>
      <c r="CF9" s="150">
        <v>1</v>
      </c>
      <c r="CG9" s="156">
        <v>31.3</v>
      </c>
      <c r="CH9" s="158">
        <f t="shared" si="0"/>
        <v>5</v>
      </c>
      <c r="CI9" s="154">
        <v>24.5</v>
      </c>
      <c r="CJ9" s="154">
        <v>103.59000000001106</v>
      </c>
      <c r="CK9" s="154">
        <v>19.8</v>
      </c>
      <c r="CL9" s="156">
        <v>31.5</v>
      </c>
      <c r="CM9" s="97">
        <f t="shared" si="1"/>
        <v>27.933333333333334</v>
      </c>
      <c r="CN9" s="98"/>
      <c r="CO9" s="98"/>
      <c r="CP9" s="102">
        <f t="shared" si="2"/>
        <v>73.932612124581397</v>
      </c>
      <c r="CQ9" s="136">
        <v>9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22</v>
      </c>
      <c r="C10" s="141">
        <v>21</v>
      </c>
      <c r="D10" s="156">
        <f t="shared" si="3"/>
        <v>1</v>
      </c>
      <c r="E10" s="156">
        <f t="shared" si="4"/>
        <v>24.882120498598017</v>
      </c>
      <c r="F10" s="156">
        <f t="shared" si="5"/>
        <v>26.453797396477178</v>
      </c>
      <c r="G10" s="156">
        <f t="shared" si="6"/>
        <v>0.81829584999999994</v>
      </c>
      <c r="H10" s="156">
        <f t="shared" si="7"/>
        <v>24.063824648598018</v>
      </c>
      <c r="I10" s="156">
        <f t="shared" si="8"/>
        <v>20.460082687040629</v>
      </c>
      <c r="J10" s="142">
        <f t="shared" si="9"/>
        <v>90.965483283706448</v>
      </c>
      <c r="K10" s="148">
        <v>1000</v>
      </c>
      <c r="L10" s="147">
        <v>7</v>
      </c>
      <c r="M10" s="142"/>
      <c r="N10" s="142"/>
      <c r="O10" s="142"/>
      <c r="P10" s="143"/>
      <c r="Q10" s="144">
        <v>0</v>
      </c>
      <c r="R10" s="145">
        <v>0</v>
      </c>
      <c r="S10" s="145"/>
      <c r="T10" s="144"/>
      <c r="U10" s="146"/>
      <c r="V10" s="146" t="s">
        <v>115</v>
      </c>
      <c r="W10" s="156"/>
      <c r="X10" s="156"/>
      <c r="Y10" s="156">
        <v>24.2</v>
      </c>
      <c r="Z10" s="156">
        <v>24.6</v>
      </c>
      <c r="AA10" s="156"/>
      <c r="AB10" s="156">
        <v>25</v>
      </c>
      <c r="AC10" s="48"/>
      <c r="AD10" s="140">
        <v>23.5</v>
      </c>
      <c r="AE10" s="141">
        <v>21.5</v>
      </c>
      <c r="AF10" s="156">
        <f t="shared" si="10"/>
        <v>2</v>
      </c>
      <c r="AG10" s="156">
        <f t="shared" si="11"/>
        <v>25.657442951879197</v>
      </c>
      <c r="AH10" s="156">
        <f t="shared" si="15"/>
        <v>28.973881908668147</v>
      </c>
      <c r="AI10" s="156">
        <f t="shared" si="16"/>
        <v>1.6375105500000002</v>
      </c>
      <c r="AJ10" s="156">
        <f t="shared" si="17"/>
        <v>24.019932401879196</v>
      </c>
      <c r="AK10" s="156">
        <f t="shared" si="12"/>
        <v>20.430487144856954</v>
      </c>
      <c r="AL10" s="142">
        <f t="shared" si="13"/>
        <v>82.902016642420037</v>
      </c>
      <c r="AM10" s="148">
        <v>999</v>
      </c>
      <c r="AN10" s="147">
        <v>7</v>
      </c>
      <c r="AO10" s="142"/>
      <c r="AP10" s="142"/>
      <c r="AQ10" s="142"/>
      <c r="AR10" s="143"/>
      <c r="AS10" s="144">
        <v>36</v>
      </c>
      <c r="AT10" s="145">
        <v>4</v>
      </c>
      <c r="AU10" s="145"/>
      <c r="AV10" s="144"/>
      <c r="AW10" s="146"/>
      <c r="AX10" s="146" t="s">
        <v>54</v>
      </c>
      <c r="AY10" s="156"/>
      <c r="AZ10" s="156">
        <v>24.9</v>
      </c>
      <c r="BA10" s="156">
        <v>24.6</v>
      </c>
      <c r="BB10" s="156"/>
      <c r="BC10" s="156">
        <v>25</v>
      </c>
      <c r="BD10" s="48"/>
      <c r="BE10" s="140">
        <v>21.5</v>
      </c>
      <c r="BF10" s="141">
        <v>21.1</v>
      </c>
      <c r="BG10" s="156">
        <f t="shared" ref="BG10:BG37" si="18">IF(BE10="","SD",IF(BF10="","SD",(BE10-BF10)))</f>
        <v>0.39999999999999858</v>
      </c>
      <c r="BH10" s="156">
        <f t="shared" ref="BH10:BH37" si="19" xml:space="preserve"> IF(BE10="","SD",IF(BF10="","SD",(10^(23.5518-(2937.4/(273+BF10))-(4.9283*LOG10(273+BF10))))))</f>
        <v>25.035525120638262</v>
      </c>
      <c r="BI10" s="156">
        <f t="shared" ref="BI10:BI37" si="20">IF(BE10="","SD",(10^(23.5518-(2937.4/(273+BE10))-(4.9283*LOG10(273+BE10)))))</f>
        <v>25.657442951879197</v>
      </c>
      <c r="BJ10" s="156">
        <f t="shared" ref="BJ10:BJ37" si="21">IF(BE10="","SD",IF(BF10="","SD",(0.799*(1+(0.00115*BF10))*(BE10-BF10))))</f>
        <v>0.32735509399999885</v>
      </c>
      <c r="BK10" s="156">
        <f t="shared" ref="BK10:BK37" si="22">IF(BH10="SD","SD",IF(BJ10="SD","SD",(BH10-BJ10)))</f>
        <v>24.708170026638264</v>
      </c>
      <c r="BL10" s="156">
        <f t="shared" ref="BL10:BL37" si="23">IF(BK10="SD","SD",((237.3*LN(BK10/6.11))/(7.5*LN(10)-LN(BK10/6.11))))</f>
        <v>20.889206405588816</v>
      </c>
      <c r="BM10" s="142">
        <f t="shared" si="14"/>
        <v>96.300204478593969</v>
      </c>
      <c r="BN10" s="148">
        <v>998</v>
      </c>
      <c r="BO10" s="147">
        <v>7</v>
      </c>
      <c r="BP10" s="142"/>
      <c r="BQ10" s="142"/>
      <c r="BR10" s="142"/>
      <c r="BS10" s="143"/>
      <c r="BT10" s="144">
        <v>4</v>
      </c>
      <c r="BU10" s="145">
        <v>2</v>
      </c>
      <c r="BV10" s="145"/>
      <c r="BW10" s="144"/>
      <c r="BX10" s="146"/>
      <c r="BY10" s="146" t="s">
        <v>114</v>
      </c>
      <c r="BZ10" s="156"/>
      <c r="CA10" s="156">
        <v>24</v>
      </c>
      <c r="CB10" s="156">
        <v>24.5</v>
      </c>
      <c r="CC10" s="156"/>
      <c r="CD10" s="156">
        <v>25</v>
      </c>
      <c r="CE10" s="48"/>
      <c r="CF10" s="150">
        <v>13</v>
      </c>
      <c r="CG10" s="156">
        <v>29</v>
      </c>
      <c r="CH10" s="169" t="e">
        <f t="shared" si="0"/>
        <v>#VALUE!</v>
      </c>
      <c r="CI10" s="154">
        <v>22.5</v>
      </c>
      <c r="CJ10" s="154">
        <v>93.939999999987776</v>
      </c>
      <c r="CK10" s="154">
        <v>22.1</v>
      </c>
      <c r="CL10" s="156">
        <v>26</v>
      </c>
      <c r="CM10" s="97">
        <f t="shared" si="1"/>
        <v>22.333333333333332</v>
      </c>
      <c r="CN10" s="98"/>
      <c r="CO10" s="98"/>
      <c r="CP10" s="102">
        <f t="shared" si="2"/>
        <v>90.055901468240151</v>
      </c>
      <c r="CQ10" s="136">
        <v>0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26.9</v>
      </c>
      <c r="C11" s="141">
        <v>24</v>
      </c>
      <c r="D11" s="156">
        <f t="shared" si="3"/>
        <v>2.8999999999999986</v>
      </c>
      <c r="E11" s="156">
        <f t="shared" si="4"/>
        <v>29.859236634987937</v>
      </c>
      <c r="F11" s="156">
        <f t="shared" si="5"/>
        <v>35.47469615794644</v>
      </c>
      <c r="G11" s="156">
        <f t="shared" si="6"/>
        <v>2.3810519599999993</v>
      </c>
      <c r="H11" s="156">
        <f t="shared" si="7"/>
        <v>27.478184674987936</v>
      </c>
      <c r="I11" s="156">
        <f t="shared" si="8"/>
        <v>22.629338246794891</v>
      </c>
      <c r="J11" s="142">
        <f t="shared" si="9"/>
        <v>77.458548348504294</v>
      </c>
      <c r="K11" s="148">
        <v>1000</v>
      </c>
      <c r="L11" s="147">
        <v>6</v>
      </c>
      <c r="M11" s="142"/>
      <c r="N11" s="142"/>
      <c r="O11" s="142"/>
      <c r="P11" s="143"/>
      <c r="Q11" s="144">
        <v>36</v>
      </c>
      <c r="R11" s="145">
        <v>3</v>
      </c>
      <c r="S11" s="145"/>
      <c r="T11" s="144"/>
      <c r="U11" s="146"/>
      <c r="V11" s="146" t="s">
        <v>115</v>
      </c>
      <c r="W11" s="156"/>
      <c r="X11" s="156"/>
      <c r="Y11" s="156">
        <v>24</v>
      </c>
      <c r="Z11" s="156">
        <v>24.1</v>
      </c>
      <c r="AA11" s="156"/>
      <c r="AB11" s="156">
        <v>24.2</v>
      </c>
      <c r="AC11" s="48"/>
      <c r="AD11" s="140">
        <v>31.3</v>
      </c>
      <c r="AE11" s="141">
        <v>25.8</v>
      </c>
      <c r="AF11" s="156">
        <f t="shared" si="10"/>
        <v>5.5</v>
      </c>
      <c r="AG11" s="156">
        <f t="shared" si="11"/>
        <v>33.244963896408066</v>
      </c>
      <c r="AH11" s="156">
        <f t="shared" si="15"/>
        <v>45.747666812850099</v>
      </c>
      <c r="AI11" s="156">
        <f t="shared" si="16"/>
        <v>4.5248848150000009</v>
      </c>
      <c r="AJ11" s="156">
        <f t="shared" si="17"/>
        <v>28.720079081408066</v>
      </c>
      <c r="AK11" s="156">
        <f t="shared" si="12"/>
        <v>23.360170598512013</v>
      </c>
      <c r="AL11" s="142">
        <f t="shared" si="13"/>
        <v>62.779330799316</v>
      </c>
      <c r="AM11" s="148">
        <v>998</v>
      </c>
      <c r="AN11" s="147">
        <v>1</v>
      </c>
      <c r="AO11" s="142"/>
      <c r="AP11" s="142"/>
      <c r="AQ11" s="142"/>
      <c r="AR11" s="143"/>
      <c r="AS11" s="144">
        <v>4</v>
      </c>
      <c r="AT11" s="145">
        <v>3</v>
      </c>
      <c r="AU11" s="145"/>
      <c r="AV11" s="144"/>
      <c r="AW11" s="146"/>
      <c r="AX11" s="146" t="s">
        <v>54</v>
      </c>
      <c r="AY11" s="156"/>
      <c r="AZ11" s="156">
        <v>26.5</v>
      </c>
      <c r="BA11" s="156">
        <v>26.3</v>
      </c>
      <c r="BB11" s="156"/>
      <c r="BC11" s="156">
        <v>24.7</v>
      </c>
      <c r="BD11" s="48"/>
      <c r="BE11" s="140">
        <v>25.4</v>
      </c>
      <c r="BF11" s="141">
        <v>24.4</v>
      </c>
      <c r="BG11" s="156">
        <f t="shared" si="18"/>
        <v>1</v>
      </c>
      <c r="BH11" s="156">
        <f t="shared" si="19"/>
        <v>30.584423817643994</v>
      </c>
      <c r="BI11" s="156">
        <f t="shared" si="20"/>
        <v>32.464984595955208</v>
      </c>
      <c r="BJ11" s="156">
        <f t="shared" si="21"/>
        <v>0.82141994000000007</v>
      </c>
      <c r="BK11" s="156">
        <f t="shared" si="22"/>
        <v>29.763003877643996</v>
      </c>
      <c r="BL11" s="156">
        <f t="shared" si="23"/>
        <v>23.952904662318232</v>
      </c>
      <c r="BM11" s="142">
        <f t="shared" si="14"/>
        <v>91.677246264124676</v>
      </c>
      <c r="BN11" s="148">
        <v>1000</v>
      </c>
      <c r="BO11" s="147">
        <v>0</v>
      </c>
      <c r="BP11" s="142"/>
      <c r="BQ11" s="142"/>
      <c r="BR11" s="142"/>
      <c r="BS11" s="143"/>
      <c r="BT11" s="144">
        <v>0</v>
      </c>
      <c r="BU11" s="145">
        <v>0</v>
      </c>
      <c r="BV11" s="145"/>
      <c r="BW11" s="144"/>
      <c r="BX11" s="146"/>
      <c r="BY11" s="146" t="s">
        <v>115</v>
      </c>
      <c r="BZ11" s="156"/>
      <c r="CA11" s="156">
        <v>26.5</v>
      </c>
      <c r="CB11" s="156">
        <v>25.5</v>
      </c>
      <c r="CC11" s="156"/>
      <c r="CD11" s="156">
        <v>24.9</v>
      </c>
      <c r="CE11" s="48"/>
      <c r="CF11" s="150">
        <v>0.2</v>
      </c>
      <c r="CG11" s="165" t="s">
        <v>116</v>
      </c>
      <c r="CH11" s="169" t="e">
        <f t="shared" si="0"/>
        <v>#VALUE!</v>
      </c>
      <c r="CI11" s="154">
        <v>23</v>
      </c>
      <c r="CJ11" s="154">
        <v>33.130000000004657</v>
      </c>
      <c r="CK11" s="154">
        <v>21.2</v>
      </c>
      <c r="CL11" s="156">
        <v>32</v>
      </c>
      <c r="CM11" s="97">
        <f t="shared" si="1"/>
        <v>27.866666666666664</v>
      </c>
      <c r="CN11" s="104"/>
      <c r="CO11" s="104"/>
      <c r="CP11" s="102">
        <f t="shared" si="2"/>
        <v>77.305041803981666</v>
      </c>
      <c r="CQ11" s="168" t="s">
        <v>89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61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25.4</v>
      </c>
      <c r="C12" s="141">
        <v>24.2</v>
      </c>
      <c r="D12" s="156">
        <f t="shared" si="3"/>
        <v>1.1999999999999993</v>
      </c>
      <c r="E12" s="156">
        <f t="shared" si="4"/>
        <v>30.219932720958749</v>
      </c>
      <c r="F12" s="156">
        <f t="shared" si="5"/>
        <v>32.464984595955208</v>
      </c>
      <c r="G12" s="156">
        <f t="shared" si="6"/>
        <v>0.98548340399999945</v>
      </c>
      <c r="H12" s="156">
        <f t="shared" si="7"/>
        <v>29.234449316958749</v>
      </c>
      <c r="I12" s="156">
        <f t="shared" si="8"/>
        <v>23.654812934718294</v>
      </c>
      <c r="J12" s="142">
        <f t="shared" si="9"/>
        <v>90.049170454869241</v>
      </c>
      <c r="K12" s="148">
        <v>1001</v>
      </c>
      <c r="L12" s="147">
        <v>7</v>
      </c>
      <c r="M12" s="142"/>
      <c r="N12" s="142"/>
      <c r="O12" s="142"/>
      <c r="P12" s="143"/>
      <c r="Q12" s="144">
        <v>18</v>
      </c>
      <c r="R12" s="145">
        <v>2</v>
      </c>
      <c r="S12" s="145"/>
      <c r="T12" s="144"/>
      <c r="U12" s="146"/>
      <c r="V12" s="146" t="s">
        <v>115</v>
      </c>
      <c r="W12" s="156"/>
      <c r="X12" s="156"/>
      <c r="Y12" s="156">
        <v>25</v>
      </c>
      <c r="Z12" s="156">
        <v>25</v>
      </c>
      <c r="AA12" s="156"/>
      <c r="AB12" s="156">
        <v>25.6</v>
      </c>
      <c r="AC12" s="48"/>
      <c r="AD12" s="140">
        <v>26</v>
      </c>
      <c r="AE12" s="141">
        <v>23.8</v>
      </c>
      <c r="AF12" s="156">
        <f t="shared" si="10"/>
        <v>2.1999999999999993</v>
      </c>
      <c r="AG12" s="156">
        <f t="shared" si="11"/>
        <v>29.502302303151424</v>
      </c>
      <c r="AH12" s="156">
        <f t="shared" si="15"/>
        <v>33.641040126996863</v>
      </c>
      <c r="AI12" s="156">
        <f t="shared" si="16"/>
        <v>1.8059109859999993</v>
      </c>
      <c r="AJ12" s="156">
        <f t="shared" si="17"/>
        <v>27.696391317151424</v>
      </c>
      <c r="AK12" s="156">
        <f t="shared" si="12"/>
        <v>22.759809571785791</v>
      </c>
      <c r="AL12" s="142">
        <f t="shared" si="13"/>
        <v>82.32917654328152</v>
      </c>
      <c r="AM12" s="148">
        <v>1001</v>
      </c>
      <c r="AN12" s="147">
        <v>7</v>
      </c>
      <c r="AO12" s="142"/>
      <c r="AP12" s="142"/>
      <c r="AQ12" s="142"/>
      <c r="AR12" s="143"/>
      <c r="AS12" s="144">
        <v>9</v>
      </c>
      <c r="AT12" s="145">
        <v>2</v>
      </c>
      <c r="AU12" s="145"/>
      <c r="AV12" s="144"/>
      <c r="AW12" s="146"/>
      <c r="AX12" s="146" t="s">
        <v>114</v>
      </c>
      <c r="AY12" s="156"/>
      <c r="AZ12" s="156">
        <v>25.7</v>
      </c>
      <c r="BA12" s="156">
        <v>25.4</v>
      </c>
      <c r="BB12" s="156"/>
      <c r="BC12" s="156">
        <v>25.3</v>
      </c>
      <c r="BD12" s="48"/>
      <c r="BE12" s="140">
        <v>23.4</v>
      </c>
      <c r="BF12" s="141">
        <v>22.8</v>
      </c>
      <c r="BG12" s="156">
        <f t="shared" si="18"/>
        <v>0.59999999999999787</v>
      </c>
      <c r="BH12" s="156">
        <f t="shared" si="19"/>
        <v>27.772908940045649</v>
      </c>
      <c r="BI12" s="156">
        <f t="shared" si="20"/>
        <v>28.799587018992298</v>
      </c>
      <c r="BJ12" s="156">
        <f t="shared" si="21"/>
        <v>0.49196986799999826</v>
      </c>
      <c r="BK12" s="156">
        <f t="shared" si="22"/>
        <v>27.280939072045651</v>
      </c>
      <c r="BL12" s="156">
        <f t="shared" si="23"/>
        <v>22.510619248529899</v>
      </c>
      <c r="BM12" s="142">
        <f t="shared" si="14"/>
        <v>94.726841235795675</v>
      </c>
      <c r="BN12" s="148">
        <v>1002</v>
      </c>
      <c r="BO12" s="147">
        <v>4</v>
      </c>
      <c r="BP12" s="142"/>
      <c r="BQ12" s="142"/>
      <c r="BR12" s="142"/>
      <c r="BS12" s="143"/>
      <c r="BT12" s="144">
        <v>0</v>
      </c>
      <c r="BU12" s="145">
        <v>0</v>
      </c>
      <c r="BV12" s="145"/>
      <c r="BW12" s="144"/>
      <c r="BX12" s="146"/>
      <c r="BY12" s="146" t="s">
        <v>115</v>
      </c>
      <c r="BZ12" s="156"/>
      <c r="CA12" s="156">
        <v>25.3</v>
      </c>
      <c r="CB12" s="156">
        <v>25.3</v>
      </c>
      <c r="CC12" s="156"/>
      <c r="CD12" s="156">
        <v>25.3</v>
      </c>
      <c r="CE12" s="48"/>
      <c r="CF12" s="150">
        <v>0.6</v>
      </c>
      <c r="CG12" s="165" t="s">
        <v>89</v>
      </c>
      <c r="CH12" s="158">
        <f t="shared" si="0"/>
        <v>1.6000000000000014</v>
      </c>
      <c r="CI12" s="154">
        <v>25</v>
      </c>
      <c r="CJ12" s="154">
        <v>14.520000000004075</v>
      </c>
      <c r="CK12" s="154">
        <v>25</v>
      </c>
      <c r="CL12" s="156">
        <v>26.5</v>
      </c>
      <c r="CM12" s="97">
        <f t="shared" si="1"/>
        <v>24.933333333333334</v>
      </c>
      <c r="CN12" s="104"/>
      <c r="CO12" s="104"/>
      <c r="CP12" s="102">
        <f t="shared" si="2"/>
        <v>89.035062744648812</v>
      </c>
      <c r="CQ12" s="136">
        <v>0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61"/>
      <c r="DN12" s="161"/>
      <c r="DO12" s="161"/>
      <c r="DP12" s="161"/>
      <c r="DQ12" s="161"/>
      <c r="DR12" s="161"/>
      <c r="DS12" s="54"/>
      <c r="DT12" s="53"/>
      <c r="DU12" s="53"/>
    </row>
    <row r="13" spans="1:125" ht="15" thickBot="1">
      <c r="A13" s="13">
        <v>7</v>
      </c>
      <c r="B13" s="140">
        <v>24.1</v>
      </c>
      <c r="C13" s="141">
        <v>22.3</v>
      </c>
      <c r="D13" s="156">
        <f t="shared" si="3"/>
        <v>1.8000000000000007</v>
      </c>
      <c r="E13" s="156">
        <f t="shared" si="4"/>
        <v>26.941904181327775</v>
      </c>
      <c r="F13" s="156">
        <f t="shared" si="5"/>
        <v>30.039112385547323</v>
      </c>
      <c r="G13" s="156">
        <f t="shared" si="6"/>
        <v>1.4750826390000007</v>
      </c>
      <c r="H13" s="156">
        <f t="shared" si="7"/>
        <v>25.466821542327775</v>
      </c>
      <c r="I13" s="156">
        <f t="shared" si="8"/>
        <v>21.38209398764538</v>
      </c>
      <c r="J13" s="142">
        <f t="shared" si="9"/>
        <v>84.778875006242174</v>
      </c>
      <c r="K13" s="148">
        <v>1002</v>
      </c>
      <c r="L13" s="147">
        <v>7</v>
      </c>
      <c r="M13" s="142"/>
      <c r="N13" s="142"/>
      <c r="O13" s="142"/>
      <c r="P13" s="143"/>
      <c r="Q13" s="144">
        <v>4</v>
      </c>
      <c r="R13" s="145">
        <v>2</v>
      </c>
      <c r="S13" s="145"/>
      <c r="T13" s="144"/>
      <c r="U13" s="146"/>
      <c r="V13" s="146" t="s">
        <v>115</v>
      </c>
      <c r="W13" s="156"/>
      <c r="X13" s="156"/>
      <c r="Y13" s="156">
        <v>24.5</v>
      </c>
      <c r="Z13" s="156">
        <v>24.8</v>
      </c>
      <c r="AA13" s="156"/>
      <c r="AB13" s="156">
        <v>25.3</v>
      </c>
      <c r="AC13" s="48"/>
      <c r="AD13" s="140">
        <v>29.5</v>
      </c>
      <c r="AE13" s="141">
        <v>24.4</v>
      </c>
      <c r="AF13" s="156">
        <f t="shared" si="10"/>
        <v>5.1000000000000014</v>
      </c>
      <c r="AG13" s="156">
        <f t="shared" si="11"/>
        <v>30.584423817643994</v>
      </c>
      <c r="AH13" s="156">
        <f t="shared" si="15"/>
        <v>41.269374980375751</v>
      </c>
      <c r="AI13" s="156">
        <f t="shared" si="16"/>
        <v>4.1892416940000015</v>
      </c>
      <c r="AJ13" s="156">
        <f t="shared" si="17"/>
        <v>26.395182123643991</v>
      </c>
      <c r="AK13" s="156">
        <f t="shared" si="12"/>
        <v>21.968076307028074</v>
      </c>
      <c r="AL13" s="142">
        <f t="shared" si="13"/>
        <v>63.958279320186755</v>
      </c>
      <c r="AM13" s="148">
        <v>1000</v>
      </c>
      <c r="AN13" s="147">
        <v>4</v>
      </c>
      <c r="AO13" s="142"/>
      <c r="AP13" s="142"/>
      <c r="AQ13" s="142"/>
      <c r="AR13" s="143"/>
      <c r="AS13" s="144">
        <v>4</v>
      </c>
      <c r="AT13" s="145">
        <v>3</v>
      </c>
      <c r="AU13" s="145"/>
      <c r="AV13" s="144"/>
      <c r="AW13" s="146"/>
      <c r="AX13" s="146" t="s">
        <v>54</v>
      </c>
      <c r="AY13" s="156"/>
      <c r="AZ13" s="156">
        <v>26.4</v>
      </c>
      <c r="BA13" s="156">
        <v>25.5</v>
      </c>
      <c r="BB13" s="156"/>
      <c r="BC13" s="156">
        <v>25.3</v>
      </c>
      <c r="BD13" s="48"/>
      <c r="BE13" s="140">
        <v>24.6</v>
      </c>
      <c r="BF13" s="141">
        <v>23.3</v>
      </c>
      <c r="BG13" s="156">
        <f t="shared" si="18"/>
        <v>1.3000000000000007</v>
      </c>
      <c r="BH13" s="156">
        <f t="shared" si="19"/>
        <v>28.626207964188524</v>
      </c>
      <c r="BI13" s="156">
        <f t="shared" si="20"/>
        <v>30.952743411559485</v>
      </c>
      <c r="BJ13" s="156">
        <f t="shared" si="21"/>
        <v>1.0665319665000004</v>
      </c>
      <c r="BK13" s="156">
        <f t="shared" si="22"/>
        <v>27.559675997688522</v>
      </c>
      <c r="BL13" s="156">
        <f t="shared" si="23"/>
        <v>22.678169472756711</v>
      </c>
      <c r="BM13" s="142">
        <f t="shared" si="14"/>
        <v>89.037910569814628</v>
      </c>
      <c r="BN13" s="148">
        <v>1000</v>
      </c>
      <c r="BO13" s="147">
        <v>7</v>
      </c>
      <c r="BP13" s="142"/>
      <c r="BQ13" s="142"/>
      <c r="BR13" s="142"/>
      <c r="BS13" s="143"/>
      <c r="BT13" s="144">
        <v>0</v>
      </c>
      <c r="BU13" s="145">
        <v>0</v>
      </c>
      <c r="BV13" s="145"/>
      <c r="BW13" s="144"/>
      <c r="BX13" s="146"/>
      <c r="BY13" s="146" t="s">
        <v>115</v>
      </c>
      <c r="BZ13" s="156"/>
      <c r="CA13" s="156">
        <v>25.7</v>
      </c>
      <c r="CB13" s="156">
        <v>25.7</v>
      </c>
      <c r="CC13" s="156"/>
      <c r="CD13" s="156">
        <v>25.4</v>
      </c>
      <c r="CE13" s="48"/>
      <c r="CF13" s="150">
        <v>0</v>
      </c>
      <c r="CG13" s="156">
        <v>26</v>
      </c>
      <c r="CH13" s="158">
        <f t="shared" si="0"/>
        <v>2.8000000000000007</v>
      </c>
      <c r="CI13" s="154">
        <v>23.5</v>
      </c>
      <c r="CJ13" s="154">
        <v>17.190000000002328</v>
      </c>
      <c r="CK13" s="154">
        <v>21.5</v>
      </c>
      <c r="CL13" s="156">
        <v>30</v>
      </c>
      <c r="CM13" s="97">
        <f t="shared" si="1"/>
        <v>26.066666666666666</v>
      </c>
      <c r="CN13" s="104"/>
      <c r="CO13" s="104"/>
      <c r="CP13" s="102">
        <f t="shared" si="2"/>
        <v>79.258354965414526</v>
      </c>
      <c r="CQ13" s="136">
        <v>3.2</v>
      </c>
      <c r="CS13" s="83">
        <v>1</v>
      </c>
      <c r="CT13" s="92">
        <f>CL7</f>
        <v>25.7</v>
      </c>
      <c r="CU13" s="92">
        <f>CK7</f>
        <v>18.8</v>
      </c>
      <c r="CV13" s="92">
        <f>IF(CM7=FALSE,"s/d",CM7)</f>
        <v>22.133333333333336</v>
      </c>
      <c r="CW13" s="94" t="str">
        <f>IF(CO7="","s/d",CO7)</f>
        <v>s/d</v>
      </c>
      <c r="CX13" s="94" t="str">
        <f>IF(CN7="","s/d",CN7)</f>
        <v>s/d</v>
      </c>
      <c r="CY13" s="93">
        <f>CP7</f>
        <v>80.635294108974804</v>
      </c>
      <c r="CZ13" s="92">
        <f t="shared" ref="CZ13:CZ43" si="24">IF(COUNT(I7,AK7,BL7)=1,"sd",AVERAGE(I7,AK7,BL7))</f>
        <v>18.508025681041804</v>
      </c>
      <c r="DA13" s="93">
        <f t="shared" ref="DA13:DA43" si="25">IF(COUNT(K7,AM7,BN7)=1,"sd",AVERAGE(K7,AM7,BN7))</f>
        <v>999.33333333333337</v>
      </c>
      <c r="DB13" s="92" t="str">
        <f>IF(W7="","",W7)</f>
        <v/>
      </c>
      <c r="DC13" s="92" t="e">
        <f t="shared" ref="DC13:DH28" si="26">IF(COUNT(X7,AY7,BZ7)=1,"sd",AVERAGE(X7,AY7,BZ7))</f>
        <v>#DIV/0!</v>
      </c>
      <c r="DD13" s="92">
        <f t="shared" si="26"/>
        <v>23.766666666666666</v>
      </c>
      <c r="DE13" s="92">
        <f t="shared" si="26"/>
        <v>23.8</v>
      </c>
      <c r="DF13" s="92" t="e">
        <f t="shared" si="26"/>
        <v>#DIV/0!</v>
      </c>
      <c r="DG13" s="92">
        <f t="shared" si="26"/>
        <v>24.266666666666666</v>
      </c>
      <c r="DH13" s="92" t="e">
        <f t="shared" si="26"/>
        <v>#DIV/0!</v>
      </c>
      <c r="DI13" s="96">
        <f>CF7</f>
        <v>0</v>
      </c>
      <c r="DJ13" s="92">
        <f>CH7</f>
        <v>3.3000000000000007</v>
      </c>
      <c r="DK13" s="96">
        <f>IF(CQ7="","",CQ7)</f>
        <v>6.2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25.8</v>
      </c>
      <c r="C14" s="141">
        <v>23.2</v>
      </c>
      <c r="D14" s="156">
        <f t="shared" si="3"/>
        <v>2.6000000000000014</v>
      </c>
      <c r="E14" s="156">
        <f t="shared" si="4"/>
        <v>28.453740693820269</v>
      </c>
      <c r="F14" s="156">
        <f t="shared" si="5"/>
        <v>33.244963896408066</v>
      </c>
      <c r="G14" s="156">
        <f t="shared" si="6"/>
        <v>2.1328250320000013</v>
      </c>
      <c r="H14" s="156">
        <f t="shared" si="7"/>
        <v>26.320915661820266</v>
      </c>
      <c r="I14" s="156">
        <f t="shared" si="8"/>
        <v>21.921867394087183</v>
      </c>
      <c r="J14" s="142">
        <f t="shared" si="9"/>
        <v>79.172640234583298</v>
      </c>
      <c r="K14" s="148">
        <v>1001</v>
      </c>
      <c r="L14" s="147">
        <v>7</v>
      </c>
      <c r="M14" s="142"/>
      <c r="N14" s="142"/>
      <c r="O14" s="142"/>
      <c r="P14" s="143"/>
      <c r="Q14" s="144">
        <v>4</v>
      </c>
      <c r="R14" s="145">
        <v>2</v>
      </c>
      <c r="S14" s="145"/>
      <c r="T14" s="144"/>
      <c r="U14" s="146"/>
      <c r="V14" s="146" t="s">
        <v>115</v>
      </c>
      <c r="W14" s="156"/>
      <c r="X14" s="156"/>
      <c r="Y14" s="156">
        <v>25</v>
      </c>
      <c r="Z14" s="156">
        <v>25.2</v>
      </c>
      <c r="AA14" s="156"/>
      <c r="AB14" s="156">
        <v>25.5</v>
      </c>
      <c r="AC14" s="48"/>
      <c r="AD14" s="140">
        <v>30</v>
      </c>
      <c r="AE14" s="141">
        <v>25.4</v>
      </c>
      <c r="AF14" s="156">
        <f t="shared" si="10"/>
        <v>4.6000000000000014</v>
      </c>
      <c r="AG14" s="156">
        <f t="shared" si="11"/>
        <v>32.464984595955208</v>
      </c>
      <c r="AH14" s="156">
        <f t="shared" si="15"/>
        <v>42.473383111004537</v>
      </c>
      <c r="AI14" s="156">
        <f t="shared" si="16"/>
        <v>3.7827584340000011</v>
      </c>
      <c r="AJ14" s="156">
        <f t="shared" si="17"/>
        <v>28.682226161955207</v>
      </c>
      <c r="AK14" s="156">
        <f t="shared" si="12"/>
        <v>23.338306159700792</v>
      </c>
      <c r="AL14" s="142">
        <f t="shared" si="13"/>
        <v>67.529883567301354</v>
      </c>
      <c r="AM14" s="148">
        <v>999</v>
      </c>
      <c r="AN14" s="147">
        <v>6</v>
      </c>
      <c r="AO14" s="142"/>
      <c r="AP14" s="142"/>
      <c r="AQ14" s="142"/>
      <c r="AR14" s="143"/>
      <c r="AS14" s="144">
        <v>31</v>
      </c>
      <c r="AT14" s="145">
        <v>2</v>
      </c>
      <c r="AU14" s="145"/>
      <c r="AV14" s="144"/>
      <c r="AW14" s="146"/>
      <c r="AX14" s="146" t="s">
        <v>54</v>
      </c>
      <c r="AY14" s="156"/>
      <c r="AZ14" s="156">
        <v>26.9</v>
      </c>
      <c r="BA14" s="156">
        <v>26</v>
      </c>
      <c r="BB14" s="156"/>
      <c r="BC14" s="156">
        <v>25.5</v>
      </c>
      <c r="BD14" s="48"/>
      <c r="BE14" s="140">
        <v>26.2</v>
      </c>
      <c r="BF14" s="141">
        <v>25.2</v>
      </c>
      <c r="BG14" s="156">
        <f t="shared" si="18"/>
        <v>1</v>
      </c>
      <c r="BH14" s="156">
        <f t="shared" si="19"/>
        <v>32.081011512763133</v>
      </c>
      <c r="BI14" s="156">
        <f t="shared" si="20"/>
        <v>34.04122114983732</v>
      </c>
      <c r="BJ14" s="156">
        <f t="shared" si="21"/>
        <v>0.82215502000000007</v>
      </c>
      <c r="BK14" s="156">
        <f t="shared" si="22"/>
        <v>31.258856492763133</v>
      </c>
      <c r="BL14" s="156">
        <f t="shared" si="23"/>
        <v>24.772175925144303</v>
      </c>
      <c r="BM14" s="142">
        <f t="shared" si="14"/>
        <v>91.826484000596778</v>
      </c>
      <c r="BN14" s="148">
        <v>998</v>
      </c>
      <c r="BO14" s="147">
        <v>8</v>
      </c>
      <c r="BP14" s="142"/>
      <c r="BQ14" s="142"/>
      <c r="BR14" s="142"/>
      <c r="BS14" s="143"/>
      <c r="BT14" s="144">
        <v>0</v>
      </c>
      <c r="BU14" s="145">
        <v>0</v>
      </c>
      <c r="BV14" s="145"/>
      <c r="BW14" s="144"/>
      <c r="BX14" s="146"/>
      <c r="BY14" s="146" t="s">
        <v>114</v>
      </c>
      <c r="BZ14" s="156"/>
      <c r="CA14" s="156">
        <v>26.4</v>
      </c>
      <c r="CB14" s="156">
        <v>26.1</v>
      </c>
      <c r="CC14" s="156"/>
      <c r="CD14" s="156">
        <v>25.6</v>
      </c>
      <c r="CE14" s="48"/>
      <c r="CF14" s="150">
        <v>1.5</v>
      </c>
      <c r="CG14" s="156">
        <v>27.8</v>
      </c>
      <c r="CH14" s="158">
        <f t="shared" si="0"/>
        <v>2.8999999999999986</v>
      </c>
      <c r="CI14" s="154">
        <v>25</v>
      </c>
      <c r="CJ14" s="154">
        <v>45.769999999989523</v>
      </c>
      <c r="CK14" s="154">
        <v>23</v>
      </c>
      <c r="CL14" s="156">
        <v>31.5</v>
      </c>
      <c r="CM14" s="97">
        <f t="shared" si="1"/>
        <v>27.333333333333332</v>
      </c>
      <c r="CN14" s="104"/>
      <c r="CO14" s="104"/>
      <c r="CP14" s="102">
        <f t="shared" si="2"/>
        <v>79.509669267493805</v>
      </c>
      <c r="CQ14" s="136">
        <v>3.2</v>
      </c>
      <c r="CS14" s="83">
        <v>2</v>
      </c>
      <c r="CT14" s="92">
        <f t="shared" ref="CT14:CT43" si="27">CL8</f>
        <v>27.5</v>
      </c>
      <c r="CU14" s="92">
        <f t="shared" ref="CU14:CU43" si="28">CK8</f>
        <v>16.8</v>
      </c>
      <c r="CV14" s="92">
        <f t="shared" ref="CV14:CV43" si="29">IF(CM8=FALSE,"s/d",CM8)</f>
        <v>23.366666666666664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>
        <f t="shared" ref="CY14:CY43" si="32">CP8</f>
        <v>84.981400001277706</v>
      </c>
      <c r="CZ14" s="92">
        <f t="shared" si="24"/>
        <v>20.60060174295997</v>
      </c>
      <c r="DA14" s="93">
        <f t="shared" si="25"/>
        <v>996.33333333333337</v>
      </c>
      <c r="DB14" s="92" t="str">
        <f t="shared" ref="DB14:DB37" si="33">IF(W8="","",W8)</f>
        <v/>
      </c>
      <c r="DC14" s="92" t="e">
        <f t="shared" si="26"/>
        <v>#DIV/0!</v>
      </c>
      <c r="DD14" s="92">
        <f t="shared" si="26"/>
        <v>23.433333333333337</v>
      </c>
      <c r="DE14" s="92">
        <f t="shared" si="26"/>
        <v>23.5</v>
      </c>
      <c r="DF14" s="92" t="e">
        <f t="shared" si="26"/>
        <v>#DIV/0!</v>
      </c>
      <c r="DG14" s="92">
        <f t="shared" si="26"/>
        <v>24.233333333333334</v>
      </c>
      <c r="DH14" s="92" t="e">
        <f t="shared" si="26"/>
        <v>#DIV/0!</v>
      </c>
      <c r="DI14" s="96">
        <f t="shared" ref="DI14:DI43" si="34">CF8</f>
        <v>0</v>
      </c>
      <c r="DJ14" s="92">
        <f t="shared" ref="DJ14:DJ42" si="35">CH8</f>
        <v>6.3000000000000007</v>
      </c>
      <c r="DK14" s="96">
        <f t="shared" ref="DK14:DK43" si="36">IF(CQ8="","",CQ8)</f>
        <v>3.3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23.8</v>
      </c>
      <c r="C15" s="141">
        <v>22.4</v>
      </c>
      <c r="D15" s="156">
        <f t="shared" si="3"/>
        <v>1.4000000000000021</v>
      </c>
      <c r="E15" s="156">
        <f t="shared" si="4"/>
        <v>27.106345349143282</v>
      </c>
      <c r="F15" s="156">
        <f t="shared" si="5"/>
        <v>29.502302303151424</v>
      </c>
      <c r="G15" s="156">
        <f t="shared" si="6"/>
        <v>1.1474151360000018</v>
      </c>
      <c r="H15" s="156">
        <f t="shared" si="7"/>
        <v>25.95893021314328</v>
      </c>
      <c r="I15" s="156">
        <f t="shared" si="8"/>
        <v>21.694994784713607</v>
      </c>
      <c r="J15" s="142">
        <f t="shared" si="9"/>
        <v>87.98950653546234</v>
      </c>
      <c r="K15" s="148">
        <v>998</v>
      </c>
      <c r="L15" s="147">
        <v>8</v>
      </c>
      <c r="M15" s="142"/>
      <c r="N15" s="142"/>
      <c r="O15" s="142"/>
      <c r="P15" s="143"/>
      <c r="Q15" s="144">
        <v>4</v>
      </c>
      <c r="R15" s="145">
        <v>2</v>
      </c>
      <c r="S15" s="145"/>
      <c r="T15" s="144"/>
      <c r="U15" s="146"/>
      <c r="V15" s="146" t="s">
        <v>115</v>
      </c>
      <c r="W15" s="156"/>
      <c r="X15" s="156"/>
      <c r="Y15" s="156">
        <v>25</v>
      </c>
      <c r="Z15" s="156">
        <v>25.4</v>
      </c>
      <c r="AA15" s="156"/>
      <c r="AB15" s="156">
        <v>25.7</v>
      </c>
      <c r="AC15" s="48"/>
      <c r="AD15" s="140">
        <v>29.7</v>
      </c>
      <c r="AE15" s="141">
        <v>25.2</v>
      </c>
      <c r="AF15" s="156">
        <f t="shared" si="10"/>
        <v>4.5</v>
      </c>
      <c r="AG15" s="156">
        <f t="shared" si="11"/>
        <v>32.081011512763133</v>
      </c>
      <c r="AH15" s="156">
        <f t="shared" si="15"/>
        <v>41.747370737712458</v>
      </c>
      <c r="AI15" s="156">
        <f t="shared" si="16"/>
        <v>3.6996975900000004</v>
      </c>
      <c r="AJ15" s="156">
        <f t="shared" si="17"/>
        <v>28.381313922763134</v>
      </c>
      <c r="AK15" s="156">
        <f t="shared" si="12"/>
        <v>23.163592949192189</v>
      </c>
      <c r="AL15" s="142">
        <f t="shared" si="13"/>
        <v>67.983476375255634</v>
      </c>
      <c r="AM15" s="148">
        <v>994</v>
      </c>
      <c r="AN15" s="147">
        <v>6</v>
      </c>
      <c r="AO15" s="142"/>
      <c r="AP15" s="142"/>
      <c r="AQ15" s="142"/>
      <c r="AR15" s="143"/>
      <c r="AS15" s="144">
        <v>36</v>
      </c>
      <c r="AT15" s="145">
        <v>3</v>
      </c>
      <c r="AU15" s="145"/>
      <c r="AV15" s="144"/>
      <c r="AW15" s="146"/>
      <c r="AX15" s="146" t="s">
        <v>54</v>
      </c>
      <c r="AY15" s="156"/>
      <c r="AZ15" s="156">
        <v>26.5</v>
      </c>
      <c r="BA15" s="156">
        <v>25.8</v>
      </c>
      <c r="BB15" s="156"/>
      <c r="BC15" s="156">
        <v>25.6</v>
      </c>
      <c r="BD15" s="48"/>
      <c r="BE15" s="140">
        <v>25.4</v>
      </c>
      <c r="BF15" s="141">
        <v>24</v>
      </c>
      <c r="BG15" s="156">
        <f t="shared" si="18"/>
        <v>1.3999999999999986</v>
      </c>
      <c r="BH15" s="156">
        <f t="shared" si="19"/>
        <v>29.859236634987937</v>
      </c>
      <c r="BI15" s="156">
        <f t="shared" si="20"/>
        <v>32.464984595955208</v>
      </c>
      <c r="BJ15" s="156">
        <f t="shared" si="21"/>
        <v>1.1494733599999991</v>
      </c>
      <c r="BK15" s="156">
        <f t="shared" si="22"/>
        <v>28.709763274987939</v>
      </c>
      <c r="BL15" s="156">
        <f t="shared" si="23"/>
        <v>23.354214521612789</v>
      </c>
      <c r="BM15" s="142">
        <f t="shared" si="14"/>
        <v>88.433010618353634</v>
      </c>
      <c r="BN15" s="148">
        <v>994</v>
      </c>
      <c r="BO15" s="147">
        <v>0</v>
      </c>
      <c r="BP15" s="142"/>
      <c r="BQ15" s="142"/>
      <c r="BR15" s="142"/>
      <c r="BS15" s="143"/>
      <c r="BT15" s="144">
        <v>4</v>
      </c>
      <c r="BU15" s="145">
        <v>3</v>
      </c>
      <c r="BV15" s="145"/>
      <c r="BW15" s="144"/>
      <c r="BX15" s="146"/>
      <c r="BY15" s="146" t="s">
        <v>115</v>
      </c>
      <c r="BZ15" s="156"/>
      <c r="CA15" s="156">
        <v>25</v>
      </c>
      <c r="CB15" s="156">
        <v>24.9</v>
      </c>
      <c r="CC15" s="156"/>
      <c r="CD15" s="156">
        <v>25.4</v>
      </c>
      <c r="CE15" s="48"/>
      <c r="CF15" s="150">
        <v>0</v>
      </c>
      <c r="CG15" s="156">
        <v>26.4</v>
      </c>
      <c r="CH15" s="158">
        <f t="shared" si="0"/>
        <v>2.3999999999999986</v>
      </c>
      <c r="CI15" s="154">
        <v>23</v>
      </c>
      <c r="CJ15" s="154">
        <v>87.490000000005239</v>
      </c>
      <c r="CK15" s="154">
        <v>22.2</v>
      </c>
      <c r="CL15" s="156">
        <v>31</v>
      </c>
      <c r="CM15" s="97">
        <f t="shared" si="1"/>
        <v>26.3</v>
      </c>
      <c r="CN15" s="104"/>
      <c r="CO15" s="104"/>
      <c r="CP15" s="102">
        <f t="shared" si="2"/>
        <v>81.468664509690541</v>
      </c>
      <c r="CQ15" s="136">
        <v>4.5</v>
      </c>
      <c r="CS15" s="83">
        <v>3</v>
      </c>
      <c r="CT15" s="92">
        <f t="shared" si="27"/>
        <v>31.5</v>
      </c>
      <c r="CU15" s="92">
        <f t="shared" si="28"/>
        <v>19.8</v>
      </c>
      <c r="CV15" s="92">
        <f t="shared" si="29"/>
        <v>27.933333333333334</v>
      </c>
      <c r="CW15" s="94" t="str">
        <f t="shared" si="30"/>
        <v>s/d</v>
      </c>
      <c r="CX15" s="94" t="str">
        <f t="shared" si="31"/>
        <v>s/d</v>
      </c>
      <c r="CY15" s="93">
        <f t="shared" si="32"/>
        <v>73.932612124581397</v>
      </c>
      <c r="CZ15" s="92">
        <f t="shared" si="24"/>
        <v>22.760646917649613</v>
      </c>
      <c r="DA15" s="93">
        <f t="shared" si="25"/>
        <v>996.33333333333337</v>
      </c>
      <c r="DB15" s="92" t="str">
        <f t="shared" si="33"/>
        <v/>
      </c>
      <c r="DC15" s="92" t="e">
        <f t="shared" si="26"/>
        <v>#DIV/0!</v>
      </c>
      <c r="DD15" s="92">
        <f t="shared" si="26"/>
        <v>25.233333333333334</v>
      </c>
      <c r="DE15" s="92">
        <f t="shared" si="26"/>
        <v>24.833333333333332</v>
      </c>
      <c r="DF15" s="92" t="e">
        <f t="shared" si="26"/>
        <v>#DIV/0!</v>
      </c>
      <c r="DG15" s="92">
        <f t="shared" si="26"/>
        <v>24.566666666666666</v>
      </c>
      <c r="DH15" s="92" t="e">
        <f t="shared" si="26"/>
        <v>#DIV/0!</v>
      </c>
      <c r="DI15" s="96">
        <f t="shared" si="34"/>
        <v>1</v>
      </c>
      <c r="DJ15" s="92">
        <f t="shared" si="35"/>
        <v>5</v>
      </c>
      <c r="DK15" s="96">
        <f t="shared" si="36"/>
        <v>9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27</v>
      </c>
      <c r="C16" s="141">
        <v>24.7</v>
      </c>
      <c r="D16" s="156">
        <f t="shared" si="3"/>
        <v>2.3000000000000007</v>
      </c>
      <c r="E16" s="156">
        <f t="shared" si="4"/>
        <v>31.138349422643646</v>
      </c>
      <c r="F16" s="156">
        <f t="shared" si="5"/>
        <v>35.683708834322552</v>
      </c>
      <c r="G16" s="156">
        <f t="shared" si="6"/>
        <v>1.8898998685000006</v>
      </c>
      <c r="H16" s="156">
        <f t="shared" si="7"/>
        <v>29.248449554143647</v>
      </c>
      <c r="I16" s="156">
        <f t="shared" si="8"/>
        <v>23.662769134481209</v>
      </c>
      <c r="J16" s="142">
        <f t="shared" si="9"/>
        <v>81.965834016700867</v>
      </c>
      <c r="K16" s="148">
        <v>995</v>
      </c>
      <c r="L16" s="147">
        <v>7</v>
      </c>
      <c r="M16" s="142"/>
      <c r="N16" s="142"/>
      <c r="O16" s="142"/>
      <c r="P16" s="143"/>
      <c r="Q16" s="144">
        <v>36</v>
      </c>
      <c r="R16" s="145">
        <v>2</v>
      </c>
      <c r="S16" s="145"/>
      <c r="T16" s="144"/>
      <c r="U16" s="146"/>
      <c r="V16" s="146" t="s">
        <v>115</v>
      </c>
      <c r="W16" s="156"/>
      <c r="X16" s="156"/>
      <c r="Y16" s="156">
        <v>25.2</v>
      </c>
      <c r="Z16" s="156">
        <v>25.4</v>
      </c>
      <c r="AA16" s="156"/>
      <c r="AB16" s="156">
        <v>25.7</v>
      </c>
      <c r="AC16" s="48"/>
      <c r="AD16" s="140">
        <v>29</v>
      </c>
      <c r="AE16" s="141">
        <v>24.8</v>
      </c>
      <c r="AF16" s="156">
        <f t="shared" si="10"/>
        <v>4.1999999999999993</v>
      </c>
      <c r="AG16" s="156">
        <f t="shared" si="11"/>
        <v>31.324925220197752</v>
      </c>
      <c r="AH16" s="156">
        <f t="shared" si="15"/>
        <v>40.09513838993027</v>
      </c>
      <c r="AI16" s="156">
        <f t="shared" si="16"/>
        <v>3.4515074160000001</v>
      </c>
      <c r="AJ16" s="156">
        <f t="shared" si="17"/>
        <v>27.87341780419775</v>
      </c>
      <c r="AK16" s="156">
        <f t="shared" si="12"/>
        <v>22.865000486638557</v>
      </c>
      <c r="AL16" s="142">
        <f t="shared" si="13"/>
        <v>69.518198274128039</v>
      </c>
      <c r="AM16" s="148">
        <v>990</v>
      </c>
      <c r="AN16" s="147">
        <v>8</v>
      </c>
      <c r="AO16" s="142"/>
      <c r="AP16" s="142"/>
      <c r="AQ16" s="142"/>
      <c r="AR16" s="143"/>
      <c r="AS16" s="144">
        <v>36</v>
      </c>
      <c r="AT16" s="145">
        <v>2</v>
      </c>
      <c r="AU16" s="145"/>
      <c r="AV16" s="144"/>
      <c r="AW16" s="146"/>
      <c r="AX16" s="146" t="s">
        <v>54</v>
      </c>
      <c r="AY16" s="156"/>
      <c r="AZ16" s="156">
        <v>27</v>
      </c>
      <c r="BA16" s="156">
        <v>26.2</v>
      </c>
      <c r="BB16" s="156"/>
      <c r="BC16" s="156">
        <v>25.7</v>
      </c>
      <c r="BD16" s="48"/>
      <c r="BE16" s="140">
        <v>20.2</v>
      </c>
      <c r="BF16" s="141">
        <v>19.5</v>
      </c>
      <c r="BG16" s="156">
        <f t="shared" si="18"/>
        <v>0.69999999999999929</v>
      </c>
      <c r="BH16" s="156">
        <f t="shared" si="19"/>
        <v>22.677684577440854</v>
      </c>
      <c r="BI16" s="156">
        <f t="shared" si="20"/>
        <v>23.68418059807065</v>
      </c>
      <c r="BJ16" s="156">
        <f t="shared" si="21"/>
        <v>0.57184230249999934</v>
      </c>
      <c r="BK16" s="156">
        <f t="shared" si="22"/>
        <v>22.105842274940855</v>
      </c>
      <c r="BL16" s="156">
        <f t="shared" si="23"/>
        <v>19.091449393768272</v>
      </c>
      <c r="BM16" s="142">
        <f t="shared" si="14"/>
        <v>93.335896436888476</v>
      </c>
      <c r="BN16" s="148">
        <v>993</v>
      </c>
      <c r="BO16" s="147">
        <v>8</v>
      </c>
      <c r="BP16" s="142"/>
      <c r="BQ16" s="142"/>
      <c r="BR16" s="142"/>
      <c r="BS16" s="143"/>
      <c r="BT16" s="144">
        <v>18</v>
      </c>
      <c r="BU16" s="145">
        <v>4</v>
      </c>
      <c r="BV16" s="145"/>
      <c r="BW16" s="144"/>
      <c r="BX16" s="146"/>
      <c r="BY16" s="146" t="s">
        <v>114</v>
      </c>
      <c r="BZ16" s="156"/>
      <c r="CA16" s="156">
        <v>24.7</v>
      </c>
      <c r="CB16" s="156">
        <v>25.3</v>
      </c>
      <c r="CC16" s="156"/>
      <c r="CD16" s="156">
        <v>25.9</v>
      </c>
      <c r="CE16" s="48"/>
      <c r="CF16" s="150">
        <v>67.7</v>
      </c>
      <c r="CG16" s="156">
        <v>27.4</v>
      </c>
      <c r="CH16" s="169" t="e">
        <f t="shared" si="0"/>
        <v>#VALUE!</v>
      </c>
      <c r="CI16" s="154">
        <v>24.5</v>
      </c>
      <c r="CJ16" s="154">
        <v>100.30999999999767</v>
      </c>
      <c r="CK16" s="154">
        <v>24.2</v>
      </c>
      <c r="CL16" s="156">
        <v>31.5</v>
      </c>
      <c r="CM16" s="97">
        <f t="shared" si="1"/>
        <v>25.400000000000002</v>
      </c>
      <c r="CN16" s="104"/>
      <c r="CO16" s="104"/>
      <c r="CP16" s="102">
        <f t="shared" si="2"/>
        <v>81.606642909239127</v>
      </c>
      <c r="CQ16" s="136">
        <v>1.7</v>
      </c>
      <c r="CS16" s="83">
        <v>4</v>
      </c>
      <c r="CT16" s="92">
        <f t="shared" si="27"/>
        <v>26</v>
      </c>
      <c r="CU16" s="92">
        <f t="shared" si="28"/>
        <v>22.1</v>
      </c>
      <c r="CV16" s="92">
        <f t="shared" si="29"/>
        <v>22.333333333333332</v>
      </c>
      <c r="CW16" s="94" t="str">
        <f t="shared" si="30"/>
        <v>s/d</v>
      </c>
      <c r="CX16" s="94" t="str">
        <f t="shared" si="31"/>
        <v>s/d</v>
      </c>
      <c r="CY16" s="93">
        <f t="shared" si="32"/>
        <v>90.055901468240151</v>
      </c>
      <c r="CZ16" s="92">
        <f t="shared" si="24"/>
        <v>20.593258745828798</v>
      </c>
      <c r="DA16" s="93">
        <f t="shared" si="25"/>
        <v>999</v>
      </c>
      <c r="DB16" s="92" t="str">
        <f t="shared" si="33"/>
        <v/>
      </c>
      <c r="DC16" s="92" t="e">
        <f t="shared" si="26"/>
        <v>#DIV/0!</v>
      </c>
      <c r="DD16" s="92">
        <f t="shared" si="26"/>
        <v>24.366666666666664</v>
      </c>
      <c r="DE16" s="92">
        <f t="shared" si="26"/>
        <v>24.566666666666666</v>
      </c>
      <c r="DF16" s="92" t="e">
        <f t="shared" si="26"/>
        <v>#DIV/0!</v>
      </c>
      <c r="DG16" s="92">
        <f t="shared" si="26"/>
        <v>25</v>
      </c>
      <c r="DH16" s="92" t="e">
        <f t="shared" si="26"/>
        <v>#DIV/0!</v>
      </c>
      <c r="DI16" s="96">
        <f t="shared" si="34"/>
        <v>13</v>
      </c>
      <c r="DJ16" s="92" t="s">
        <v>65</v>
      </c>
      <c r="DK16" s="96">
        <f t="shared" si="36"/>
        <v>0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18.8</v>
      </c>
      <c r="C17" s="141">
        <v>18.5</v>
      </c>
      <c r="D17" s="156">
        <f t="shared" si="3"/>
        <v>0.30000000000000071</v>
      </c>
      <c r="E17" s="156">
        <f t="shared" si="4"/>
        <v>21.304820447279049</v>
      </c>
      <c r="F17" s="156">
        <f t="shared" si="5"/>
        <v>21.708823327881156</v>
      </c>
      <c r="G17" s="156">
        <f t="shared" si="6"/>
        <v>0.24479961750000059</v>
      </c>
      <c r="H17" s="156">
        <f t="shared" si="7"/>
        <v>21.060020829779049</v>
      </c>
      <c r="I17" s="156">
        <f t="shared" si="8"/>
        <v>18.31636390265751</v>
      </c>
      <c r="J17" s="142">
        <f t="shared" si="9"/>
        <v>97.011341940081877</v>
      </c>
      <c r="K17" s="148">
        <v>997</v>
      </c>
      <c r="L17" s="147">
        <v>8</v>
      </c>
      <c r="M17" s="142"/>
      <c r="N17" s="142"/>
      <c r="O17" s="142"/>
      <c r="P17" s="143"/>
      <c r="Q17" s="144">
        <v>31</v>
      </c>
      <c r="R17" s="145">
        <v>4</v>
      </c>
      <c r="S17" s="145"/>
      <c r="T17" s="144"/>
      <c r="U17" s="146"/>
      <c r="V17" s="146" t="s">
        <v>114</v>
      </c>
      <c r="W17" s="156"/>
      <c r="X17" s="156"/>
      <c r="Y17" s="156">
        <v>23.8</v>
      </c>
      <c r="Z17" s="156">
        <v>24.3</v>
      </c>
      <c r="AA17" s="156"/>
      <c r="AB17" s="156">
        <v>25.5</v>
      </c>
      <c r="AC17" s="48"/>
      <c r="AD17" s="140">
        <v>17.8</v>
      </c>
      <c r="AE17" s="141">
        <v>16.100000000000001</v>
      </c>
      <c r="AF17" s="156">
        <f t="shared" si="10"/>
        <v>1.6999999999999993</v>
      </c>
      <c r="AG17" s="156">
        <f t="shared" si="11"/>
        <v>18.302844596536719</v>
      </c>
      <c r="AH17" s="156">
        <f t="shared" si="15"/>
        <v>20.387655901406315</v>
      </c>
      <c r="AI17" s="156">
        <f t="shared" si="16"/>
        <v>1.3834489244999995</v>
      </c>
      <c r="AJ17" s="156">
        <f t="shared" si="17"/>
        <v>16.919395672036721</v>
      </c>
      <c r="AK17" s="156">
        <f t="shared" si="12"/>
        <v>14.872946422404285</v>
      </c>
      <c r="AL17" s="142">
        <f t="shared" si="13"/>
        <v>82.988430616339969</v>
      </c>
      <c r="AM17" s="148">
        <v>998</v>
      </c>
      <c r="AN17" s="147">
        <v>7</v>
      </c>
      <c r="AO17" s="142"/>
      <c r="AP17" s="142"/>
      <c r="AQ17" s="142"/>
      <c r="AR17" s="143"/>
      <c r="AS17" s="144">
        <v>13</v>
      </c>
      <c r="AT17" s="145">
        <v>4</v>
      </c>
      <c r="AU17" s="145"/>
      <c r="AV17" s="144"/>
      <c r="AW17" s="146"/>
      <c r="AX17" s="146" t="s">
        <v>115</v>
      </c>
      <c r="AY17" s="156"/>
      <c r="AZ17" s="156">
        <v>23.8</v>
      </c>
      <c r="BA17" s="156">
        <v>24.3</v>
      </c>
      <c r="BB17" s="156"/>
      <c r="BC17" s="156">
        <v>25.2</v>
      </c>
      <c r="BD17" s="48"/>
      <c r="BE17" s="140">
        <v>17</v>
      </c>
      <c r="BF17" s="141">
        <v>15.8</v>
      </c>
      <c r="BG17" s="156">
        <f t="shared" si="18"/>
        <v>1.1999999999999993</v>
      </c>
      <c r="BH17" s="156">
        <f t="shared" si="19"/>
        <v>17.955034435163672</v>
      </c>
      <c r="BI17" s="156">
        <f t="shared" si="20"/>
        <v>19.381992880783113</v>
      </c>
      <c r="BJ17" s="156">
        <f t="shared" si="21"/>
        <v>0.97622139599999957</v>
      </c>
      <c r="BK17" s="156">
        <f t="shared" si="22"/>
        <v>16.978813039163672</v>
      </c>
      <c r="BL17" s="156">
        <f t="shared" si="23"/>
        <v>14.927356968697275</v>
      </c>
      <c r="BM17" s="142">
        <f t="shared" si="14"/>
        <v>87.600966234993564</v>
      </c>
      <c r="BN17" s="148">
        <v>1003</v>
      </c>
      <c r="BO17" s="147">
        <v>4</v>
      </c>
      <c r="BP17" s="142"/>
      <c r="BQ17" s="142"/>
      <c r="BR17" s="142"/>
      <c r="BS17" s="143"/>
      <c r="BT17" s="144">
        <v>0</v>
      </c>
      <c r="BU17" s="145">
        <v>0</v>
      </c>
      <c r="BV17" s="145"/>
      <c r="BW17" s="144"/>
      <c r="BX17" s="146"/>
      <c r="BY17" s="146" t="s">
        <v>114</v>
      </c>
      <c r="BZ17" s="156"/>
      <c r="CA17" s="156">
        <v>23</v>
      </c>
      <c r="CB17" s="156">
        <v>23.8</v>
      </c>
      <c r="CC17" s="156"/>
      <c r="CD17" s="156">
        <v>25</v>
      </c>
      <c r="CE17" s="48"/>
      <c r="CF17" s="150">
        <v>0.1</v>
      </c>
      <c r="CG17" s="165" t="s">
        <v>116</v>
      </c>
      <c r="CH17" s="169" t="e">
        <f t="shared" si="0"/>
        <v>#VALUE!</v>
      </c>
      <c r="CI17" s="154">
        <v>20</v>
      </c>
      <c r="CJ17" s="154">
        <v>86.720000000001164</v>
      </c>
      <c r="CK17" s="154">
        <v>18</v>
      </c>
      <c r="CL17" s="156">
        <v>21.5</v>
      </c>
      <c r="CM17" s="97">
        <f t="shared" si="1"/>
        <v>17.866666666666667</v>
      </c>
      <c r="CN17" s="98"/>
      <c r="CO17" s="98"/>
      <c r="CP17" s="102">
        <f t="shared" si="2"/>
        <v>89.200246263805141</v>
      </c>
      <c r="CQ17" s="136">
        <v>0</v>
      </c>
      <c r="CS17" s="83">
        <v>5</v>
      </c>
      <c r="CT17" s="92">
        <f t="shared" si="27"/>
        <v>32</v>
      </c>
      <c r="CU17" s="92">
        <f t="shared" si="28"/>
        <v>21.2</v>
      </c>
      <c r="CV17" s="92">
        <f t="shared" si="29"/>
        <v>27.866666666666664</v>
      </c>
      <c r="CW17" s="94" t="str">
        <f t="shared" si="30"/>
        <v>s/d</v>
      </c>
      <c r="CX17" s="94" t="str">
        <f t="shared" si="31"/>
        <v>s/d</v>
      </c>
      <c r="CY17" s="93">
        <f t="shared" si="32"/>
        <v>77.305041803981666</v>
      </c>
      <c r="CZ17" s="92">
        <f t="shared" si="24"/>
        <v>23.314137835875044</v>
      </c>
      <c r="DA17" s="93">
        <f t="shared" si="25"/>
        <v>999.33333333333337</v>
      </c>
      <c r="DB17" s="92" t="str">
        <f t="shared" si="33"/>
        <v/>
      </c>
      <c r="DC17" s="92" t="e">
        <f t="shared" si="26"/>
        <v>#DIV/0!</v>
      </c>
      <c r="DD17" s="92">
        <f t="shared" si="26"/>
        <v>25.666666666666668</v>
      </c>
      <c r="DE17" s="92">
        <f t="shared" si="26"/>
        <v>25.3</v>
      </c>
      <c r="DF17" s="92" t="e">
        <f t="shared" si="26"/>
        <v>#DIV/0!</v>
      </c>
      <c r="DG17" s="92">
        <f t="shared" si="26"/>
        <v>24.599999999999998</v>
      </c>
      <c r="DH17" s="92" t="e">
        <f t="shared" si="26"/>
        <v>#DIV/0!</v>
      </c>
      <c r="DI17" s="96">
        <f t="shared" si="34"/>
        <v>0.2</v>
      </c>
      <c r="DJ17" s="92" t="s">
        <v>65</v>
      </c>
      <c r="DK17" s="96" t="str">
        <f t="shared" si="36"/>
        <v>sd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16.100000000000001</v>
      </c>
      <c r="C18" s="141">
        <v>15</v>
      </c>
      <c r="D18" s="156">
        <f t="shared" si="3"/>
        <v>1.1000000000000014</v>
      </c>
      <c r="E18" s="156">
        <f t="shared" si="4"/>
        <v>17.055735289969338</v>
      </c>
      <c r="F18" s="156">
        <f t="shared" si="5"/>
        <v>18.302844596536719</v>
      </c>
      <c r="G18" s="156">
        <f t="shared" si="6"/>
        <v>0.89406102500000117</v>
      </c>
      <c r="H18" s="156">
        <f t="shared" si="7"/>
        <v>16.161674264969335</v>
      </c>
      <c r="I18" s="156">
        <f t="shared" si="8"/>
        <v>14.163963896415053</v>
      </c>
      <c r="J18" s="142">
        <f t="shared" si="9"/>
        <v>88.301434128045116</v>
      </c>
      <c r="K18" s="148">
        <v>1005</v>
      </c>
      <c r="L18" s="147">
        <v>7</v>
      </c>
      <c r="M18" s="142"/>
      <c r="N18" s="142"/>
      <c r="O18" s="142"/>
      <c r="P18" s="143"/>
      <c r="Q18" s="144">
        <v>13</v>
      </c>
      <c r="R18" s="145">
        <v>3</v>
      </c>
      <c r="S18" s="145"/>
      <c r="T18" s="144"/>
      <c r="U18" s="146"/>
      <c r="V18" s="146" t="s">
        <v>115</v>
      </c>
      <c r="W18" s="156"/>
      <c r="X18" s="156"/>
      <c r="Y18" s="156">
        <v>22</v>
      </c>
      <c r="Z18" s="156">
        <v>22.8</v>
      </c>
      <c r="AA18" s="156"/>
      <c r="AB18" s="156">
        <v>24.5</v>
      </c>
      <c r="AC18" s="48"/>
      <c r="AD18" s="140">
        <v>17.2</v>
      </c>
      <c r="AE18" s="141">
        <v>15.2</v>
      </c>
      <c r="AF18" s="156">
        <f t="shared" si="10"/>
        <v>2</v>
      </c>
      <c r="AG18" s="156">
        <f t="shared" si="11"/>
        <v>17.276770172957512</v>
      </c>
      <c r="AH18" s="156">
        <f t="shared" si="15"/>
        <v>19.629241834545255</v>
      </c>
      <c r="AI18" s="156">
        <f t="shared" si="16"/>
        <v>1.6259330400000001</v>
      </c>
      <c r="AJ18" s="156">
        <f t="shared" si="17"/>
        <v>15.650837132957513</v>
      </c>
      <c r="AK18" s="156">
        <f t="shared" si="12"/>
        <v>13.669341737472399</v>
      </c>
      <c r="AL18" s="142">
        <f t="shared" si="13"/>
        <v>79.732254892360658</v>
      </c>
      <c r="AM18" s="148">
        <v>1005</v>
      </c>
      <c r="AN18" s="147">
        <v>8</v>
      </c>
      <c r="AO18" s="142"/>
      <c r="AP18" s="142"/>
      <c r="AQ18" s="142"/>
      <c r="AR18" s="143"/>
      <c r="AS18" s="144">
        <v>18</v>
      </c>
      <c r="AT18" s="145">
        <v>3</v>
      </c>
      <c r="AU18" s="145"/>
      <c r="AV18" s="144"/>
      <c r="AW18" s="146"/>
      <c r="AX18" s="146" t="s">
        <v>115</v>
      </c>
      <c r="AY18" s="156"/>
      <c r="AZ18" s="156">
        <v>22.1</v>
      </c>
      <c r="BA18" s="156">
        <v>22.8</v>
      </c>
      <c r="BB18" s="156"/>
      <c r="BC18" s="156">
        <v>24.1</v>
      </c>
      <c r="BD18" s="48"/>
      <c r="BE18" s="140">
        <v>14</v>
      </c>
      <c r="BF18" s="141">
        <v>12.4</v>
      </c>
      <c r="BG18" s="156">
        <f t="shared" si="18"/>
        <v>1.5999999999999996</v>
      </c>
      <c r="BH18" s="156">
        <f t="shared" si="19"/>
        <v>14.400075266603773</v>
      </c>
      <c r="BI18" s="156">
        <f t="shared" si="20"/>
        <v>15.98738533895443</v>
      </c>
      <c r="BJ18" s="156">
        <f t="shared" si="21"/>
        <v>1.2966299839999997</v>
      </c>
      <c r="BK18" s="156">
        <f t="shared" si="22"/>
        <v>13.103445282603774</v>
      </c>
      <c r="BL18" s="156">
        <f t="shared" si="23"/>
        <v>10.968304660750087</v>
      </c>
      <c r="BM18" s="142">
        <f t="shared" si="14"/>
        <v>81.961152526149945</v>
      </c>
      <c r="BN18" s="148">
        <v>1006</v>
      </c>
      <c r="BO18" s="147">
        <v>0</v>
      </c>
      <c r="BP18" s="142"/>
      <c r="BQ18" s="142"/>
      <c r="BR18" s="142"/>
      <c r="BS18" s="143"/>
      <c r="BT18" s="144">
        <v>0</v>
      </c>
      <c r="BU18" s="145">
        <v>0</v>
      </c>
      <c r="BV18" s="145"/>
      <c r="BW18" s="144"/>
      <c r="BX18" s="146"/>
      <c r="BY18" s="146" t="s">
        <v>115</v>
      </c>
      <c r="BZ18" s="156"/>
      <c r="CA18" s="156">
        <v>21.8</v>
      </c>
      <c r="CB18" s="156">
        <v>22.4</v>
      </c>
      <c r="CC18" s="156"/>
      <c r="CD18" s="156">
        <v>23.8</v>
      </c>
      <c r="CE18" s="48"/>
      <c r="CF18" s="150">
        <v>0</v>
      </c>
      <c r="CG18" s="165" t="s">
        <v>89</v>
      </c>
      <c r="CH18" s="158">
        <f t="shared" si="0"/>
        <v>2.6000000000000014</v>
      </c>
      <c r="CI18" s="154">
        <v>15.5</v>
      </c>
      <c r="CJ18" s="154">
        <v>44.460000000006403</v>
      </c>
      <c r="CK18" s="154">
        <v>15</v>
      </c>
      <c r="CL18" s="156">
        <v>18</v>
      </c>
      <c r="CM18" s="97">
        <f t="shared" si="1"/>
        <v>15.766666666666666</v>
      </c>
      <c r="CN18" s="98"/>
      <c r="CO18" s="98"/>
      <c r="CP18" s="102">
        <f t="shared" si="2"/>
        <v>83.331613848851916</v>
      </c>
      <c r="CQ18" s="136">
        <v>0</v>
      </c>
      <c r="CS18" s="83">
        <v>6</v>
      </c>
      <c r="CT18" s="92">
        <f t="shared" si="27"/>
        <v>26.5</v>
      </c>
      <c r="CU18" s="92">
        <f t="shared" si="28"/>
        <v>25</v>
      </c>
      <c r="CV18" s="92">
        <f t="shared" si="29"/>
        <v>24.933333333333334</v>
      </c>
      <c r="CW18" s="94" t="str">
        <f t="shared" si="30"/>
        <v>s/d</v>
      </c>
      <c r="CX18" s="94" t="str">
        <f t="shared" si="31"/>
        <v>s/d</v>
      </c>
      <c r="CY18" s="93">
        <f t="shared" si="32"/>
        <v>89.035062744648812</v>
      </c>
      <c r="CZ18" s="92">
        <f t="shared" si="24"/>
        <v>22.97508058501133</v>
      </c>
      <c r="DA18" s="93">
        <f t="shared" si="25"/>
        <v>1001.3333333333334</v>
      </c>
      <c r="DB18" s="92" t="str">
        <f t="shared" si="33"/>
        <v/>
      </c>
      <c r="DC18" s="92" t="e">
        <f t="shared" si="26"/>
        <v>#DIV/0!</v>
      </c>
      <c r="DD18" s="92">
        <f t="shared" si="26"/>
        <v>25.333333333333332</v>
      </c>
      <c r="DE18" s="92">
        <f t="shared" si="26"/>
        <v>25.233333333333334</v>
      </c>
      <c r="DF18" s="92" t="e">
        <f t="shared" si="26"/>
        <v>#DIV/0!</v>
      </c>
      <c r="DG18" s="92">
        <f t="shared" si="26"/>
        <v>25.400000000000002</v>
      </c>
      <c r="DH18" s="92" t="e">
        <f t="shared" si="26"/>
        <v>#DIV/0!</v>
      </c>
      <c r="DI18" s="96">
        <f t="shared" si="34"/>
        <v>0.6</v>
      </c>
      <c r="DJ18" s="92">
        <f t="shared" si="35"/>
        <v>1.6000000000000014</v>
      </c>
      <c r="DK18" s="96">
        <f t="shared" si="36"/>
        <v>0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16</v>
      </c>
      <c r="C19" s="141">
        <v>14.1</v>
      </c>
      <c r="D19" s="156">
        <f t="shared" si="3"/>
        <v>1.9000000000000004</v>
      </c>
      <c r="E19" s="156">
        <f t="shared" si="4"/>
        <v>16.091506950872756</v>
      </c>
      <c r="F19" s="156">
        <f t="shared" si="5"/>
        <v>18.186256860288665</v>
      </c>
      <c r="G19" s="156">
        <f t="shared" si="6"/>
        <v>1.5427159915000004</v>
      </c>
      <c r="H19" s="156">
        <f t="shared" si="7"/>
        <v>14.548790959372756</v>
      </c>
      <c r="I19" s="156">
        <f t="shared" si="8"/>
        <v>12.552092531936802</v>
      </c>
      <c r="J19" s="142">
        <f t="shared" si="9"/>
        <v>79.99882037925768</v>
      </c>
      <c r="K19" s="148">
        <v>1010</v>
      </c>
      <c r="L19" s="147">
        <v>4</v>
      </c>
      <c r="M19" s="142"/>
      <c r="N19" s="142"/>
      <c r="O19" s="142"/>
      <c r="P19" s="143"/>
      <c r="Q19" s="144">
        <v>13</v>
      </c>
      <c r="R19" s="145">
        <v>3</v>
      </c>
      <c r="S19" s="145"/>
      <c r="T19" s="144"/>
      <c r="U19" s="146"/>
      <c r="V19" s="146" t="s">
        <v>115</v>
      </c>
      <c r="W19" s="156"/>
      <c r="X19" s="156"/>
      <c r="Y19" s="156">
        <v>20.399999999999999</v>
      </c>
      <c r="Z19" s="156">
        <v>21.5</v>
      </c>
      <c r="AA19" s="156"/>
      <c r="AB19" s="156">
        <v>23.4</v>
      </c>
      <c r="AC19" s="48"/>
      <c r="AD19" s="140">
        <v>20.7</v>
      </c>
      <c r="AE19" s="141">
        <v>16.2</v>
      </c>
      <c r="AF19" s="156">
        <f t="shared" si="10"/>
        <v>4.5</v>
      </c>
      <c r="AG19" s="156">
        <f t="shared" si="11"/>
        <v>18.420087487007361</v>
      </c>
      <c r="AH19" s="156">
        <f t="shared" si="15"/>
        <v>24.42682642768137</v>
      </c>
      <c r="AI19" s="156">
        <f t="shared" si="16"/>
        <v>3.6624841649999995</v>
      </c>
      <c r="AJ19" s="156">
        <f t="shared" si="17"/>
        <v>14.757603322007363</v>
      </c>
      <c r="AK19" s="156">
        <f t="shared" si="12"/>
        <v>12.769362625910551</v>
      </c>
      <c r="AL19" s="142">
        <f t="shared" si="13"/>
        <v>60.415557320551102</v>
      </c>
      <c r="AM19" s="148">
        <v>1009</v>
      </c>
      <c r="AN19" s="147">
        <v>4</v>
      </c>
      <c r="AO19" s="142"/>
      <c r="AP19" s="142"/>
      <c r="AQ19" s="142"/>
      <c r="AR19" s="143"/>
      <c r="AS19" s="144">
        <v>22</v>
      </c>
      <c r="AT19" s="145">
        <v>2</v>
      </c>
      <c r="AU19" s="145"/>
      <c r="AV19" s="144"/>
      <c r="AW19" s="146"/>
      <c r="AX19" s="146" t="s">
        <v>54</v>
      </c>
      <c r="AY19" s="156"/>
      <c r="AZ19" s="156">
        <v>22.4</v>
      </c>
      <c r="BA19" s="156">
        <v>22.2</v>
      </c>
      <c r="BB19" s="156"/>
      <c r="BC19" s="156">
        <v>23.2</v>
      </c>
      <c r="BD19" s="48"/>
      <c r="BE19" s="140">
        <v>14.4</v>
      </c>
      <c r="BF19" s="141">
        <v>13.6</v>
      </c>
      <c r="BG19" s="156">
        <f t="shared" si="18"/>
        <v>0.80000000000000071</v>
      </c>
      <c r="BH19" s="156">
        <f t="shared" si="19"/>
        <v>15.576793699943542</v>
      </c>
      <c r="BI19" s="156">
        <f t="shared" si="20"/>
        <v>16.407454664904051</v>
      </c>
      <c r="BJ19" s="156">
        <f t="shared" si="21"/>
        <v>0.64919708800000064</v>
      </c>
      <c r="BK19" s="156">
        <f t="shared" si="22"/>
        <v>14.927596611943541</v>
      </c>
      <c r="BL19" s="156">
        <f t="shared" si="23"/>
        <v>12.944257250040721</v>
      </c>
      <c r="BM19" s="142">
        <f t="shared" si="14"/>
        <v>90.980575091114147</v>
      </c>
      <c r="BN19" s="148">
        <v>1011</v>
      </c>
      <c r="BO19" s="147">
        <v>0</v>
      </c>
      <c r="BP19" s="142"/>
      <c r="BQ19" s="142"/>
      <c r="BR19" s="142"/>
      <c r="BS19" s="143"/>
      <c r="BT19" s="144">
        <v>0</v>
      </c>
      <c r="BU19" s="145">
        <v>0</v>
      </c>
      <c r="BV19" s="145"/>
      <c r="BW19" s="144"/>
      <c r="BX19" s="146"/>
      <c r="BY19" s="146" t="s">
        <v>115</v>
      </c>
      <c r="BZ19" s="156"/>
      <c r="CA19" s="156">
        <v>21.3</v>
      </c>
      <c r="CB19" s="156">
        <v>22.1</v>
      </c>
      <c r="CC19" s="156"/>
      <c r="CD19" s="156">
        <v>23.2</v>
      </c>
      <c r="CE19" s="48"/>
      <c r="CF19" s="150">
        <v>0</v>
      </c>
      <c r="CG19" s="156">
        <v>27.6</v>
      </c>
      <c r="CH19" s="158">
        <f t="shared" si="0"/>
        <v>1.5</v>
      </c>
      <c r="CI19" s="154">
        <v>14</v>
      </c>
      <c r="CJ19" s="154">
        <v>41.5</v>
      </c>
      <c r="CK19" s="154">
        <v>12</v>
      </c>
      <c r="CL19" s="156">
        <v>21.5</v>
      </c>
      <c r="CM19" s="97">
        <f t="shared" si="1"/>
        <v>17.033333333333335</v>
      </c>
      <c r="CN19" s="98"/>
      <c r="CO19" s="98"/>
      <c r="CP19" s="102">
        <f t="shared" si="2"/>
        <v>77.131650930307629</v>
      </c>
      <c r="CQ19" s="136">
        <v>8.6999999999999993</v>
      </c>
      <c r="CS19" s="83">
        <v>7</v>
      </c>
      <c r="CT19" s="92">
        <f t="shared" si="27"/>
        <v>30</v>
      </c>
      <c r="CU19" s="92">
        <f t="shared" si="28"/>
        <v>21.5</v>
      </c>
      <c r="CV19" s="92">
        <f t="shared" si="29"/>
        <v>26.066666666666666</v>
      </c>
      <c r="CW19" s="94" t="str">
        <f t="shared" si="30"/>
        <v>s/d</v>
      </c>
      <c r="CX19" s="94" t="str">
        <f t="shared" si="31"/>
        <v>s/d</v>
      </c>
      <c r="CY19" s="93">
        <f t="shared" si="32"/>
        <v>79.258354965414526</v>
      </c>
      <c r="CZ19" s="92">
        <f t="shared" si="24"/>
        <v>22.009446589143391</v>
      </c>
      <c r="DA19" s="93">
        <f t="shared" si="25"/>
        <v>1000.6666666666666</v>
      </c>
      <c r="DB19" s="92" t="str">
        <f t="shared" si="33"/>
        <v/>
      </c>
      <c r="DC19" s="92" t="e">
        <f t="shared" si="26"/>
        <v>#DIV/0!</v>
      </c>
      <c r="DD19" s="92">
        <f t="shared" si="26"/>
        <v>25.533333333333331</v>
      </c>
      <c r="DE19" s="92">
        <f t="shared" si="26"/>
        <v>25.333333333333332</v>
      </c>
      <c r="DF19" s="92" t="e">
        <f t="shared" si="26"/>
        <v>#DIV/0!</v>
      </c>
      <c r="DG19" s="92">
        <f t="shared" si="26"/>
        <v>25.333333333333332</v>
      </c>
      <c r="DH19" s="92" t="e">
        <f t="shared" si="26"/>
        <v>#DIV/0!</v>
      </c>
      <c r="DI19" s="96">
        <f t="shared" si="34"/>
        <v>0</v>
      </c>
      <c r="DJ19" s="92">
        <f t="shared" si="35"/>
        <v>2.8000000000000007</v>
      </c>
      <c r="DK19" s="96">
        <f t="shared" si="36"/>
        <v>3.2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15.8</v>
      </c>
      <c r="C20" s="141">
        <v>14.2</v>
      </c>
      <c r="D20" s="156">
        <f t="shared" si="3"/>
        <v>1.6000000000000014</v>
      </c>
      <c r="E20" s="156">
        <f t="shared" si="4"/>
        <v>16.196223781622617</v>
      </c>
      <c r="F20" s="156">
        <f t="shared" si="5"/>
        <v>17.955034435163672</v>
      </c>
      <c r="G20" s="156">
        <f t="shared" si="6"/>
        <v>1.2992762720000011</v>
      </c>
      <c r="H20" s="156">
        <f t="shared" si="7"/>
        <v>14.896947509622617</v>
      </c>
      <c r="I20" s="156">
        <f t="shared" si="8"/>
        <v>12.912854105377871</v>
      </c>
      <c r="J20" s="142">
        <f t="shared" si="9"/>
        <v>82.968080977043371</v>
      </c>
      <c r="K20" s="148">
        <v>1011</v>
      </c>
      <c r="L20" s="147">
        <v>1</v>
      </c>
      <c r="M20" s="142"/>
      <c r="N20" s="142"/>
      <c r="O20" s="142"/>
      <c r="P20" s="143"/>
      <c r="Q20" s="144">
        <v>18</v>
      </c>
      <c r="R20" s="145">
        <v>3</v>
      </c>
      <c r="S20" s="145"/>
      <c r="T20" s="144"/>
      <c r="U20" s="146"/>
      <c r="V20" s="146" t="s">
        <v>115</v>
      </c>
      <c r="W20" s="156"/>
      <c r="X20" s="156"/>
      <c r="Y20" s="156">
        <v>19.399999999999999</v>
      </c>
      <c r="Z20" s="156">
        <v>22.6</v>
      </c>
      <c r="AA20" s="156"/>
      <c r="AB20" s="156">
        <v>22.9</v>
      </c>
      <c r="AC20" s="48"/>
      <c r="AD20" s="140">
        <v>22</v>
      </c>
      <c r="AE20" s="141">
        <v>17</v>
      </c>
      <c r="AF20" s="156">
        <f t="shared" si="10"/>
        <v>5</v>
      </c>
      <c r="AG20" s="156">
        <f t="shared" si="11"/>
        <v>19.381992880783113</v>
      </c>
      <c r="AH20" s="156">
        <f t="shared" si="15"/>
        <v>26.453797396477178</v>
      </c>
      <c r="AI20" s="156">
        <f t="shared" si="16"/>
        <v>4.0731022499999998</v>
      </c>
      <c r="AJ20" s="156">
        <f t="shared" si="17"/>
        <v>15.308890630783113</v>
      </c>
      <c r="AK20" s="156">
        <f t="shared" si="12"/>
        <v>13.330272650644746</v>
      </c>
      <c r="AL20" s="142">
        <f t="shared" si="13"/>
        <v>57.870295146441926</v>
      </c>
      <c r="AM20" s="148">
        <v>1010</v>
      </c>
      <c r="AN20" s="147">
        <v>7</v>
      </c>
      <c r="AO20" s="142"/>
      <c r="AP20" s="142"/>
      <c r="AQ20" s="142"/>
      <c r="AR20" s="143"/>
      <c r="AS20" s="144">
        <v>18</v>
      </c>
      <c r="AT20" s="145">
        <v>3</v>
      </c>
      <c r="AU20" s="145"/>
      <c r="AV20" s="144"/>
      <c r="AW20" s="146"/>
      <c r="AX20" s="146" t="s">
        <v>54</v>
      </c>
      <c r="AY20" s="156"/>
      <c r="AZ20" s="156">
        <v>21.8</v>
      </c>
      <c r="BA20" s="156">
        <v>21.6</v>
      </c>
      <c r="BB20" s="156"/>
      <c r="BC20" s="156">
        <v>22.6</v>
      </c>
      <c r="BD20" s="48"/>
      <c r="BE20" s="140">
        <v>19</v>
      </c>
      <c r="BF20" s="141">
        <v>15.4</v>
      </c>
      <c r="BG20" s="156">
        <f t="shared" si="18"/>
        <v>3.5999999999999996</v>
      </c>
      <c r="BH20" s="156">
        <f t="shared" si="19"/>
        <v>17.500315524312779</v>
      </c>
      <c r="BI20" s="156">
        <f t="shared" si="20"/>
        <v>21.981870859163269</v>
      </c>
      <c r="BJ20" s="156">
        <f t="shared" si="21"/>
        <v>2.9273410439999994</v>
      </c>
      <c r="BK20" s="156">
        <f t="shared" si="22"/>
        <v>14.57297448031278</v>
      </c>
      <c r="BL20" s="156">
        <f t="shared" si="23"/>
        <v>12.577395251261381</v>
      </c>
      <c r="BM20" s="142">
        <f t="shared" si="14"/>
        <v>66.295423959503211</v>
      </c>
      <c r="BN20" s="148">
        <v>1010</v>
      </c>
      <c r="BO20" s="147">
        <v>7</v>
      </c>
      <c r="BP20" s="142"/>
      <c r="BQ20" s="142"/>
      <c r="BR20" s="142"/>
      <c r="BS20" s="143"/>
      <c r="BT20" s="144">
        <v>13</v>
      </c>
      <c r="BU20" s="145">
        <v>2</v>
      </c>
      <c r="BV20" s="145"/>
      <c r="BW20" s="144"/>
      <c r="BX20" s="146"/>
      <c r="BY20" s="146" t="s">
        <v>54</v>
      </c>
      <c r="BZ20" s="156"/>
      <c r="CA20" s="156">
        <v>21.3</v>
      </c>
      <c r="CB20" s="156">
        <v>21.7</v>
      </c>
      <c r="CC20" s="156"/>
      <c r="CD20" s="156">
        <v>22.8</v>
      </c>
      <c r="CE20" s="48"/>
      <c r="CF20" s="150">
        <v>0</v>
      </c>
      <c r="CG20" s="156">
        <v>26.5</v>
      </c>
      <c r="CH20" s="158">
        <f t="shared" si="0"/>
        <v>3</v>
      </c>
      <c r="CI20" s="154">
        <v>14</v>
      </c>
      <c r="CJ20" s="154">
        <v>46.929999999993015</v>
      </c>
      <c r="CK20" s="154">
        <v>12.2</v>
      </c>
      <c r="CL20" s="156">
        <v>22.5</v>
      </c>
      <c r="CM20" s="97">
        <f t="shared" si="1"/>
        <v>18.933333333333334</v>
      </c>
      <c r="CN20" s="98"/>
      <c r="CO20" s="98"/>
      <c r="CP20" s="102">
        <f t="shared" si="2"/>
        <v>69.044600027662838</v>
      </c>
      <c r="CQ20" s="136">
        <v>8</v>
      </c>
      <c r="CS20" s="83">
        <v>8</v>
      </c>
      <c r="CT20" s="92">
        <f t="shared" si="27"/>
        <v>31.5</v>
      </c>
      <c r="CU20" s="92">
        <f t="shared" si="28"/>
        <v>23</v>
      </c>
      <c r="CV20" s="92">
        <f t="shared" si="29"/>
        <v>27.333333333333332</v>
      </c>
      <c r="CW20" s="94" t="str">
        <f t="shared" si="30"/>
        <v>s/d</v>
      </c>
      <c r="CX20" s="94" t="str">
        <f t="shared" si="31"/>
        <v>s/d</v>
      </c>
      <c r="CY20" s="93">
        <f t="shared" si="32"/>
        <v>79.509669267493805</v>
      </c>
      <c r="CZ20" s="92">
        <f t="shared" si="24"/>
        <v>23.344116492977424</v>
      </c>
      <c r="DA20" s="93">
        <f t="shared" si="25"/>
        <v>999.33333333333337</v>
      </c>
      <c r="DB20" s="92" t="str">
        <f t="shared" si="33"/>
        <v/>
      </c>
      <c r="DC20" s="92" t="e">
        <f t="shared" si="26"/>
        <v>#DIV/0!</v>
      </c>
      <c r="DD20" s="92">
        <f t="shared" si="26"/>
        <v>26.099999999999998</v>
      </c>
      <c r="DE20" s="92">
        <f t="shared" si="26"/>
        <v>25.766666666666669</v>
      </c>
      <c r="DF20" s="92" t="e">
        <f t="shared" si="26"/>
        <v>#DIV/0!</v>
      </c>
      <c r="DG20" s="92">
        <f t="shared" si="26"/>
        <v>25.533333333333331</v>
      </c>
      <c r="DH20" s="92" t="e">
        <f t="shared" si="26"/>
        <v>#DIV/0!</v>
      </c>
      <c r="DI20" s="96">
        <f t="shared" si="34"/>
        <v>1.5</v>
      </c>
      <c r="DJ20" s="92">
        <f t="shared" si="35"/>
        <v>2.8999999999999986</v>
      </c>
      <c r="DK20" s="96">
        <f t="shared" si="36"/>
        <v>3.2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17.5</v>
      </c>
      <c r="C21" s="141">
        <v>15.5</v>
      </c>
      <c r="D21" s="156">
        <f t="shared" si="3"/>
        <v>2</v>
      </c>
      <c r="E21" s="156">
        <f t="shared" si="4"/>
        <v>17.613037166668008</v>
      </c>
      <c r="F21" s="156">
        <f t="shared" si="5"/>
        <v>20.005299275138146</v>
      </c>
      <c r="G21" s="156">
        <f t="shared" si="6"/>
        <v>1.6264843500000001</v>
      </c>
      <c r="H21" s="156">
        <f t="shared" si="7"/>
        <v>15.986552816668008</v>
      </c>
      <c r="I21" s="156">
        <f t="shared" si="8"/>
        <v>13.995966253412757</v>
      </c>
      <c r="J21" s="142">
        <f t="shared" si="9"/>
        <v>79.911590408125065</v>
      </c>
      <c r="K21" s="148">
        <v>1009</v>
      </c>
      <c r="L21" s="147">
        <v>0</v>
      </c>
      <c r="M21" s="142"/>
      <c r="N21" s="142"/>
      <c r="O21" s="142"/>
      <c r="P21" s="143"/>
      <c r="Q21" s="144">
        <v>13</v>
      </c>
      <c r="R21" s="145">
        <v>2</v>
      </c>
      <c r="S21" s="145"/>
      <c r="T21" s="144"/>
      <c r="U21" s="146"/>
      <c r="V21" s="146" t="s">
        <v>115</v>
      </c>
      <c r="W21" s="156"/>
      <c r="X21" s="156"/>
      <c r="Y21" s="156">
        <v>20</v>
      </c>
      <c r="Z21" s="156">
        <v>20.9</v>
      </c>
      <c r="AA21" s="156"/>
      <c r="AB21" s="156">
        <v>22.6</v>
      </c>
      <c r="AC21" s="48"/>
      <c r="AD21" s="140">
        <v>23.5</v>
      </c>
      <c r="AE21" s="141">
        <v>18.100000000000001</v>
      </c>
      <c r="AF21" s="156">
        <f t="shared" si="10"/>
        <v>5.3999999999999986</v>
      </c>
      <c r="AG21" s="156">
        <f t="shared" si="11"/>
        <v>20.776400792255206</v>
      </c>
      <c r="AH21" s="156">
        <f t="shared" si="15"/>
        <v>28.973881908668147</v>
      </c>
      <c r="AI21" s="156">
        <f t="shared" si="16"/>
        <v>4.4044083989999994</v>
      </c>
      <c r="AJ21" s="156">
        <f t="shared" si="17"/>
        <v>16.371992393255205</v>
      </c>
      <c r="AK21" s="156">
        <f t="shared" si="12"/>
        <v>14.363628583699091</v>
      </c>
      <c r="AL21" s="142">
        <f t="shared" si="13"/>
        <v>56.506036867490572</v>
      </c>
      <c r="AM21" s="148">
        <v>1006</v>
      </c>
      <c r="AN21" s="147">
        <v>3</v>
      </c>
      <c r="AO21" s="142"/>
      <c r="AP21" s="142"/>
      <c r="AQ21" s="142"/>
      <c r="AR21" s="143"/>
      <c r="AS21" s="144">
        <v>22</v>
      </c>
      <c r="AT21" s="145">
        <v>4</v>
      </c>
      <c r="AU21" s="145"/>
      <c r="AV21" s="144"/>
      <c r="AW21" s="146"/>
      <c r="AX21" s="146" t="s">
        <v>54</v>
      </c>
      <c r="AY21" s="156"/>
      <c r="AZ21" s="156">
        <v>22.5</v>
      </c>
      <c r="BA21" s="156">
        <v>21.9</v>
      </c>
      <c r="BB21" s="156"/>
      <c r="BC21" s="156">
        <v>22.5</v>
      </c>
      <c r="BD21" s="48"/>
      <c r="BE21" s="140">
        <v>18.2</v>
      </c>
      <c r="BF21" s="141">
        <v>16.8</v>
      </c>
      <c r="BG21" s="156">
        <f t="shared" si="18"/>
        <v>1.3999999999999986</v>
      </c>
      <c r="BH21" s="156">
        <f t="shared" si="19"/>
        <v>19.137478537241915</v>
      </c>
      <c r="BI21" s="156">
        <f t="shared" si="20"/>
        <v>20.907417576861945</v>
      </c>
      <c r="BJ21" s="156">
        <f t="shared" si="21"/>
        <v>1.1402113519999988</v>
      </c>
      <c r="BK21" s="156">
        <f t="shared" si="22"/>
        <v>17.997267185241917</v>
      </c>
      <c r="BL21" s="156">
        <f t="shared" si="23"/>
        <v>15.834953330007895</v>
      </c>
      <c r="BM21" s="142">
        <f t="shared" si="14"/>
        <v>86.080775490701129</v>
      </c>
      <c r="BN21" s="148">
        <v>1008</v>
      </c>
      <c r="BO21" s="147">
        <v>0</v>
      </c>
      <c r="BP21" s="142"/>
      <c r="BQ21" s="142"/>
      <c r="BR21" s="142"/>
      <c r="BS21" s="143"/>
      <c r="BT21" s="144">
        <v>13</v>
      </c>
      <c r="BU21" s="145">
        <v>2</v>
      </c>
      <c r="BV21" s="145"/>
      <c r="BW21" s="144"/>
      <c r="BX21" s="146"/>
      <c r="BY21" s="146" t="s">
        <v>115</v>
      </c>
      <c r="BZ21" s="156"/>
      <c r="CA21" s="156">
        <v>21.5</v>
      </c>
      <c r="CB21" s="156">
        <v>22</v>
      </c>
      <c r="CC21" s="156"/>
      <c r="CD21" s="156">
        <v>22.5</v>
      </c>
      <c r="CE21" s="48"/>
      <c r="CF21" s="150">
        <v>0</v>
      </c>
      <c r="CG21" s="156">
        <v>28</v>
      </c>
      <c r="CH21" s="158">
        <f t="shared" si="0"/>
        <v>2.6000000000000014</v>
      </c>
      <c r="CI21" s="154">
        <v>15.1</v>
      </c>
      <c r="CJ21" s="154">
        <v>31.900000000008731</v>
      </c>
      <c r="CK21" s="154">
        <v>14.8</v>
      </c>
      <c r="CL21" s="156">
        <v>24</v>
      </c>
      <c r="CM21" s="97">
        <f t="shared" si="1"/>
        <v>19.733333333333334</v>
      </c>
      <c r="CN21" s="98"/>
      <c r="CO21" s="98"/>
      <c r="CP21" s="102">
        <f t="shared" si="2"/>
        <v>74.166134255438919</v>
      </c>
      <c r="CQ21" s="136">
        <v>8.3000000000000007</v>
      </c>
      <c r="CS21" s="83">
        <v>9</v>
      </c>
      <c r="CT21" s="92">
        <f t="shared" si="27"/>
        <v>31</v>
      </c>
      <c r="CU21" s="92">
        <f t="shared" si="28"/>
        <v>22.2</v>
      </c>
      <c r="CV21" s="92">
        <f t="shared" si="29"/>
        <v>26.3</v>
      </c>
      <c r="CW21" s="94" t="str">
        <f t="shared" si="30"/>
        <v>s/d</v>
      </c>
      <c r="CX21" s="94" t="str">
        <f t="shared" si="31"/>
        <v>s/d</v>
      </c>
      <c r="CY21" s="93">
        <f t="shared" si="32"/>
        <v>81.468664509690541</v>
      </c>
      <c r="CZ21" s="92">
        <f t="shared" si="24"/>
        <v>22.737600751839526</v>
      </c>
      <c r="DA21" s="93">
        <f t="shared" si="25"/>
        <v>995.33333333333337</v>
      </c>
      <c r="DB21" s="92" t="str">
        <f t="shared" si="33"/>
        <v/>
      </c>
      <c r="DC21" s="92" t="e">
        <f t="shared" si="26"/>
        <v>#DIV/0!</v>
      </c>
      <c r="DD21" s="92">
        <f t="shared" si="26"/>
        <v>25.5</v>
      </c>
      <c r="DE21" s="92">
        <f t="shared" si="26"/>
        <v>25.366666666666664</v>
      </c>
      <c r="DF21" s="92" t="e">
        <f t="shared" si="26"/>
        <v>#DIV/0!</v>
      </c>
      <c r="DG21" s="92">
        <f t="shared" si="26"/>
        <v>25.566666666666663</v>
      </c>
      <c r="DH21" s="92" t="e">
        <f t="shared" si="26"/>
        <v>#DIV/0!</v>
      </c>
      <c r="DI21" s="96">
        <f t="shared" si="34"/>
        <v>0</v>
      </c>
      <c r="DJ21" s="92">
        <f t="shared" si="35"/>
        <v>2.3999999999999986</v>
      </c>
      <c r="DK21" s="96">
        <f t="shared" si="36"/>
        <v>4.5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20.8</v>
      </c>
      <c r="C22" s="141">
        <v>17.8</v>
      </c>
      <c r="D22" s="156">
        <f t="shared" si="3"/>
        <v>3</v>
      </c>
      <c r="E22" s="156">
        <f t="shared" si="4"/>
        <v>20.387655901406315</v>
      </c>
      <c r="F22" s="156">
        <f t="shared" si="5"/>
        <v>24.577774866933723</v>
      </c>
      <c r="G22" s="156">
        <f t="shared" si="6"/>
        <v>2.44606659</v>
      </c>
      <c r="H22" s="156">
        <f t="shared" si="7"/>
        <v>17.941589311406315</v>
      </c>
      <c r="I22" s="156">
        <f t="shared" si="8"/>
        <v>15.78651433068263</v>
      </c>
      <c r="J22" s="142">
        <f t="shared" si="9"/>
        <v>72.999241829432023</v>
      </c>
      <c r="K22" s="148">
        <v>1008</v>
      </c>
      <c r="L22" s="147">
        <v>1</v>
      </c>
      <c r="M22" s="142"/>
      <c r="N22" s="142"/>
      <c r="O22" s="142"/>
      <c r="P22" s="143"/>
      <c r="Q22" s="144">
        <v>0</v>
      </c>
      <c r="R22" s="145">
        <v>0</v>
      </c>
      <c r="S22" s="145"/>
      <c r="T22" s="144"/>
      <c r="U22" s="146"/>
      <c r="V22" s="146" t="s">
        <v>115</v>
      </c>
      <c r="W22" s="156"/>
      <c r="X22" s="156"/>
      <c r="Y22" s="156">
        <v>20</v>
      </c>
      <c r="Z22" s="156">
        <v>21</v>
      </c>
      <c r="AA22" s="156"/>
      <c r="AB22" s="156">
        <v>22.5</v>
      </c>
      <c r="AC22" s="48"/>
      <c r="AD22" s="140">
        <v>25.6</v>
      </c>
      <c r="AE22" s="141">
        <v>19.899999999999999</v>
      </c>
      <c r="AF22" s="156">
        <f t="shared" si="10"/>
        <v>5.7000000000000028</v>
      </c>
      <c r="AG22" s="156">
        <f t="shared" si="11"/>
        <v>23.248138839559587</v>
      </c>
      <c r="AH22" s="156">
        <f t="shared" si="15"/>
        <v>32.852957094490023</v>
      </c>
      <c r="AI22" s="156">
        <f t="shared" si="16"/>
        <v>4.6585251555000031</v>
      </c>
      <c r="AJ22" s="156">
        <f t="shared" si="17"/>
        <v>18.589613684059586</v>
      </c>
      <c r="AK22" s="156">
        <f t="shared" si="12"/>
        <v>16.342314843908305</v>
      </c>
      <c r="AL22" s="142">
        <f t="shared" si="13"/>
        <v>56.584293555654895</v>
      </c>
      <c r="AM22" s="148">
        <v>1006</v>
      </c>
      <c r="AN22" s="142">
        <v>4</v>
      </c>
      <c r="AO22" s="142"/>
      <c r="AP22" s="142"/>
      <c r="AQ22" s="142"/>
      <c r="AR22" s="145"/>
      <c r="AS22" s="143">
        <v>13</v>
      </c>
      <c r="AT22" s="145">
        <v>2</v>
      </c>
      <c r="AU22" s="145"/>
      <c r="AV22" s="144"/>
      <c r="AW22" s="146"/>
      <c r="AX22" s="146" t="s">
        <v>54</v>
      </c>
      <c r="AY22" s="156"/>
      <c r="AZ22" s="156">
        <v>22.5</v>
      </c>
      <c r="BA22" s="156">
        <v>22</v>
      </c>
      <c r="BB22" s="156"/>
      <c r="BC22" s="156">
        <v>22.5</v>
      </c>
      <c r="BD22" s="48"/>
      <c r="BE22" s="156">
        <v>19.600000000000001</v>
      </c>
      <c r="BF22" s="141">
        <v>18.3</v>
      </c>
      <c r="BG22" s="156">
        <f t="shared" si="18"/>
        <v>1.3000000000000007</v>
      </c>
      <c r="BH22" s="156">
        <f t="shared" si="19"/>
        <v>21.039157529884413</v>
      </c>
      <c r="BI22" s="156">
        <f t="shared" si="20"/>
        <v>22.819137273918777</v>
      </c>
      <c r="BJ22" s="156">
        <f t="shared" si="21"/>
        <v>1.0605594415000006</v>
      </c>
      <c r="BK22" s="156">
        <f t="shared" si="22"/>
        <v>19.978598088384413</v>
      </c>
      <c r="BL22" s="156">
        <f t="shared" si="23"/>
        <v>17.478621963575275</v>
      </c>
      <c r="BM22" s="142">
        <f t="shared" si="14"/>
        <v>87.551943128099893</v>
      </c>
      <c r="BN22" s="148">
        <v>1006</v>
      </c>
      <c r="BO22" s="147">
        <v>4</v>
      </c>
      <c r="BP22" s="142"/>
      <c r="BQ22" s="142"/>
      <c r="BR22" s="142"/>
      <c r="BS22" s="143"/>
      <c r="BT22" s="144">
        <v>0</v>
      </c>
      <c r="BU22" s="145">
        <v>0</v>
      </c>
      <c r="BV22" s="145"/>
      <c r="BW22" s="144"/>
      <c r="BX22" s="146"/>
      <c r="BY22" s="146" t="s">
        <v>115</v>
      </c>
      <c r="BZ22" s="156"/>
      <c r="CA22" s="156">
        <v>21.9</v>
      </c>
      <c r="CB22" s="156">
        <v>22.1</v>
      </c>
      <c r="CC22" s="156"/>
      <c r="CD22" s="156">
        <v>22.6</v>
      </c>
      <c r="CE22" s="48"/>
      <c r="CF22" s="150">
        <v>0</v>
      </c>
      <c r="CG22" s="156">
        <v>27.6</v>
      </c>
      <c r="CH22" s="158">
        <f t="shared" si="0"/>
        <v>2.3999999999999986</v>
      </c>
      <c r="CI22" s="154">
        <v>16.8</v>
      </c>
      <c r="CJ22" s="154">
        <v>33.19999999999709</v>
      </c>
      <c r="CK22" s="154">
        <v>15</v>
      </c>
      <c r="CL22" s="156">
        <v>26</v>
      </c>
      <c r="CM22" s="97">
        <f t="shared" si="1"/>
        <v>22</v>
      </c>
      <c r="CN22" s="98"/>
      <c r="CO22" s="98"/>
      <c r="CP22" s="102">
        <f t="shared" si="2"/>
        <v>72.378492837728928</v>
      </c>
      <c r="CQ22" s="136">
        <v>8.4</v>
      </c>
      <c r="CS22" s="83">
        <v>10</v>
      </c>
      <c r="CT22" s="92">
        <f t="shared" si="27"/>
        <v>31.5</v>
      </c>
      <c r="CU22" s="92">
        <f t="shared" si="28"/>
        <v>24.2</v>
      </c>
      <c r="CV22" s="92">
        <f t="shared" si="29"/>
        <v>25.400000000000002</v>
      </c>
      <c r="CW22" s="94" t="str">
        <f t="shared" si="30"/>
        <v>s/d</v>
      </c>
      <c r="CX22" s="94" t="str">
        <f t="shared" si="31"/>
        <v>s/d</v>
      </c>
      <c r="CY22" s="93">
        <f t="shared" si="32"/>
        <v>81.606642909239127</v>
      </c>
      <c r="CZ22" s="92">
        <f t="shared" si="24"/>
        <v>21.873073004962681</v>
      </c>
      <c r="DA22" s="93">
        <f t="shared" si="25"/>
        <v>992.66666666666663</v>
      </c>
      <c r="DB22" s="92" t="str">
        <f t="shared" si="33"/>
        <v/>
      </c>
      <c r="DC22" s="92" t="e">
        <f t="shared" si="26"/>
        <v>#DIV/0!</v>
      </c>
      <c r="DD22" s="92">
        <f t="shared" si="26"/>
        <v>25.633333333333336</v>
      </c>
      <c r="DE22" s="92">
        <f t="shared" si="26"/>
        <v>25.633333333333329</v>
      </c>
      <c r="DF22" s="92" t="e">
        <f t="shared" si="26"/>
        <v>#DIV/0!</v>
      </c>
      <c r="DG22" s="92">
        <f t="shared" si="26"/>
        <v>25.766666666666666</v>
      </c>
      <c r="DH22" s="92" t="e">
        <f t="shared" si="26"/>
        <v>#DIV/0!</v>
      </c>
      <c r="DI22" s="96">
        <f t="shared" si="34"/>
        <v>67.7</v>
      </c>
      <c r="DJ22" s="92" t="s">
        <v>65</v>
      </c>
      <c r="DK22" s="96">
        <f t="shared" si="36"/>
        <v>1.7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21.6</v>
      </c>
      <c r="C23" s="141">
        <v>18.7</v>
      </c>
      <c r="D23" s="156">
        <f t="shared" si="3"/>
        <v>2.9000000000000021</v>
      </c>
      <c r="E23" s="156">
        <f t="shared" si="4"/>
        <v>21.573416681629375</v>
      </c>
      <c r="F23" s="156">
        <f t="shared" si="5"/>
        <v>25.815016086976236</v>
      </c>
      <c r="G23" s="156">
        <f t="shared" si="6"/>
        <v>2.3669292355000024</v>
      </c>
      <c r="H23" s="156">
        <f t="shared" si="7"/>
        <v>19.206487446129373</v>
      </c>
      <c r="I23" s="156">
        <f t="shared" si="8"/>
        <v>16.855843846352929</v>
      </c>
      <c r="J23" s="142">
        <f t="shared" si="9"/>
        <v>74.400447326543059</v>
      </c>
      <c r="K23" s="148">
        <v>1005</v>
      </c>
      <c r="L23" s="147">
        <v>0</v>
      </c>
      <c r="M23" s="142"/>
      <c r="N23" s="142"/>
      <c r="O23" s="142"/>
      <c r="P23" s="143"/>
      <c r="Q23" s="144">
        <v>4</v>
      </c>
      <c r="R23" s="145">
        <v>4</v>
      </c>
      <c r="S23" s="145"/>
      <c r="T23" s="144"/>
      <c r="U23" s="146"/>
      <c r="V23" s="146" t="s">
        <v>115</v>
      </c>
      <c r="W23" s="156"/>
      <c r="X23" s="156"/>
      <c r="Y23" s="156">
        <v>20.5</v>
      </c>
      <c r="Z23" s="156">
        <v>21.4</v>
      </c>
      <c r="AA23" s="156"/>
      <c r="AB23" s="156">
        <v>22.7</v>
      </c>
      <c r="AC23" s="48"/>
      <c r="AD23" s="156">
        <v>25.8</v>
      </c>
      <c r="AE23" s="141">
        <v>20.6</v>
      </c>
      <c r="AF23" s="156">
        <f t="shared" si="10"/>
        <v>5.1999999999999993</v>
      </c>
      <c r="AG23" s="156">
        <f t="shared" si="11"/>
        <v>24.276689308539769</v>
      </c>
      <c r="AH23" s="156">
        <f t="shared" si="15"/>
        <v>33.244963896408066</v>
      </c>
      <c r="AI23" s="156">
        <f t="shared" si="16"/>
        <v>4.2532272119999996</v>
      </c>
      <c r="AJ23" s="156">
        <f t="shared" si="17"/>
        <v>20.02346209653977</v>
      </c>
      <c r="AK23" s="156">
        <f t="shared" si="12"/>
        <v>17.514157079517055</v>
      </c>
      <c r="AL23" s="50">
        <f t="shared" si="13"/>
        <v>60.230061187412488</v>
      </c>
      <c r="AM23" s="148">
        <v>1001</v>
      </c>
      <c r="AN23" s="142">
        <v>5</v>
      </c>
      <c r="AO23" s="142"/>
      <c r="AP23" s="142"/>
      <c r="AQ23" s="142"/>
      <c r="AR23" s="145"/>
      <c r="AS23" s="143">
        <v>36</v>
      </c>
      <c r="AT23" s="145">
        <v>2</v>
      </c>
      <c r="AU23" s="146"/>
      <c r="AV23" s="146"/>
      <c r="AW23" s="146"/>
      <c r="AX23" s="146" t="s">
        <v>54</v>
      </c>
      <c r="AY23" s="156"/>
      <c r="AZ23" s="156">
        <v>22.6</v>
      </c>
      <c r="BA23" s="156">
        <v>22.2</v>
      </c>
      <c r="BB23" s="156"/>
      <c r="BC23" s="156">
        <v>22.7</v>
      </c>
      <c r="BD23" s="48"/>
      <c r="BE23" s="156">
        <v>20.2</v>
      </c>
      <c r="BF23" s="141">
        <v>19</v>
      </c>
      <c r="BG23" s="156">
        <f t="shared" si="18"/>
        <v>1.1999999999999993</v>
      </c>
      <c r="BH23" s="156">
        <f t="shared" si="19"/>
        <v>21.981870859163269</v>
      </c>
      <c r="BI23" s="156">
        <f t="shared" si="20"/>
        <v>23.68418059807065</v>
      </c>
      <c r="BJ23" s="156">
        <f t="shared" si="21"/>
        <v>0.97974977999999946</v>
      </c>
      <c r="BK23" s="156">
        <f t="shared" si="22"/>
        <v>21.00212107916327</v>
      </c>
      <c r="BL23" s="156">
        <f t="shared" si="23"/>
        <v>18.272476121772961</v>
      </c>
      <c r="BM23" s="142">
        <f t="shared" si="14"/>
        <v>88.675734388185404</v>
      </c>
      <c r="BN23" s="148">
        <v>1000</v>
      </c>
      <c r="BO23" s="147">
        <v>0</v>
      </c>
      <c r="BP23" s="142"/>
      <c r="BQ23" s="142"/>
      <c r="BR23" s="142"/>
      <c r="BS23" s="143"/>
      <c r="BT23" s="144">
        <v>0</v>
      </c>
      <c r="BU23" s="145">
        <v>0</v>
      </c>
      <c r="BV23" s="145"/>
      <c r="BW23" s="144"/>
      <c r="BX23" s="146"/>
      <c r="BY23" s="146" t="s">
        <v>115</v>
      </c>
      <c r="BZ23" s="156"/>
      <c r="CA23" s="156">
        <v>21.9</v>
      </c>
      <c r="CB23" s="156">
        <v>22.2</v>
      </c>
      <c r="CC23" s="156"/>
      <c r="CD23" s="156">
        <v>22.7</v>
      </c>
      <c r="CE23" s="48"/>
      <c r="CF23" s="150">
        <v>0</v>
      </c>
      <c r="CG23" s="156">
        <v>27.4</v>
      </c>
      <c r="CH23" s="158">
        <f t="shared" si="0"/>
        <v>6</v>
      </c>
      <c r="CI23" s="154">
        <v>18.5</v>
      </c>
      <c r="CJ23" s="154">
        <v>77.259999999994761</v>
      </c>
      <c r="CK23" s="154">
        <v>16.600000000000001</v>
      </c>
      <c r="CL23" s="156">
        <v>26.5</v>
      </c>
      <c r="CM23" s="97">
        <f t="shared" si="1"/>
        <v>22.533333333333335</v>
      </c>
      <c r="CN23" s="98"/>
      <c r="CO23" s="98"/>
      <c r="CP23" s="102">
        <f t="shared" si="2"/>
        <v>74.435414300713646</v>
      </c>
      <c r="CQ23" s="136">
        <v>7.5</v>
      </c>
      <c r="CS23" s="83">
        <v>11</v>
      </c>
      <c r="CT23" s="92">
        <f t="shared" si="27"/>
        <v>21.5</v>
      </c>
      <c r="CU23" s="92">
        <f t="shared" si="28"/>
        <v>18</v>
      </c>
      <c r="CV23" s="92">
        <f t="shared" si="29"/>
        <v>17.866666666666667</v>
      </c>
      <c r="CW23" s="94" t="str">
        <f t="shared" si="30"/>
        <v>s/d</v>
      </c>
      <c r="CX23" s="94" t="str">
        <f t="shared" si="31"/>
        <v>s/d</v>
      </c>
      <c r="CY23" s="93">
        <f t="shared" si="32"/>
        <v>89.200246263805141</v>
      </c>
      <c r="CZ23" s="92">
        <f t="shared" si="24"/>
        <v>16.038889097919689</v>
      </c>
      <c r="DA23" s="93">
        <f t="shared" si="25"/>
        <v>999.33333333333337</v>
      </c>
      <c r="DB23" s="92"/>
      <c r="DC23" s="92" t="e">
        <f t="shared" si="26"/>
        <v>#DIV/0!</v>
      </c>
      <c r="DD23" s="92">
        <f t="shared" si="26"/>
        <v>23.533333333333331</v>
      </c>
      <c r="DE23" s="92">
        <f t="shared" si="26"/>
        <v>24.133333333333336</v>
      </c>
      <c r="DF23" s="92" t="e">
        <f t="shared" si="26"/>
        <v>#DIV/0!</v>
      </c>
      <c r="DG23" s="92">
        <f t="shared" si="26"/>
        <v>25.233333333333334</v>
      </c>
      <c r="DH23" s="92" t="e">
        <f t="shared" si="26"/>
        <v>#DIV/0!</v>
      </c>
      <c r="DI23" s="96">
        <f t="shared" si="34"/>
        <v>0.1</v>
      </c>
      <c r="DJ23" s="92" t="s">
        <v>65</v>
      </c>
      <c r="DK23" s="96">
        <f t="shared" si="36"/>
        <v>0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22.8</v>
      </c>
      <c r="C24" s="141">
        <v>19.5</v>
      </c>
      <c r="D24" s="156">
        <f t="shared" si="3"/>
        <v>3.3000000000000007</v>
      </c>
      <c r="E24" s="156">
        <f t="shared" si="4"/>
        <v>22.677684577440854</v>
      </c>
      <c r="F24" s="156">
        <f t="shared" si="5"/>
        <v>27.772908940045649</v>
      </c>
      <c r="G24" s="156">
        <f t="shared" si="6"/>
        <v>2.6958279975000004</v>
      </c>
      <c r="H24" s="156">
        <f t="shared" si="7"/>
        <v>19.981856579940853</v>
      </c>
      <c r="I24" s="156">
        <f t="shared" si="8"/>
        <v>17.481205245810095</v>
      </c>
      <c r="J24" s="142">
        <f t="shared" si="9"/>
        <v>71.94729447706176</v>
      </c>
      <c r="K24" s="148">
        <v>1001</v>
      </c>
      <c r="L24" s="147">
        <v>1</v>
      </c>
      <c r="M24" s="142"/>
      <c r="N24" s="142"/>
      <c r="O24" s="142"/>
      <c r="P24" s="143"/>
      <c r="Q24" s="144">
        <v>4</v>
      </c>
      <c r="R24" s="145">
        <v>4</v>
      </c>
      <c r="S24" s="145"/>
      <c r="T24" s="144"/>
      <c r="U24" s="146"/>
      <c r="V24" s="146" t="s">
        <v>54</v>
      </c>
      <c r="W24" s="156"/>
      <c r="X24" s="156"/>
      <c r="Y24" s="156">
        <v>21.9</v>
      </c>
      <c r="Z24" s="156">
        <v>21.9</v>
      </c>
      <c r="AA24" s="156"/>
      <c r="AB24" s="156">
        <v>22.8</v>
      </c>
      <c r="AC24" s="48"/>
      <c r="AD24" s="156">
        <v>27.5</v>
      </c>
      <c r="AE24" s="141">
        <v>22</v>
      </c>
      <c r="AF24" s="156">
        <f t="shared" si="10"/>
        <v>5.5</v>
      </c>
      <c r="AG24" s="156">
        <f t="shared" si="11"/>
        <v>26.453797396477178</v>
      </c>
      <c r="AH24" s="156">
        <f>IF(AD24="","SD",(10^(23.5518-(2937.4/(273+AD24))-(4.9283*LOG10(273+AD24)))))</f>
        <v>36.744933853672364</v>
      </c>
      <c r="AI24" s="156">
        <f t="shared" si="16"/>
        <v>4.5056808500000001</v>
      </c>
      <c r="AJ24" s="156">
        <f>IF(AG24="SD","SD",IF(AI24="SD","SD",(AG24-AI24)))</f>
        <v>21.948116546477177</v>
      </c>
      <c r="AK24" s="156">
        <f>IF(AJ24="SD","SD",((237.3*LN(AJ24/6.11))/(7.5*LN(10)-LN(AJ24/6.11))))</f>
        <v>18.976637384913822</v>
      </c>
      <c r="AL24" s="142">
        <f t="shared" si="13"/>
        <v>59.731000289400811</v>
      </c>
      <c r="AM24" s="148">
        <v>1000</v>
      </c>
      <c r="AN24" s="142">
        <v>3</v>
      </c>
      <c r="AO24" s="142"/>
      <c r="AP24" s="142"/>
      <c r="AQ24" s="142"/>
      <c r="AR24" s="145"/>
      <c r="AS24" s="143">
        <v>4</v>
      </c>
      <c r="AT24" s="145">
        <v>4</v>
      </c>
      <c r="AU24" s="146"/>
      <c r="AV24" s="146"/>
      <c r="AW24" s="146"/>
      <c r="AX24" s="145" t="s">
        <v>54</v>
      </c>
      <c r="AY24" s="156"/>
      <c r="AZ24" s="156">
        <v>23.5</v>
      </c>
      <c r="BA24" s="156">
        <v>22.8</v>
      </c>
      <c r="BB24" s="156"/>
      <c r="BC24" s="156">
        <v>22.8</v>
      </c>
      <c r="BD24" s="48"/>
      <c r="BE24" s="156">
        <v>22.3</v>
      </c>
      <c r="BF24" s="141">
        <v>20.8</v>
      </c>
      <c r="BG24" s="156">
        <f t="shared" si="18"/>
        <v>1.5</v>
      </c>
      <c r="BH24" s="156">
        <f t="shared" si="19"/>
        <v>24.577774866933723</v>
      </c>
      <c r="BI24" s="156">
        <f t="shared" si="20"/>
        <v>26.941904181327775</v>
      </c>
      <c r="BJ24" s="156">
        <f t="shared" si="21"/>
        <v>1.22716812</v>
      </c>
      <c r="BK24" s="156">
        <f t="shared" si="22"/>
        <v>23.350606746933721</v>
      </c>
      <c r="BL24" s="156">
        <f t="shared" si="23"/>
        <v>19.973216077390273</v>
      </c>
      <c r="BM24" s="142">
        <f t="shared" si="14"/>
        <v>86.670216736636533</v>
      </c>
      <c r="BN24" s="148">
        <v>1002</v>
      </c>
      <c r="BO24" s="147">
        <v>6</v>
      </c>
      <c r="BP24" s="142"/>
      <c r="BQ24" s="142"/>
      <c r="BR24" s="142"/>
      <c r="BS24" s="143"/>
      <c r="BT24" s="144">
        <v>0</v>
      </c>
      <c r="BU24" s="145">
        <v>0</v>
      </c>
      <c r="BV24" s="145"/>
      <c r="BW24" s="144"/>
      <c r="BX24" s="146"/>
      <c r="BY24" s="146" t="s">
        <v>115</v>
      </c>
      <c r="BZ24" s="156"/>
      <c r="CA24" s="156">
        <v>22.8</v>
      </c>
      <c r="CB24" s="156">
        <v>22.9</v>
      </c>
      <c r="CC24" s="156"/>
      <c r="CD24" s="156">
        <v>23</v>
      </c>
      <c r="CE24" s="48"/>
      <c r="CF24" s="150">
        <v>0</v>
      </c>
      <c r="CG24" s="156">
        <v>31</v>
      </c>
      <c r="CH24" s="158">
        <f t="shared" si="0"/>
        <v>5</v>
      </c>
      <c r="CI24" s="154">
        <v>20</v>
      </c>
      <c r="CJ24" s="154">
        <v>45.540000000008149</v>
      </c>
      <c r="CK24" s="154">
        <v>19</v>
      </c>
      <c r="CL24" s="156">
        <v>27</v>
      </c>
      <c r="CM24" s="97">
        <f t="shared" si="1"/>
        <v>24.2</v>
      </c>
      <c r="CN24" s="98"/>
      <c r="CO24" s="98"/>
      <c r="CP24" s="102">
        <f t="shared" si="2"/>
        <v>72.782837167699697</v>
      </c>
      <c r="CQ24" s="136">
        <v>8.6</v>
      </c>
      <c r="CS24" s="83">
        <v>12</v>
      </c>
      <c r="CT24" s="92">
        <f t="shared" si="27"/>
        <v>18</v>
      </c>
      <c r="CU24" s="92">
        <f t="shared" si="28"/>
        <v>15</v>
      </c>
      <c r="CV24" s="92">
        <f t="shared" si="29"/>
        <v>15.766666666666666</v>
      </c>
      <c r="CW24" s="94" t="str">
        <f t="shared" si="30"/>
        <v>s/d</v>
      </c>
      <c r="CX24" s="94" t="str">
        <f t="shared" si="31"/>
        <v>s/d</v>
      </c>
      <c r="CY24" s="93">
        <f t="shared" si="32"/>
        <v>83.331613848851916</v>
      </c>
      <c r="CZ24" s="92">
        <f t="shared" si="24"/>
        <v>12.933870098212514</v>
      </c>
      <c r="DA24" s="93">
        <f t="shared" si="25"/>
        <v>1005.3333333333334</v>
      </c>
      <c r="DB24" s="92" t="str">
        <f t="shared" si="33"/>
        <v/>
      </c>
      <c r="DC24" s="92" t="e">
        <f t="shared" si="26"/>
        <v>#DIV/0!</v>
      </c>
      <c r="DD24" s="92">
        <f t="shared" si="26"/>
        <v>21.966666666666669</v>
      </c>
      <c r="DE24" s="92">
        <f t="shared" si="26"/>
        <v>22.666666666666668</v>
      </c>
      <c r="DF24" s="92" t="e">
        <f t="shared" si="26"/>
        <v>#DIV/0!</v>
      </c>
      <c r="DG24" s="92">
        <f t="shared" si="26"/>
        <v>24.133333333333336</v>
      </c>
      <c r="DH24" s="92" t="e">
        <f t="shared" si="26"/>
        <v>#DIV/0!</v>
      </c>
      <c r="DI24" s="96">
        <f t="shared" si="34"/>
        <v>0</v>
      </c>
      <c r="DJ24" s="92">
        <f t="shared" si="35"/>
        <v>2.6000000000000014</v>
      </c>
      <c r="DK24" s="96">
        <f t="shared" si="36"/>
        <v>0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21.2</v>
      </c>
      <c r="C25" s="141">
        <v>19.2</v>
      </c>
      <c r="D25" s="156">
        <f t="shared" si="3"/>
        <v>2</v>
      </c>
      <c r="E25" s="156">
        <f t="shared" si="4"/>
        <v>22.257920430565612</v>
      </c>
      <c r="F25" s="156">
        <f t="shared" si="5"/>
        <v>25.189755922109946</v>
      </c>
      <c r="G25" s="156">
        <f t="shared" si="6"/>
        <v>1.6332838400000003</v>
      </c>
      <c r="H25" s="156">
        <f t="shared" si="7"/>
        <v>20.624636590565611</v>
      </c>
      <c r="I25" s="156">
        <f t="shared" si="8"/>
        <v>17.983720175102263</v>
      </c>
      <c r="J25" s="142">
        <f t="shared" si="9"/>
        <v>81.877079930189524</v>
      </c>
      <c r="K25" s="148">
        <v>1003</v>
      </c>
      <c r="L25" s="147">
        <v>8</v>
      </c>
      <c r="M25" s="142"/>
      <c r="N25" s="142"/>
      <c r="O25" s="142"/>
      <c r="P25" s="143"/>
      <c r="Q25" s="144">
        <v>36</v>
      </c>
      <c r="R25" s="145">
        <v>3</v>
      </c>
      <c r="S25" s="145"/>
      <c r="T25" s="144"/>
      <c r="U25" s="146"/>
      <c r="V25" s="146" t="s">
        <v>115</v>
      </c>
      <c r="W25" s="156"/>
      <c r="X25" s="156"/>
      <c r="Y25" s="156">
        <v>22</v>
      </c>
      <c r="Z25" s="156">
        <v>22.2</v>
      </c>
      <c r="AA25" s="156"/>
      <c r="AB25" s="156">
        <v>23.2</v>
      </c>
      <c r="AC25" s="156"/>
      <c r="AD25" s="140">
        <v>23.2</v>
      </c>
      <c r="AE25" s="141">
        <v>20.8</v>
      </c>
      <c r="AF25" s="156">
        <f t="shared" si="10"/>
        <v>2.3999999999999986</v>
      </c>
      <c r="AG25" s="156">
        <f t="shared" si="11"/>
        <v>24.577774866933723</v>
      </c>
      <c r="AH25" s="156">
        <f>IF(AD25="","SD",(10^(23.5518-(2937.4/(273+AD25))-(4.9283*LOG10(273+AD25)))))</f>
        <v>28.453740693820269</v>
      </c>
      <c r="AI25" s="156">
        <f t="shared" si="16"/>
        <v>1.9634689919999988</v>
      </c>
      <c r="AJ25" s="156">
        <f>IF(AG25="SD","SD",IF(AI25="SD","SD",(AG25-AI25)))</f>
        <v>22.614305874933724</v>
      </c>
      <c r="AK25" s="156">
        <f t="shared" si="12"/>
        <v>19.456754775645837</v>
      </c>
      <c r="AL25" s="142">
        <f t="shared" si="13"/>
        <v>79.47744417255204</v>
      </c>
      <c r="AM25" s="148">
        <v>1001</v>
      </c>
      <c r="AN25" s="142">
        <v>8</v>
      </c>
      <c r="AO25" s="142"/>
      <c r="AP25" s="142"/>
      <c r="AQ25" s="142"/>
      <c r="AR25" s="143"/>
      <c r="AS25" s="144">
        <v>0</v>
      </c>
      <c r="AT25" s="145">
        <v>0</v>
      </c>
      <c r="AU25" s="145"/>
      <c r="AV25" s="144"/>
      <c r="AW25" s="146"/>
      <c r="AX25" s="146" t="s">
        <v>115</v>
      </c>
      <c r="AY25" s="156"/>
      <c r="AZ25" s="156">
        <v>23</v>
      </c>
      <c r="BA25" s="156">
        <v>22.8</v>
      </c>
      <c r="BB25" s="156"/>
      <c r="BC25" s="156">
        <v>23.2</v>
      </c>
      <c r="BD25" s="48"/>
      <c r="BE25" s="140">
        <v>20.100000000000001</v>
      </c>
      <c r="BF25" s="141">
        <v>19.600000000000001</v>
      </c>
      <c r="BG25" s="156">
        <f t="shared" si="18"/>
        <v>0.5</v>
      </c>
      <c r="BH25" s="156">
        <f t="shared" si="19"/>
        <v>22.819137273918777</v>
      </c>
      <c r="BI25" s="156">
        <f t="shared" si="20"/>
        <v>23.538045118469292</v>
      </c>
      <c r="BJ25" s="156">
        <f t="shared" si="21"/>
        <v>0.40850473000000004</v>
      </c>
      <c r="BK25" s="156">
        <f t="shared" si="22"/>
        <v>22.410632543918776</v>
      </c>
      <c r="BL25" s="156">
        <f t="shared" si="23"/>
        <v>19.311296995326618</v>
      </c>
      <c r="BM25" s="142">
        <f t="shared" si="14"/>
        <v>95.210253999955668</v>
      </c>
      <c r="BN25" s="148">
        <v>1000</v>
      </c>
      <c r="BO25" s="147">
        <v>0</v>
      </c>
      <c r="BP25" s="142"/>
      <c r="BQ25" s="142"/>
      <c r="BR25" s="142"/>
      <c r="BS25" s="143"/>
      <c r="BT25" s="144">
        <v>0</v>
      </c>
      <c r="BU25" s="145">
        <v>0</v>
      </c>
      <c r="BV25" s="145"/>
      <c r="BW25" s="144"/>
      <c r="BX25" s="146"/>
      <c r="BY25" s="146" t="s">
        <v>115</v>
      </c>
      <c r="BZ25" s="156"/>
      <c r="CA25" s="156">
        <v>22.6</v>
      </c>
      <c r="CB25" s="156">
        <v>22.8</v>
      </c>
      <c r="CC25" s="156"/>
      <c r="CD25" s="156">
        <v>23.1</v>
      </c>
      <c r="CE25" s="48"/>
      <c r="CF25" s="150">
        <v>2.2999999999999998</v>
      </c>
      <c r="CG25" s="156">
        <v>30</v>
      </c>
      <c r="CH25" s="158">
        <f t="shared" si="0"/>
        <v>2.9000000000000021</v>
      </c>
      <c r="CI25" s="154">
        <v>20.5</v>
      </c>
      <c r="CJ25" s="154">
        <v>17.35999999998603</v>
      </c>
      <c r="CK25" s="154">
        <v>21</v>
      </c>
      <c r="CL25" s="156">
        <v>26</v>
      </c>
      <c r="CM25" s="97">
        <f t="shared" si="1"/>
        <v>21.5</v>
      </c>
      <c r="CN25" s="98"/>
      <c r="CO25" s="98"/>
      <c r="CP25" s="102">
        <f t="shared" si="2"/>
        <v>85.521592700899077</v>
      </c>
      <c r="CQ25" s="136">
        <v>1</v>
      </c>
      <c r="CS25" s="83">
        <v>13</v>
      </c>
      <c r="CT25" s="92">
        <f t="shared" si="27"/>
        <v>21.5</v>
      </c>
      <c r="CU25" s="92">
        <f t="shared" si="28"/>
        <v>12</v>
      </c>
      <c r="CV25" s="92">
        <f t="shared" si="29"/>
        <v>17.033333333333335</v>
      </c>
      <c r="CW25" s="94" t="str">
        <f t="shared" si="30"/>
        <v>s/d</v>
      </c>
      <c r="CX25" s="94" t="str">
        <f t="shared" si="31"/>
        <v>s/d</v>
      </c>
      <c r="CY25" s="93">
        <f t="shared" si="32"/>
        <v>77.131650930307629</v>
      </c>
      <c r="CZ25" s="92">
        <f t="shared" si="24"/>
        <v>12.755237469296025</v>
      </c>
      <c r="DA25" s="93">
        <f t="shared" si="25"/>
        <v>1010</v>
      </c>
      <c r="DB25" s="92" t="str">
        <f t="shared" si="33"/>
        <v/>
      </c>
      <c r="DC25" s="92" t="e">
        <f t="shared" si="26"/>
        <v>#DIV/0!</v>
      </c>
      <c r="DD25" s="92">
        <f t="shared" si="26"/>
        <v>21.366666666666664</v>
      </c>
      <c r="DE25" s="92">
        <f t="shared" si="26"/>
        <v>21.933333333333337</v>
      </c>
      <c r="DF25" s="92" t="e">
        <f t="shared" si="26"/>
        <v>#DIV/0!</v>
      </c>
      <c r="DG25" s="92">
        <f t="shared" si="26"/>
        <v>23.266666666666666</v>
      </c>
      <c r="DH25" s="92" t="e">
        <f t="shared" si="26"/>
        <v>#DIV/0!</v>
      </c>
      <c r="DI25" s="96">
        <f t="shared" si="34"/>
        <v>0</v>
      </c>
      <c r="DJ25" s="92">
        <f>CH19</f>
        <v>1.5</v>
      </c>
      <c r="DK25" s="96">
        <f t="shared" si="36"/>
        <v>8.6999999999999993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21.3</v>
      </c>
      <c r="C26" s="141">
        <v>20.399999999999999</v>
      </c>
      <c r="D26" s="156">
        <f t="shared" si="3"/>
        <v>0.90000000000000213</v>
      </c>
      <c r="E26" s="156">
        <f t="shared" si="4"/>
        <v>23.978834317206886</v>
      </c>
      <c r="F26" s="156">
        <f t="shared" si="5"/>
        <v>25.344816651185916</v>
      </c>
      <c r="G26" s="156">
        <f t="shared" si="6"/>
        <v>0.7359700860000018</v>
      </c>
      <c r="H26" s="156">
        <f t="shared" si="7"/>
        <v>23.242864231206884</v>
      </c>
      <c r="I26" s="156">
        <f t="shared" si="8"/>
        <v>19.898540050837724</v>
      </c>
      <c r="J26" s="142">
        <f t="shared" si="9"/>
        <v>91.7065787103231</v>
      </c>
      <c r="K26" s="148">
        <v>1001</v>
      </c>
      <c r="L26" s="147">
        <v>7</v>
      </c>
      <c r="M26" s="142"/>
      <c r="N26" s="142"/>
      <c r="O26" s="142"/>
      <c r="P26" s="143"/>
      <c r="Q26" s="144">
        <v>36</v>
      </c>
      <c r="R26" s="145">
        <v>2</v>
      </c>
      <c r="S26" s="145"/>
      <c r="T26" s="144"/>
      <c r="U26" s="146"/>
      <c r="V26" s="146" t="s">
        <v>115</v>
      </c>
      <c r="W26" s="156"/>
      <c r="X26" s="156"/>
      <c r="Y26" s="156">
        <v>21.6</v>
      </c>
      <c r="Z26" s="156">
        <v>22</v>
      </c>
      <c r="AA26" s="156"/>
      <c r="AB26" s="156">
        <v>23.2</v>
      </c>
      <c r="AC26" s="156"/>
      <c r="AD26" s="140">
        <v>26.3</v>
      </c>
      <c r="AE26" s="141">
        <v>22</v>
      </c>
      <c r="AF26" s="156">
        <f t="shared" si="10"/>
        <v>4.3000000000000007</v>
      </c>
      <c r="AG26" s="156">
        <f xml:space="preserve"> IF(AD26="","SD",IF(AE26="","SD",(10^(23.5518-(2937.4/(273+AE26))-(4.9283*LOG10(273+AE26))))))</f>
        <v>26.453797396477178</v>
      </c>
      <c r="AH26" s="156">
        <f t="shared" ref="AH26:AH37" si="37">IF(AD26="","SD",(10^(23.5518-(2937.4/(273+AD26))-(4.9283*LOG10(273+AD26)))))</f>
        <v>34.242862074887377</v>
      </c>
      <c r="AI26" s="156">
        <f t="shared" si="16"/>
        <v>3.5226232100000008</v>
      </c>
      <c r="AJ26" s="156">
        <f t="shared" ref="AJ26:AJ37" si="38">IF(AG26="SD","SD",IF(AI26="SD","SD",(AG26-AI26)))</f>
        <v>22.931174186477179</v>
      </c>
      <c r="AK26" s="156">
        <f t="shared" si="12"/>
        <v>19.680791068468832</v>
      </c>
      <c r="AL26" s="142">
        <f t="shared" si="13"/>
        <v>66.966289606072877</v>
      </c>
      <c r="AM26" s="148">
        <v>998</v>
      </c>
      <c r="AN26" s="147">
        <v>7</v>
      </c>
      <c r="AO26" s="142"/>
      <c r="AP26" s="142"/>
      <c r="AQ26" s="142"/>
      <c r="AR26" s="143"/>
      <c r="AS26" s="144">
        <v>4</v>
      </c>
      <c r="AT26" s="145">
        <v>3</v>
      </c>
      <c r="AU26" s="145"/>
      <c r="AV26" s="144"/>
      <c r="AW26" s="146"/>
      <c r="AX26" s="146" t="s">
        <v>54</v>
      </c>
      <c r="AY26" s="156"/>
      <c r="AZ26" s="156">
        <v>23</v>
      </c>
      <c r="BA26" s="156">
        <v>22.7</v>
      </c>
      <c r="BB26" s="156"/>
      <c r="BC26" s="156">
        <v>23.1</v>
      </c>
      <c r="BD26" s="48"/>
      <c r="BE26" s="140">
        <v>22.2</v>
      </c>
      <c r="BF26" s="141">
        <v>21.2</v>
      </c>
      <c r="BG26" s="156">
        <f t="shared" si="18"/>
        <v>1</v>
      </c>
      <c r="BH26" s="156">
        <f t="shared" si="19"/>
        <v>25.189755922109946</v>
      </c>
      <c r="BI26" s="156">
        <f t="shared" si="20"/>
        <v>26.77833506255956</v>
      </c>
      <c r="BJ26" s="156">
        <f t="shared" si="21"/>
        <v>0.81847962000000007</v>
      </c>
      <c r="BK26" s="156">
        <f t="shared" si="22"/>
        <v>24.371276302109944</v>
      </c>
      <c r="BL26" s="156">
        <f t="shared" si="23"/>
        <v>20.666077376584028</v>
      </c>
      <c r="BM26" s="142">
        <f t="shared" si="14"/>
        <v>91.011170952838398</v>
      </c>
      <c r="BN26" s="148">
        <v>998</v>
      </c>
      <c r="BO26" s="147">
        <v>6</v>
      </c>
      <c r="BP26" s="142"/>
      <c r="BQ26" s="142"/>
      <c r="BR26" s="142"/>
      <c r="BS26" s="143"/>
      <c r="BT26" s="144">
        <v>0</v>
      </c>
      <c r="BU26" s="145">
        <v>0</v>
      </c>
      <c r="BV26" s="145"/>
      <c r="BW26" s="144"/>
      <c r="BX26" s="146"/>
      <c r="BY26" s="146" t="s">
        <v>115</v>
      </c>
      <c r="BZ26" s="156"/>
      <c r="CA26" s="156">
        <v>22.7</v>
      </c>
      <c r="CB26" s="156">
        <v>22.9</v>
      </c>
      <c r="CC26" s="156"/>
      <c r="CD26" s="156">
        <v>23.1</v>
      </c>
      <c r="CE26" s="48"/>
      <c r="CF26" s="150">
        <v>0</v>
      </c>
      <c r="CG26" s="156">
        <v>25.6</v>
      </c>
      <c r="CH26" s="158">
        <f t="shared" si="0"/>
        <v>2</v>
      </c>
      <c r="CI26" s="154">
        <v>19</v>
      </c>
      <c r="CJ26" s="154">
        <v>33.980000000010477</v>
      </c>
      <c r="CK26" s="154">
        <v>18.2</v>
      </c>
      <c r="CL26" s="156">
        <v>26.5</v>
      </c>
      <c r="CM26" s="97">
        <f t="shared" si="1"/>
        <v>23.266666666666666</v>
      </c>
      <c r="CN26" s="98"/>
      <c r="CO26" s="98"/>
      <c r="CP26" s="102">
        <f t="shared" si="2"/>
        <v>83.228013089744792</v>
      </c>
      <c r="CQ26" s="136">
        <v>0.8</v>
      </c>
      <c r="CS26" s="83">
        <v>14</v>
      </c>
      <c r="CT26" s="92">
        <f t="shared" si="27"/>
        <v>22.5</v>
      </c>
      <c r="CU26" s="92">
        <f t="shared" si="28"/>
        <v>12.2</v>
      </c>
      <c r="CV26" s="92">
        <f t="shared" si="29"/>
        <v>18.933333333333334</v>
      </c>
      <c r="CW26" s="94" t="str">
        <f t="shared" si="30"/>
        <v>s/d</v>
      </c>
      <c r="CX26" s="94" t="str">
        <f t="shared" si="31"/>
        <v>s/d</v>
      </c>
      <c r="CY26" s="93">
        <f t="shared" si="32"/>
        <v>69.044600027662838</v>
      </c>
      <c r="CZ26" s="92">
        <f t="shared" si="24"/>
        <v>12.940174002428</v>
      </c>
      <c r="DA26" s="93">
        <f t="shared" si="25"/>
        <v>1010.3333333333334</v>
      </c>
      <c r="DB26" s="92" t="str">
        <f t="shared" si="33"/>
        <v/>
      </c>
      <c r="DC26" s="92" t="e">
        <f t="shared" si="26"/>
        <v>#DIV/0!</v>
      </c>
      <c r="DD26" s="92">
        <f t="shared" si="26"/>
        <v>20.833333333333332</v>
      </c>
      <c r="DE26" s="92">
        <f t="shared" si="26"/>
        <v>21.966666666666669</v>
      </c>
      <c r="DF26" s="92" t="e">
        <f t="shared" si="26"/>
        <v>#DIV/0!</v>
      </c>
      <c r="DG26" s="92">
        <f t="shared" si="26"/>
        <v>22.766666666666666</v>
      </c>
      <c r="DH26" s="92" t="e">
        <f t="shared" si="26"/>
        <v>#DIV/0!</v>
      </c>
      <c r="DI26" s="96">
        <f t="shared" si="34"/>
        <v>0</v>
      </c>
      <c r="DJ26" s="92">
        <f t="shared" si="35"/>
        <v>3</v>
      </c>
      <c r="DK26" s="96">
        <f t="shared" si="36"/>
        <v>8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21.5</v>
      </c>
      <c r="C27" s="141">
        <v>20.9</v>
      </c>
      <c r="D27" s="156">
        <f t="shared" si="3"/>
        <v>0.60000000000000142</v>
      </c>
      <c r="E27" s="156">
        <f t="shared" si="4"/>
        <v>24.729538321185387</v>
      </c>
      <c r="F27" s="156">
        <f t="shared" si="5"/>
        <v>25.657442951879197</v>
      </c>
      <c r="G27" s="156">
        <f t="shared" si="6"/>
        <v>0.49092237900000119</v>
      </c>
      <c r="H27" s="156">
        <f t="shared" si="7"/>
        <v>24.238615942185387</v>
      </c>
      <c r="I27" s="156">
        <f t="shared" si="8"/>
        <v>20.577474279186287</v>
      </c>
      <c r="J27" s="142">
        <f t="shared" si="9"/>
        <v>94.470115309795943</v>
      </c>
      <c r="K27" s="148">
        <v>998</v>
      </c>
      <c r="L27" s="147">
        <v>7</v>
      </c>
      <c r="M27" s="142"/>
      <c r="N27" s="142"/>
      <c r="O27" s="142"/>
      <c r="P27" s="143"/>
      <c r="Q27" s="144">
        <v>0</v>
      </c>
      <c r="R27" s="145">
        <v>0</v>
      </c>
      <c r="S27" s="145"/>
      <c r="T27" s="144"/>
      <c r="U27" s="146"/>
      <c r="V27" s="146" t="s">
        <v>114</v>
      </c>
      <c r="W27" s="156"/>
      <c r="X27" s="156"/>
      <c r="Y27" s="156">
        <v>22.5</v>
      </c>
      <c r="Z27" s="156">
        <v>22.5</v>
      </c>
      <c r="AA27" s="156"/>
      <c r="AB27" s="156">
        <v>23.3</v>
      </c>
      <c r="AC27" s="156"/>
      <c r="AD27" s="140">
        <v>21.2</v>
      </c>
      <c r="AE27" s="141">
        <v>20.9</v>
      </c>
      <c r="AF27" s="156">
        <f t="shared" si="10"/>
        <v>0.30000000000000071</v>
      </c>
      <c r="AG27" s="156">
        <f t="shared" si="11"/>
        <v>24.729538321185387</v>
      </c>
      <c r="AH27" s="156">
        <f t="shared" si="37"/>
        <v>25.189755922109946</v>
      </c>
      <c r="AI27" s="156">
        <f t="shared" si="16"/>
        <v>0.24546118950000059</v>
      </c>
      <c r="AJ27" s="156">
        <f t="shared" si="38"/>
        <v>24.484077131685385</v>
      </c>
      <c r="AK27" s="156">
        <f t="shared" si="12"/>
        <v>20.741085391337094</v>
      </c>
      <c r="AL27" s="142">
        <f t="shared" si="13"/>
        <v>97.198548518665234</v>
      </c>
      <c r="AM27" s="148">
        <v>998</v>
      </c>
      <c r="AN27" s="147">
        <v>8</v>
      </c>
      <c r="AO27" s="142"/>
      <c r="AP27" s="142"/>
      <c r="AQ27" s="142"/>
      <c r="AR27" s="143"/>
      <c r="AS27" s="144">
        <v>22</v>
      </c>
      <c r="AT27" s="145">
        <v>2</v>
      </c>
      <c r="AU27" s="145"/>
      <c r="AV27" s="144"/>
      <c r="AW27" s="146"/>
      <c r="AX27" s="146" t="s">
        <v>114</v>
      </c>
      <c r="AY27" s="156"/>
      <c r="AZ27" s="156">
        <v>22.7</v>
      </c>
      <c r="BA27" s="156">
        <v>22.7</v>
      </c>
      <c r="BB27" s="156"/>
      <c r="BC27" s="156">
        <v>23.2</v>
      </c>
      <c r="BD27" s="48"/>
      <c r="BE27" s="140">
        <v>19.8</v>
      </c>
      <c r="BF27" s="141">
        <v>19.5</v>
      </c>
      <c r="BG27" s="156">
        <f t="shared" si="18"/>
        <v>0.30000000000000071</v>
      </c>
      <c r="BH27" s="156">
        <f t="shared" si="19"/>
        <v>22.677684577440854</v>
      </c>
      <c r="BI27" s="156">
        <f t="shared" si="20"/>
        <v>23.104360847524493</v>
      </c>
      <c r="BJ27" s="156">
        <f t="shared" si="21"/>
        <v>0.24507527250000058</v>
      </c>
      <c r="BK27" s="156">
        <f t="shared" si="22"/>
        <v>22.432609304940854</v>
      </c>
      <c r="BL27" s="156">
        <f t="shared" si="23"/>
        <v>19.327047708532159</v>
      </c>
      <c r="BM27" s="142">
        <f t="shared" si="14"/>
        <v>97.0925335393746</v>
      </c>
      <c r="BN27" s="148">
        <v>1000</v>
      </c>
      <c r="BO27" s="147">
        <v>8</v>
      </c>
      <c r="BP27" s="142"/>
      <c r="BQ27" s="142"/>
      <c r="BR27" s="142"/>
      <c r="BS27" s="143"/>
      <c r="BT27" s="144">
        <v>18</v>
      </c>
      <c r="BU27" s="145">
        <v>2</v>
      </c>
      <c r="BV27" s="145"/>
      <c r="BW27" s="144"/>
      <c r="BX27" s="146"/>
      <c r="BY27" s="146" t="s">
        <v>114</v>
      </c>
      <c r="BZ27" s="156"/>
      <c r="CA27" s="156">
        <v>22.5</v>
      </c>
      <c r="CB27" s="156">
        <v>22.6</v>
      </c>
      <c r="CC27" s="156"/>
      <c r="CD27" s="156">
        <v>23.1</v>
      </c>
      <c r="CE27" s="48"/>
      <c r="CF27" s="150">
        <v>19.8</v>
      </c>
      <c r="CG27" s="156">
        <v>27</v>
      </c>
      <c r="CH27" s="169" t="e">
        <f t="shared" si="0"/>
        <v>#VALUE!</v>
      </c>
      <c r="CI27" s="154">
        <v>21</v>
      </c>
      <c r="CJ27" s="154">
        <v>69.69999999999709</v>
      </c>
      <c r="CK27" s="154">
        <v>21</v>
      </c>
      <c r="CL27" s="156">
        <v>22.5</v>
      </c>
      <c r="CM27" s="97">
        <f t="shared" si="1"/>
        <v>20.833333333333332</v>
      </c>
      <c r="CN27" s="98"/>
      <c r="CO27" s="98"/>
      <c r="CP27" s="102">
        <f t="shared" si="2"/>
        <v>96.253732455945268</v>
      </c>
      <c r="CQ27" s="136">
        <v>0</v>
      </c>
      <c r="CS27" s="83">
        <v>15</v>
      </c>
      <c r="CT27" s="92">
        <f t="shared" si="27"/>
        <v>24</v>
      </c>
      <c r="CU27" s="92">
        <f t="shared" si="28"/>
        <v>14.8</v>
      </c>
      <c r="CV27" s="92">
        <f t="shared" si="29"/>
        <v>19.733333333333334</v>
      </c>
      <c r="CW27" s="94" t="str">
        <f t="shared" si="30"/>
        <v>s/d</v>
      </c>
      <c r="CX27" s="94" t="str">
        <f t="shared" si="31"/>
        <v>s/d</v>
      </c>
      <c r="CY27" s="93">
        <f t="shared" si="32"/>
        <v>74.166134255438919</v>
      </c>
      <c r="CZ27" s="92">
        <f t="shared" si="24"/>
        <v>14.731516055706583</v>
      </c>
      <c r="DA27" s="93">
        <f t="shared" si="25"/>
        <v>1007.6666666666666</v>
      </c>
      <c r="DB27" s="92" t="str">
        <f t="shared" si="33"/>
        <v/>
      </c>
      <c r="DC27" s="92" t="e">
        <f t="shared" si="26"/>
        <v>#DIV/0!</v>
      </c>
      <c r="DD27" s="92">
        <f t="shared" si="26"/>
        <v>21.333333333333332</v>
      </c>
      <c r="DE27" s="92">
        <f t="shared" si="26"/>
        <v>21.599999999999998</v>
      </c>
      <c r="DF27" s="92" t="e">
        <f t="shared" si="26"/>
        <v>#DIV/0!</v>
      </c>
      <c r="DG27" s="92">
        <f t="shared" si="26"/>
        <v>22.533333333333331</v>
      </c>
      <c r="DH27" s="92" t="e">
        <f t="shared" si="26"/>
        <v>#DIV/0!</v>
      </c>
      <c r="DI27" s="96">
        <f t="shared" si="34"/>
        <v>0</v>
      </c>
      <c r="DJ27" s="92">
        <f t="shared" si="35"/>
        <v>2.6000000000000014</v>
      </c>
      <c r="DK27" s="96">
        <f t="shared" si="36"/>
        <v>8.3000000000000007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17.2</v>
      </c>
      <c r="C28" s="141">
        <v>17</v>
      </c>
      <c r="D28" s="156">
        <f t="shared" si="3"/>
        <v>0.19999999999999929</v>
      </c>
      <c r="E28" s="156">
        <f t="shared" si="4"/>
        <v>19.381992880783113</v>
      </c>
      <c r="F28" s="156">
        <f t="shared" si="5"/>
        <v>19.629241834545255</v>
      </c>
      <c r="G28" s="156">
        <f t="shared" si="6"/>
        <v>0.16292408999999944</v>
      </c>
      <c r="H28" s="156">
        <f t="shared" si="7"/>
        <v>19.219068790783112</v>
      </c>
      <c r="I28" s="156">
        <f t="shared" si="8"/>
        <v>16.866166231412866</v>
      </c>
      <c r="J28" s="142">
        <f t="shared" si="9"/>
        <v>97.910397929683242</v>
      </c>
      <c r="K28" s="148">
        <v>1003</v>
      </c>
      <c r="L28" s="147">
        <v>8</v>
      </c>
      <c r="M28" s="142"/>
      <c r="N28" s="142"/>
      <c r="O28" s="142"/>
      <c r="P28" s="143"/>
      <c r="Q28" s="144">
        <v>18</v>
      </c>
      <c r="R28" s="145">
        <v>2</v>
      </c>
      <c r="S28" s="145"/>
      <c r="T28" s="144"/>
      <c r="U28" s="146"/>
      <c r="V28" s="146" t="s">
        <v>114</v>
      </c>
      <c r="W28" s="156"/>
      <c r="X28" s="156"/>
      <c r="Y28" s="156">
        <v>21.7</v>
      </c>
      <c r="Z28" s="156">
        <v>22.2</v>
      </c>
      <c r="AA28" s="156"/>
      <c r="AB28" s="156">
        <v>23.1</v>
      </c>
      <c r="AC28" s="156"/>
      <c r="AD28" s="140">
        <v>19.2</v>
      </c>
      <c r="AE28" s="141">
        <v>17.7</v>
      </c>
      <c r="AF28" s="156">
        <f t="shared" si="10"/>
        <v>1.5</v>
      </c>
      <c r="AG28" s="156">
        <f t="shared" si="11"/>
        <v>20.259498304897537</v>
      </c>
      <c r="AH28" s="156">
        <f t="shared" si="37"/>
        <v>22.257920430565612</v>
      </c>
      <c r="AI28" s="156">
        <f t="shared" si="16"/>
        <v>1.2228954674999999</v>
      </c>
      <c r="AJ28" s="156">
        <f t="shared" si="38"/>
        <v>19.036602837397538</v>
      </c>
      <c r="AK28" s="156">
        <f t="shared" si="12"/>
        <v>16.715878609662067</v>
      </c>
      <c r="AL28" s="142">
        <f t="shared" si="13"/>
        <v>85.527320024271404</v>
      </c>
      <c r="AM28" s="148">
        <v>1002</v>
      </c>
      <c r="AN28" s="147">
        <v>8</v>
      </c>
      <c r="AO28" s="142"/>
      <c r="AP28" s="142"/>
      <c r="AQ28" s="142"/>
      <c r="AR28" s="143"/>
      <c r="AS28" s="144">
        <v>22</v>
      </c>
      <c r="AT28" s="145">
        <v>3</v>
      </c>
      <c r="AU28" s="145"/>
      <c r="AV28" s="144"/>
      <c r="AW28" s="146"/>
      <c r="AX28" s="146" t="s">
        <v>115</v>
      </c>
      <c r="AY28" s="156"/>
      <c r="AZ28" s="156">
        <v>22.2</v>
      </c>
      <c r="BA28" s="156">
        <v>22.2</v>
      </c>
      <c r="BB28" s="156"/>
      <c r="BC28" s="156">
        <v>23</v>
      </c>
      <c r="BD28" s="48"/>
      <c r="BE28" s="156">
        <v>17.7</v>
      </c>
      <c r="BF28" s="141">
        <v>17</v>
      </c>
      <c r="BG28" s="156">
        <f t="shared" si="18"/>
        <v>0.69999999999999929</v>
      </c>
      <c r="BH28" s="156">
        <f t="shared" si="19"/>
        <v>19.381992880783113</v>
      </c>
      <c r="BI28" s="156">
        <f t="shared" si="20"/>
        <v>20.259498304897537</v>
      </c>
      <c r="BJ28" s="156">
        <f t="shared" si="21"/>
        <v>0.57023431499999944</v>
      </c>
      <c r="BK28" s="156">
        <f t="shared" si="22"/>
        <v>18.811758565783112</v>
      </c>
      <c r="BL28" s="156">
        <f t="shared" si="23"/>
        <v>16.52894079444027</v>
      </c>
      <c r="BM28" s="142">
        <f t="shared" si="14"/>
        <v>92.854019791968639</v>
      </c>
      <c r="BN28" s="148">
        <v>1003</v>
      </c>
      <c r="BO28" s="147">
        <v>8</v>
      </c>
      <c r="BP28" s="142"/>
      <c r="BQ28" s="142"/>
      <c r="BR28" s="142"/>
      <c r="BS28" s="143"/>
      <c r="BT28" s="144">
        <v>0</v>
      </c>
      <c r="BU28" s="145">
        <v>0</v>
      </c>
      <c r="BV28" s="145"/>
      <c r="BW28" s="144"/>
      <c r="BX28" s="146"/>
      <c r="BY28" s="145" t="s">
        <v>114</v>
      </c>
      <c r="BZ28" s="156"/>
      <c r="CA28" s="156">
        <v>21.8</v>
      </c>
      <c r="CB28" s="156">
        <v>22.1</v>
      </c>
      <c r="CC28" s="156"/>
      <c r="CD28" s="156">
        <v>22.9</v>
      </c>
      <c r="CE28" s="48"/>
      <c r="CF28" s="47">
        <v>1.7</v>
      </c>
      <c r="CG28" s="165" t="s">
        <v>116</v>
      </c>
      <c r="CH28" s="158">
        <f t="shared" si="0"/>
        <v>0</v>
      </c>
      <c r="CI28" s="154">
        <v>17.5</v>
      </c>
      <c r="CJ28" s="154">
        <v>59.100000000005821</v>
      </c>
      <c r="CK28" s="154">
        <v>17.2</v>
      </c>
      <c r="CL28" s="156">
        <v>20</v>
      </c>
      <c r="CM28" s="97">
        <f t="shared" si="1"/>
        <v>18.033333333333331</v>
      </c>
      <c r="CN28" s="98"/>
      <c r="CO28" s="98"/>
      <c r="CP28" s="102">
        <f t="shared" si="2"/>
        <v>92.097245915307766</v>
      </c>
      <c r="CQ28" s="136">
        <v>0</v>
      </c>
      <c r="CS28" s="83">
        <v>16</v>
      </c>
      <c r="CT28" s="92">
        <f t="shared" si="27"/>
        <v>26</v>
      </c>
      <c r="CU28" s="92">
        <f t="shared" si="28"/>
        <v>15</v>
      </c>
      <c r="CV28" s="92">
        <f t="shared" si="29"/>
        <v>22</v>
      </c>
      <c r="CW28" s="94" t="str">
        <f t="shared" si="30"/>
        <v>s/d</v>
      </c>
      <c r="CX28" s="94" t="str">
        <f t="shared" si="31"/>
        <v>s/d</v>
      </c>
      <c r="CY28" s="93">
        <f t="shared" si="32"/>
        <v>72.378492837728928</v>
      </c>
      <c r="CZ28" s="92">
        <f t="shared" si="24"/>
        <v>16.535817046055403</v>
      </c>
      <c r="DA28" s="93">
        <f t="shared" si="25"/>
        <v>1006.6666666666666</v>
      </c>
      <c r="DB28" s="92" t="str">
        <f t="shared" si="33"/>
        <v/>
      </c>
      <c r="DC28" s="92" t="e">
        <f t="shared" si="26"/>
        <v>#DIV/0!</v>
      </c>
      <c r="DD28" s="92">
        <f t="shared" si="26"/>
        <v>21.466666666666669</v>
      </c>
      <c r="DE28" s="92">
        <f t="shared" si="26"/>
        <v>21.7</v>
      </c>
      <c r="DF28" s="92" t="e">
        <f t="shared" si="26"/>
        <v>#DIV/0!</v>
      </c>
      <c r="DG28" s="92">
        <f t="shared" si="26"/>
        <v>22.533333333333331</v>
      </c>
      <c r="DH28" s="92" t="e">
        <f t="shared" si="26"/>
        <v>#DIV/0!</v>
      </c>
      <c r="DI28" s="96">
        <f t="shared" si="34"/>
        <v>0</v>
      </c>
      <c r="DJ28" s="92">
        <f t="shared" si="35"/>
        <v>2.3999999999999986</v>
      </c>
      <c r="DK28" s="96">
        <f t="shared" si="36"/>
        <v>8.4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15.6</v>
      </c>
      <c r="C29" s="141">
        <v>15</v>
      </c>
      <c r="D29" s="156">
        <f t="shared" si="3"/>
        <v>0.59999999999999964</v>
      </c>
      <c r="E29" s="156">
        <f t="shared" si="4"/>
        <v>17.055735289969338</v>
      </c>
      <c r="F29" s="156">
        <f t="shared" si="5"/>
        <v>17.726395498482297</v>
      </c>
      <c r="G29" s="156">
        <f t="shared" si="6"/>
        <v>0.48766964999999973</v>
      </c>
      <c r="H29" s="156">
        <f t="shared" si="7"/>
        <v>16.568065639969337</v>
      </c>
      <c r="I29" s="156">
        <f t="shared" si="8"/>
        <v>14.547753664578355</v>
      </c>
      <c r="J29" s="142">
        <f t="shared" si="9"/>
        <v>93.465508209990375</v>
      </c>
      <c r="K29" s="148">
        <v>1004</v>
      </c>
      <c r="L29" s="147">
        <v>8</v>
      </c>
      <c r="M29" s="142"/>
      <c r="N29" s="142"/>
      <c r="O29" s="142"/>
      <c r="P29" s="143"/>
      <c r="Q29" s="144">
        <v>18</v>
      </c>
      <c r="R29" s="145">
        <v>2</v>
      </c>
      <c r="S29" s="145"/>
      <c r="T29" s="144"/>
      <c r="U29" s="146"/>
      <c r="V29" s="146" t="s">
        <v>115</v>
      </c>
      <c r="W29" s="156"/>
      <c r="X29" s="156"/>
      <c r="Y29" s="156">
        <v>21</v>
      </c>
      <c r="Z29" s="156">
        <v>21.5</v>
      </c>
      <c r="AA29" s="156"/>
      <c r="AB29" s="156">
        <v>22.7</v>
      </c>
      <c r="AC29" s="48"/>
      <c r="AD29" s="156">
        <v>15.9</v>
      </c>
      <c r="AE29" s="141">
        <v>15.2</v>
      </c>
      <c r="AF29" s="156">
        <f t="shared" si="10"/>
        <v>0.70000000000000107</v>
      </c>
      <c r="AG29" s="156">
        <f t="shared" si="11"/>
        <v>17.276770172957512</v>
      </c>
      <c r="AH29" s="156">
        <f t="shared" si="37"/>
        <v>18.070321171498282</v>
      </c>
      <c r="AI29" s="156">
        <f t="shared" si="16"/>
        <v>0.56907656400000084</v>
      </c>
      <c r="AJ29" s="156">
        <f t="shared" si="38"/>
        <v>16.707693608957513</v>
      </c>
      <c r="AK29" s="156">
        <f t="shared" si="12"/>
        <v>14.677711512382295</v>
      </c>
      <c r="AL29" s="50">
        <f t="shared" si="13"/>
        <v>92.459306342103119</v>
      </c>
      <c r="AM29" s="148">
        <v>1003</v>
      </c>
      <c r="AN29" s="142">
        <v>8</v>
      </c>
      <c r="AO29" s="142"/>
      <c r="AP29" s="142"/>
      <c r="AQ29" s="142"/>
      <c r="AR29" s="143"/>
      <c r="AS29" s="144">
        <v>22</v>
      </c>
      <c r="AT29" s="145">
        <v>2</v>
      </c>
      <c r="AU29" s="145"/>
      <c r="AV29" s="146"/>
      <c r="AW29" s="145"/>
      <c r="AX29" s="146" t="s">
        <v>114</v>
      </c>
      <c r="AY29" s="156"/>
      <c r="AZ29" s="156">
        <v>21</v>
      </c>
      <c r="BA29" s="156">
        <v>21.4</v>
      </c>
      <c r="BB29" s="156"/>
      <c r="BC29" s="156">
        <v>22.5</v>
      </c>
      <c r="BD29" s="48"/>
      <c r="BE29" s="156">
        <v>16</v>
      </c>
      <c r="BF29" s="141">
        <v>15.5</v>
      </c>
      <c r="BG29" s="156">
        <f t="shared" si="18"/>
        <v>0.5</v>
      </c>
      <c r="BH29" s="156">
        <f t="shared" si="19"/>
        <v>17.613037166668008</v>
      </c>
      <c r="BI29" s="156">
        <f t="shared" si="20"/>
        <v>18.186256860288665</v>
      </c>
      <c r="BJ29" s="156">
        <f t="shared" si="21"/>
        <v>0.40662108750000003</v>
      </c>
      <c r="BK29" s="156">
        <f t="shared" si="22"/>
        <v>17.206416079168008</v>
      </c>
      <c r="BL29" s="156">
        <f t="shared" si="23"/>
        <v>15.134248041187547</v>
      </c>
      <c r="BM29" s="50">
        <f t="shared" si="14"/>
        <v>94.612191015182304</v>
      </c>
      <c r="BN29" s="148">
        <v>1004</v>
      </c>
      <c r="BO29" s="142">
        <v>7</v>
      </c>
      <c r="BP29" s="142"/>
      <c r="BQ29" s="142"/>
      <c r="BR29" s="142"/>
      <c r="BS29" s="145"/>
      <c r="BT29" s="143">
        <v>22</v>
      </c>
      <c r="BU29" s="145">
        <v>2</v>
      </c>
      <c r="BV29" s="146"/>
      <c r="BW29" s="146"/>
      <c r="BX29" s="146"/>
      <c r="BY29" s="146" t="s">
        <v>114</v>
      </c>
      <c r="BZ29" s="156"/>
      <c r="CA29" s="156">
        <v>20.9</v>
      </c>
      <c r="CB29" s="156">
        <v>21.3</v>
      </c>
      <c r="CC29" s="156"/>
      <c r="CD29" s="156">
        <v>22.5</v>
      </c>
      <c r="CE29" s="48"/>
      <c r="CF29" s="47">
        <v>5.6</v>
      </c>
      <c r="CG29" s="156">
        <v>23.3</v>
      </c>
      <c r="CH29" s="158">
        <f t="shared" si="0"/>
        <v>0.79999999999999716</v>
      </c>
      <c r="CI29" s="154">
        <v>16.5</v>
      </c>
      <c r="CJ29" s="154">
        <v>111.44999999999709</v>
      </c>
      <c r="CK29" s="154">
        <v>15.6</v>
      </c>
      <c r="CL29" s="156">
        <v>18</v>
      </c>
      <c r="CM29" s="97">
        <f t="shared" si="1"/>
        <v>15.833333333333334</v>
      </c>
      <c r="CN29" s="98"/>
      <c r="CO29" s="98"/>
      <c r="CP29" s="102">
        <f t="shared" si="2"/>
        <v>93.512335189091928</v>
      </c>
      <c r="CQ29" s="136">
        <v>0</v>
      </c>
      <c r="CS29" s="83">
        <v>17</v>
      </c>
      <c r="CT29" s="92">
        <f t="shared" si="27"/>
        <v>26.5</v>
      </c>
      <c r="CU29" s="92">
        <f t="shared" si="28"/>
        <v>16.600000000000001</v>
      </c>
      <c r="CV29" s="92">
        <f t="shared" si="29"/>
        <v>22.533333333333335</v>
      </c>
      <c r="CW29" s="94" t="str">
        <f t="shared" si="30"/>
        <v>s/d</v>
      </c>
      <c r="CX29" s="94" t="str">
        <f t="shared" si="31"/>
        <v>s/d</v>
      </c>
      <c r="CY29" s="93">
        <f t="shared" si="32"/>
        <v>74.435414300713646</v>
      </c>
      <c r="CZ29" s="92">
        <f t="shared" si="24"/>
        <v>17.547492349214316</v>
      </c>
      <c r="DA29" s="93">
        <f t="shared" si="25"/>
        <v>1002</v>
      </c>
      <c r="DB29" s="92" t="str">
        <f t="shared" si="33"/>
        <v/>
      </c>
      <c r="DC29" s="92" t="e">
        <f t="shared" ref="DC29:DH43" si="39">IF(COUNT(X23,AY23,BZ23)=1,"sd",AVERAGE(X23,AY23,BZ23))</f>
        <v>#DIV/0!</v>
      </c>
      <c r="DD29" s="92">
        <f t="shared" si="39"/>
        <v>21.666666666666668</v>
      </c>
      <c r="DE29" s="92">
        <f t="shared" si="39"/>
        <v>21.933333333333334</v>
      </c>
      <c r="DF29" s="92" t="e">
        <f t="shared" si="39"/>
        <v>#DIV/0!</v>
      </c>
      <c r="DG29" s="92">
        <f t="shared" si="39"/>
        <v>22.7</v>
      </c>
      <c r="DH29" s="92" t="e">
        <f t="shared" si="39"/>
        <v>#DIV/0!</v>
      </c>
      <c r="DI29" s="96">
        <f t="shared" si="34"/>
        <v>0</v>
      </c>
      <c r="DJ29" s="92">
        <f t="shared" si="35"/>
        <v>6</v>
      </c>
      <c r="DK29" s="96">
        <f t="shared" si="36"/>
        <v>7.5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14.4</v>
      </c>
      <c r="C30" s="141">
        <v>13.4</v>
      </c>
      <c r="D30" s="156">
        <f t="shared" si="3"/>
        <v>1</v>
      </c>
      <c r="E30" s="156">
        <f t="shared" si="4"/>
        <v>15.37499491092894</v>
      </c>
      <c r="F30" s="156">
        <f t="shared" si="5"/>
        <v>16.407454664904051</v>
      </c>
      <c r="G30" s="156">
        <f t="shared" si="6"/>
        <v>0.81131259</v>
      </c>
      <c r="H30" s="156">
        <f t="shared" si="7"/>
        <v>14.56368232092894</v>
      </c>
      <c r="I30" s="156">
        <f t="shared" si="8"/>
        <v>12.567677421155087</v>
      </c>
      <c r="J30" s="142">
        <f t="shared" si="9"/>
        <v>88.762593701270518</v>
      </c>
      <c r="K30" s="148">
        <v>1004</v>
      </c>
      <c r="L30" s="147">
        <v>8</v>
      </c>
      <c r="M30" s="142"/>
      <c r="N30" s="142"/>
      <c r="O30" s="142"/>
      <c r="P30" s="143"/>
      <c r="Q30" s="144">
        <v>22</v>
      </c>
      <c r="R30" s="145">
        <v>3</v>
      </c>
      <c r="S30" s="145"/>
      <c r="T30" s="144"/>
      <c r="U30" s="146"/>
      <c r="V30" s="146" t="s">
        <v>115</v>
      </c>
      <c r="W30" s="156"/>
      <c r="X30" s="156"/>
      <c r="Y30" s="156">
        <v>19.7</v>
      </c>
      <c r="Z30" s="156">
        <v>20.399999999999999</v>
      </c>
      <c r="AA30" s="156"/>
      <c r="AB30" s="156">
        <v>22</v>
      </c>
      <c r="AC30" s="48"/>
      <c r="AD30" s="156">
        <v>18.5</v>
      </c>
      <c r="AE30" s="141">
        <v>15.5</v>
      </c>
      <c r="AF30" s="156">
        <f t="shared" si="10"/>
        <v>3</v>
      </c>
      <c r="AG30" s="156">
        <f t="shared" si="11"/>
        <v>17.613037166668008</v>
      </c>
      <c r="AH30" s="156">
        <f t="shared" si="37"/>
        <v>21.304820447279049</v>
      </c>
      <c r="AI30" s="156">
        <f t="shared" si="16"/>
        <v>2.4397265250000002</v>
      </c>
      <c r="AJ30" s="156">
        <f t="shared" si="38"/>
        <v>15.173310641668007</v>
      </c>
      <c r="AK30" s="156">
        <f t="shared" si="12"/>
        <v>13.193990720463381</v>
      </c>
      <c r="AL30" s="50">
        <f t="shared" si="13"/>
        <v>71.220082230760454</v>
      </c>
      <c r="AM30" s="148">
        <v>1004</v>
      </c>
      <c r="AN30" s="142">
        <v>4</v>
      </c>
      <c r="AO30" s="142"/>
      <c r="AP30" s="142"/>
      <c r="AQ30" s="142"/>
      <c r="AR30" s="145"/>
      <c r="AS30" s="143">
        <v>22</v>
      </c>
      <c r="AT30" s="145">
        <v>3</v>
      </c>
      <c r="AU30" s="146"/>
      <c r="AV30" s="146"/>
      <c r="AW30" s="146"/>
      <c r="AX30" s="146" t="s">
        <v>115</v>
      </c>
      <c r="AY30" s="156"/>
      <c r="AZ30" s="156">
        <v>20.2</v>
      </c>
      <c r="BA30" s="156">
        <v>20.6</v>
      </c>
      <c r="BB30" s="156"/>
      <c r="BC30" s="156">
        <v>21.9</v>
      </c>
      <c r="BD30" s="48"/>
      <c r="BE30" s="156">
        <v>14</v>
      </c>
      <c r="BF30" s="141">
        <v>13.6</v>
      </c>
      <c r="BG30" s="156">
        <f t="shared" si="18"/>
        <v>0.40000000000000036</v>
      </c>
      <c r="BH30" s="156">
        <f t="shared" si="19"/>
        <v>15.576793699943542</v>
      </c>
      <c r="BI30" s="156">
        <f t="shared" si="20"/>
        <v>15.98738533895443</v>
      </c>
      <c r="BJ30" s="156">
        <f t="shared" si="21"/>
        <v>0.32459854400000032</v>
      </c>
      <c r="BK30" s="156">
        <f t="shared" si="22"/>
        <v>15.252195155943541</v>
      </c>
      <c r="BL30" s="156">
        <f t="shared" si="23"/>
        <v>13.27341303290611</v>
      </c>
      <c r="BM30" s="50">
        <f t="shared" si="14"/>
        <v>95.401435773118294</v>
      </c>
      <c r="BN30" s="148">
        <v>1005</v>
      </c>
      <c r="BO30" s="142">
        <v>1</v>
      </c>
      <c r="BP30" s="142"/>
      <c r="BQ30" s="142"/>
      <c r="BR30" s="142"/>
      <c r="BS30" s="145"/>
      <c r="BT30" s="143">
        <v>0</v>
      </c>
      <c r="BU30" s="145">
        <v>0</v>
      </c>
      <c r="BV30" s="146"/>
      <c r="BW30" s="146"/>
      <c r="BX30" s="146"/>
      <c r="BY30" s="146" t="s">
        <v>115</v>
      </c>
      <c r="BZ30" s="156"/>
      <c r="CA30" s="156">
        <v>19.7</v>
      </c>
      <c r="CB30" s="156">
        <v>20.399999999999999</v>
      </c>
      <c r="CC30" s="156"/>
      <c r="CD30" s="156">
        <v>21.7</v>
      </c>
      <c r="CE30" s="48"/>
      <c r="CF30" s="47">
        <v>0</v>
      </c>
      <c r="CG30" s="156">
        <v>20.2</v>
      </c>
      <c r="CH30" s="158">
        <f t="shared" si="0"/>
        <v>2.1000000000000014</v>
      </c>
      <c r="CI30" s="154">
        <v>13.5</v>
      </c>
      <c r="CJ30" s="154">
        <v>41.459999999991851</v>
      </c>
      <c r="CK30" s="154">
        <v>12.8</v>
      </c>
      <c r="CL30" s="156">
        <v>20</v>
      </c>
      <c r="CM30" s="97">
        <f t="shared" si="1"/>
        <v>15.633333333333333</v>
      </c>
      <c r="CN30" s="98"/>
      <c r="CO30" s="98"/>
      <c r="CP30" s="102">
        <f t="shared" si="2"/>
        <v>85.12803723504976</v>
      </c>
      <c r="CQ30" s="136">
        <v>1.5</v>
      </c>
      <c r="CS30" s="83">
        <v>18</v>
      </c>
      <c r="CT30" s="92">
        <f t="shared" si="27"/>
        <v>27</v>
      </c>
      <c r="CU30" s="92">
        <f t="shared" si="28"/>
        <v>19</v>
      </c>
      <c r="CV30" s="92">
        <f t="shared" si="29"/>
        <v>24.2</v>
      </c>
      <c r="CW30" s="94" t="str">
        <f t="shared" si="30"/>
        <v>s/d</v>
      </c>
      <c r="CX30" s="94" t="str">
        <f t="shared" si="31"/>
        <v>s/d</v>
      </c>
      <c r="CY30" s="93">
        <f t="shared" si="32"/>
        <v>72.782837167699697</v>
      </c>
      <c r="CZ30" s="92">
        <f t="shared" si="24"/>
        <v>18.810352902704732</v>
      </c>
      <c r="DA30" s="93">
        <f t="shared" si="25"/>
        <v>1001</v>
      </c>
      <c r="DB30" s="92" t="str">
        <f t="shared" si="33"/>
        <v/>
      </c>
      <c r="DC30" s="92" t="e">
        <f t="shared" si="39"/>
        <v>#DIV/0!</v>
      </c>
      <c r="DD30" s="92">
        <f t="shared" si="39"/>
        <v>22.733333333333334</v>
      </c>
      <c r="DE30" s="92">
        <f t="shared" si="39"/>
        <v>22.533333333333331</v>
      </c>
      <c r="DF30" s="92" t="e">
        <f t="shared" si="39"/>
        <v>#DIV/0!</v>
      </c>
      <c r="DG30" s="92">
        <f t="shared" si="39"/>
        <v>22.866666666666664</v>
      </c>
      <c r="DH30" s="92" t="e">
        <f t="shared" si="39"/>
        <v>#DIV/0!</v>
      </c>
      <c r="DI30" s="96">
        <f t="shared" si="34"/>
        <v>0</v>
      </c>
      <c r="DJ30" s="92">
        <f t="shared" si="35"/>
        <v>5</v>
      </c>
      <c r="DK30" s="96">
        <f t="shared" si="36"/>
        <v>8.6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16</v>
      </c>
      <c r="C31" s="141">
        <v>14</v>
      </c>
      <c r="D31" s="156">
        <f t="shared" si="3"/>
        <v>2</v>
      </c>
      <c r="E31" s="156">
        <f t="shared" si="4"/>
        <v>15.98738533895443</v>
      </c>
      <c r="F31" s="156">
        <f t="shared" si="5"/>
        <v>18.186256860288665</v>
      </c>
      <c r="G31" s="156">
        <f t="shared" si="6"/>
        <v>1.6237278000000002</v>
      </c>
      <c r="H31" s="156">
        <f t="shared" si="7"/>
        <v>14.363657538954431</v>
      </c>
      <c r="I31" s="156">
        <f t="shared" si="8"/>
        <v>12.357158256698652</v>
      </c>
      <c r="J31" s="142">
        <f t="shared" si="9"/>
        <v>78.980835084974387</v>
      </c>
      <c r="K31" s="148">
        <v>1006</v>
      </c>
      <c r="L31" s="147">
        <v>0</v>
      </c>
      <c r="M31" s="142"/>
      <c r="N31" s="142"/>
      <c r="O31" s="142"/>
      <c r="P31" s="143"/>
      <c r="Q31" s="144">
        <v>0</v>
      </c>
      <c r="R31" s="145">
        <v>0</v>
      </c>
      <c r="S31" s="145"/>
      <c r="T31" s="144"/>
      <c r="U31" s="146"/>
      <c r="V31" s="146" t="s">
        <v>115</v>
      </c>
      <c r="W31" s="156"/>
      <c r="X31" s="156"/>
      <c r="Y31" s="156">
        <v>18</v>
      </c>
      <c r="Z31" s="156">
        <v>19.3</v>
      </c>
      <c r="AA31" s="156"/>
      <c r="AB31" s="156">
        <v>21.4</v>
      </c>
      <c r="AC31" s="48"/>
      <c r="AD31" s="156">
        <v>22</v>
      </c>
      <c r="AE31" s="141">
        <v>18</v>
      </c>
      <c r="AF31" s="156">
        <f t="shared" si="10"/>
        <v>4</v>
      </c>
      <c r="AG31" s="156">
        <f t="shared" si="11"/>
        <v>20.646103815106681</v>
      </c>
      <c r="AH31" s="156">
        <f t="shared" si="37"/>
        <v>26.453797396477178</v>
      </c>
      <c r="AI31" s="156">
        <f t="shared" si="16"/>
        <v>3.2621571999999999</v>
      </c>
      <c r="AJ31" s="156">
        <f t="shared" si="38"/>
        <v>17.38394661510668</v>
      </c>
      <c r="AK31" s="156">
        <f t="shared" si="12"/>
        <v>15.293963999355956</v>
      </c>
      <c r="AL31" s="50">
        <f t="shared" si="13"/>
        <v>65.714371190510747</v>
      </c>
      <c r="AM31" s="148">
        <v>1002</v>
      </c>
      <c r="AN31" s="142">
        <v>2</v>
      </c>
      <c r="AO31" s="142"/>
      <c r="AP31" s="142"/>
      <c r="AQ31" s="142"/>
      <c r="AR31" s="145"/>
      <c r="AS31" s="143">
        <v>4</v>
      </c>
      <c r="AT31" s="145">
        <v>4</v>
      </c>
      <c r="AU31" s="146"/>
      <c r="AV31" s="146"/>
      <c r="AW31" s="146"/>
      <c r="AX31" s="146" t="s">
        <v>54</v>
      </c>
      <c r="AY31" s="156"/>
      <c r="AZ31" s="156">
        <v>20.3</v>
      </c>
      <c r="BA31" s="156">
        <v>20</v>
      </c>
      <c r="BB31" s="156"/>
      <c r="BC31" s="156">
        <v>21.2</v>
      </c>
      <c r="BD31" s="48"/>
      <c r="BE31" s="156">
        <v>15</v>
      </c>
      <c r="BF31" s="141">
        <v>14.5</v>
      </c>
      <c r="BG31" s="156">
        <f t="shared" si="18"/>
        <v>0.5</v>
      </c>
      <c r="BH31" s="156">
        <f t="shared" si="19"/>
        <v>16.513974528139236</v>
      </c>
      <c r="BI31" s="156">
        <f t="shared" si="20"/>
        <v>17.055735289969338</v>
      </c>
      <c r="BJ31" s="156">
        <f t="shared" si="21"/>
        <v>0.40616166250000002</v>
      </c>
      <c r="BK31" s="156">
        <f t="shared" si="22"/>
        <v>16.107812865639236</v>
      </c>
      <c r="BL31" s="156">
        <f t="shared" si="23"/>
        <v>14.112464298298661</v>
      </c>
      <c r="BM31" s="50">
        <f t="shared" si="14"/>
        <v>94.442207221124121</v>
      </c>
      <c r="BN31" s="148">
        <v>1001</v>
      </c>
      <c r="BO31" s="142">
        <v>0</v>
      </c>
      <c r="BP31" s="142"/>
      <c r="BQ31" s="142"/>
      <c r="BR31" s="142"/>
      <c r="BS31" s="145"/>
      <c r="BT31" s="143">
        <v>0</v>
      </c>
      <c r="BU31" s="145">
        <v>0</v>
      </c>
      <c r="BV31" s="146"/>
      <c r="BW31" s="146"/>
      <c r="BX31" s="146"/>
      <c r="BY31" s="146" t="s">
        <v>115</v>
      </c>
      <c r="BZ31" s="156"/>
      <c r="CA31" s="156">
        <v>19.5</v>
      </c>
      <c r="CB31" s="156">
        <v>20</v>
      </c>
      <c r="CC31" s="156"/>
      <c r="CD31" s="156">
        <v>21.2</v>
      </c>
      <c r="CE31" s="48"/>
      <c r="CF31" s="47">
        <v>0</v>
      </c>
      <c r="CG31" s="156">
        <v>27.1</v>
      </c>
      <c r="CH31" s="158">
        <f t="shared" si="0"/>
        <v>1</v>
      </c>
      <c r="CI31" s="154">
        <v>12.5</v>
      </c>
      <c r="CJ31" s="154">
        <v>61.870000000009895</v>
      </c>
      <c r="CK31" s="154">
        <v>10</v>
      </c>
      <c r="CL31" s="156">
        <v>22.5</v>
      </c>
      <c r="CM31" s="97">
        <f t="shared" si="1"/>
        <v>17.666666666666668</v>
      </c>
      <c r="CN31" s="98"/>
      <c r="CO31" s="98"/>
      <c r="CP31" s="102">
        <f t="shared" si="2"/>
        <v>79.712471165536428</v>
      </c>
      <c r="CQ31" s="136">
        <v>8.6999999999999993</v>
      </c>
      <c r="CS31" s="83">
        <v>19</v>
      </c>
      <c r="CT31" s="92">
        <f t="shared" si="27"/>
        <v>26</v>
      </c>
      <c r="CU31" s="92">
        <f t="shared" si="28"/>
        <v>21</v>
      </c>
      <c r="CV31" s="92">
        <f t="shared" si="29"/>
        <v>21.5</v>
      </c>
      <c r="CW31" s="94" t="str">
        <f t="shared" si="30"/>
        <v>s/d</v>
      </c>
      <c r="CX31" s="94" t="str">
        <f t="shared" si="31"/>
        <v>s/d</v>
      </c>
      <c r="CY31" s="93">
        <f t="shared" si="32"/>
        <v>85.521592700899077</v>
      </c>
      <c r="CZ31" s="92">
        <f t="shared" si="24"/>
        <v>18.917257315358238</v>
      </c>
      <c r="DA31" s="93">
        <f t="shared" si="25"/>
        <v>1001.3333333333334</v>
      </c>
      <c r="DB31" s="92" t="str">
        <f t="shared" si="33"/>
        <v/>
      </c>
      <c r="DC31" s="92" t="e">
        <f t="shared" si="39"/>
        <v>#DIV/0!</v>
      </c>
      <c r="DD31" s="92">
        <f t="shared" si="39"/>
        <v>22.533333333333331</v>
      </c>
      <c r="DE31" s="92">
        <f t="shared" si="39"/>
        <v>22.599999999999998</v>
      </c>
      <c r="DF31" s="92" t="e">
        <f t="shared" si="39"/>
        <v>#DIV/0!</v>
      </c>
      <c r="DG31" s="92">
        <f t="shared" si="39"/>
        <v>23.166666666666668</v>
      </c>
      <c r="DH31" s="92" t="e">
        <f t="shared" si="39"/>
        <v>#DIV/0!</v>
      </c>
      <c r="DI31" s="96">
        <f t="shared" si="34"/>
        <v>2.2999999999999998</v>
      </c>
      <c r="DJ31" s="92">
        <f t="shared" si="35"/>
        <v>2.9000000000000021</v>
      </c>
      <c r="DK31" s="96">
        <f t="shared" si="36"/>
        <v>1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17.5</v>
      </c>
      <c r="C32" s="141">
        <v>15.2</v>
      </c>
      <c r="D32" s="156">
        <f t="shared" si="3"/>
        <v>2.3000000000000007</v>
      </c>
      <c r="E32" s="156">
        <f t="shared" si="4"/>
        <v>17.276770172957512</v>
      </c>
      <c r="F32" s="156">
        <f t="shared" si="5"/>
        <v>20.005299275138146</v>
      </c>
      <c r="G32" s="156">
        <f t="shared" si="6"/>
        <v>1.8698229960000006</v>
      </c>
      <c r="H32" s="156">
        <f t="shared" si="7"/>
        <v>15.406947176957512</v>
      </c>
      <c r="I32" s="156">
        <f t="shared" si="8"/>
        <v>13.428178283482202</v>
      </c>
      <c r="J32" s="142">
        <f t="shared" si="9"/>
        <v>77.014329878607228</v>
      </c>
      <c r="K32" s="148">
        <v>1000</v>
      </c>
      <c r="L32" s="147">
        <v>5</v>
      </c>
      <c r="M32" s="142"/>
      <c r="N32" s="142"/>
      <c r="O32" s="142"/>
      <c r="P32" s="143"/>
      <c r="Q32" s="144">
        <v>36</v>
      </c>
      <c r="R32" s="145">
        <v>4</v>
      </c>
      <c r="S32" s="145"/>
      <c r="T32" s="144"/>
      <c r="U32" s="146"/>
      <c r="V32" s="146" t="s">
        <v>115</v>
      </c>
      <c r="W32" s="134"/>
      <c r="X32" s="156"/>
      <c r="Y32" s="156">
        <v>18.5</v>
      </c>
      <c r="Z32" s="156">
        <v>19.5</v>
      </c>
      <c r="AA32" s="156"/>
      <c r="AB32" s="156">
        <v>21.2</v>
      </c>
      <c r="AC32" s="48"/>
      <c r="AD32" s="156">
        <v>25.8</v>
      </c>
      <c r="AE32" s="141">
        <v>19.600000000000001</v>
      </c>
      <c r="AF32" s="156">
        <f t="shared" si="10"/>
        <v>6.1999999999999993</v>
      </c>
      <c r="AG32" s="156">
        <f t="shared" si="11"/>
        <v>22.819137273918777</v>
      </c>
      <c r="AH32" s="156">
        <f t="shared" si="37"/>
        <v>33.244963896408066</v>
      </c>
      <c r="AI32" s="156">
        <f t="shared" si="16"/>
        <v>5.0654586520000002</v>
      </c>
      <c r="AJ32" s="156">
        <f t="shared" si="38"/>
        <v>17.753678621918777</v>
      </c>
      <c r="AK32" s="156">
        <f t="shared" si="12"/>
        <v>15.622056004740744</v>
      </c>
      <c r="AL32" s="50">
        <f t="shared" si="13"/>
        <v>53.402610624693637</v>
      </c>
      <c r="AM32" s="148">
        <v>996</v>
      </c>
      <c r="AN32" s="142">
        <v>2</v>
      </c>
      <c r="AO32" s="142"/>
      <c r="AP32" s="142"/>
      <c r="AQ32" s="142"/>
      <c r="AR32" s="145"/>
      <c r="AS32" s="143">
        <v>36</v>
      </c>
      <c r="AT32" s="145">
        <v>3</v>
      </c>
      <c r="AU32" s="146"/>
      <c r="AV32" s="146"/>
      <c r="AW32" s="146"/>
      <c r="AX32" s="146" t="s">
        <v>54</v>
      </c>
      <c r="AY32" s="156"/>
      <c r="AZ32" s="156">
        <v>20.2</v>
      </c>
      <c r="BA32" s="156">
        <v>20.100000000000001</v>
      </c>
      <c r="BB32" s="156"/>
      <c r="BC32" s="156">
        <v>21</v>
      </c>
      <c r="BD32" s="48"/>
      <c r="BE32" s="156">
        <v>21.6</v>
      </c>
      <c r="BF32" s="141">
        <v>19.100000000000001</v>
      </c>
      <c r="BG32" s="156">
        <f t="shared" si="18"/>
        <v>2.5</v>
      </c>
      <c r="BH32" s="156">
        <f t="shared" si="19"/>
        <v>22.119518654374346</v>
      </c>
      <c r="BI32" s="156">
        <f t="shared" si="20"/>
        <v>25.815016086976236</v>
      </c>
      <c r="BJ32" s="156">
        <f t="shared" si="21"/>
        <v>2.0413750875000001</v>
      </c>
      <c r="BK32" s="156">
        <f t="shared" si="22"/>
        <v>20.078143566874346</v>
      </c>
      <c r="BL32" s="156">
        <f t="shared" si="23"/>
        <v>17.55737409317986</v>
      </c>
      <c r="BM32" s="50">
        <f t="shared" si="14"/>
        <v>77.776994208436065</v>
      </c>
      <c r="BN32" s="148">
        <v>997</v>
      </c>
      <c r="BO32" s="142">
        <v>7</v>
      </c>
      <c r="BP32" s="142"/>
      <c r="BQ32" s="142"/>
      <c r="BR32" s="142"/>
      <c r="BS32" s="145"/>
      <c r="BT32" s="143">
        <v>36</v>
      </c>
      <c r="BU32" s="145">
        <v>2</v>
      </c>
      <c r="BV32" s="146"/>
      <c r="BW32" s="146"/>
      <c r="BX32" s="146"/>
      <c r="BY32" s="146" t="s">
        <v>115</v>
      </c>
      <c r="BZ32" s="156"/>
      <c r="CA32" s="156">
        <v>20.100000000000001</v>
      </c>
      <c r="CB32" s="156">
        <v>20.100000000000001</v>
      </c>
      <c r="CC32" s="156"/>
      <c r="CD32" s="156">
        <v>21</v>
      </c>
      <c r="CE32" s="48"/>
      <c r="CF32" s="47">
        <v>0.5</v>
      </c>
      <c r="CG32" s="156">
        <v>26</v>
      </c>
      <c r="CH32" s="158">
        <f t="shared" si="0"/>
        <v>3.1000000000000014</v>
      </c>
      <c r="CI32" s="154">
        <v>14.5</v>
      </c>
      <c r="CJ32" s="154">
        <v>53.759999999994761</v>
      </c>
      <c r="CK32" s="154">
        <v>13.5</v>
      </c>
      <c r="CL32" s="156">
        <v>26</v>
      </c>
      <c r="CM32" s="97">
        <f t="shared" si="1"/>
        <v>21.633333333333336</v>
      </c>
      <c r="CN32" s="98"/>
      <c r="CO32" s="98"/>
      <c r="CP32" s="102">
        <f t="shared" si="2"/>
        <v>69.397978237245638</v>
      </c>
      <c r="CQ32" s="136">
        <v>7.3</v>
      </c>
      <c r="CS32" s="83">
        <v>20</v>
      </c>
      <c r="CT32" s="92">
        <f t="shared" si="27"/>
        <v>26.5</v>
      </c>
      <c r="CU32" s="92">
        <f t="shared" si="28"/>
        <v>18.2</v>
      </c>
      <c r="CV32" s="92">
        <f t="shared" si="29"/>
        <v>23.266666666666666</v>
      </c>
      <c r="CW32" s="94" t="str">
        <f t="shared" si="30"/>
        <v>s/d</v>
      </c>
      <c r="CX32" s="94" t="str">
        <f t="shared" si="31"/>
        <v>s/d</v>
      </c>
      <c r="CY32" s="93">
        <f t="shared" si="32"/>
        <v>83.228013089744792</v>
      </c>
      <c r="CZ32" s="92">
        <f t="shared" si="24"/>
        <v>20.081802831963529</v>
      </c>
      <c r="DA32" s="93">
        <f t="shared" si="25"/>
        <v>999</v>
      </c>
      <c r="DB32" s="92" t="str">
        <f t="shared" si="33"/>
        <v/>
      </c>
      <c r="DC32" s="92" t="e">
        <f t="shared" si="39"/>
        <v>#DIV/0!</v>
      </c>
      <c r="DD32" s="92">
        <f t="shared" si="39"/>
        <v>22.433333333333334</v>
      </c>
      <c r="DE32" s="92">
        <f t="shared" si="39"/>
        <v>22.533333333333331</v>
      </c>
      <c r="DF32" s="92" t="e">
        <f t="shared" si="39"/>
        <v>#DIV/0!</v>
      </c>
      <c r="DG32" s="92">
        <f t="shared" si="39"/>
        <v>23.133333333333336</v>
      </c>
      <c r="DH32" s="92" t="e">
        <f t="shared" si="39"/>
        <v>#DIV/0!</v>
      </c>
      <c r="DI32" s="96">
        <f t="shared" si="34"/>
        <v>0</v>
      </c>
      <c r="DJ32" s="92">
        <f t="shared" si="35"/>
        <v>2</v>
      </c>
      <c r="DK32" s="96">
        <f t="shared" si="36"/>
        <v>0.8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23.2</v>
      </c>
      <c r="C33" s="141">
        <v>20.399999999999999</v>
      </c>
      <c r="D33" s="156">
        <f t="shared" si="3"/>
        <v>2.8000000000000007</v>
      </c>
      <c r="E33" s="156">
        <f t="shared" si="4"/>
        <v>23.978834317206886</v>
      </c>
      <c r="F33" s="156">
        <f t="shared" si="5"/>
        <v>28.453740693820269</v>
      </c>
      <c r="G33" s="156">
        <f t="shared" si="6"/>
        <v>2.289684712000001</v>
      </c>
      <c r="H33" s="156">
        <f t="shared" si="7"/>
        <v>21.689149605206886</v>
      </c>
      <c r="I33" s="156">
        <f t="shared" si="8"/>
        <v>18.786554510548541</v>
      </c>
      <c r="J33" s="142">
        <f t="shared" si="9"/>
        <v>76.226004301492239</v>
      </c>
      <c r="K33" s="148">
        <v>997</v>
      </c>
      <c r="L33" s="147">
        <v>1</v>
      </c>
      <c r="M33" s="142"/>
      <c r="N33" s="142"/>
      <c r="O33" s="142"/>
      <c r="P33" s="143"/>
      <c r="Q33" s="144">
        <v>36</v>
      </c>
      <c r="R33" s="145">
        <v>2</v>
      </c>
      <c r="S33" s="145"/>
      <c r="T33" s="144"/>
      <c r="U33" s="146"/>
      <c r="V33" s="146" t="s">
        <v>115</v>
      </c>
      <c r="W33" s="134"/>
      <c r="X33" s="156"/>
      <c r="Y33" s="156">
        <v>20.5</v>
      </c>
      <c r="Z33" s="156">
        <v>20.6</v>
      </c>
      <c r="AA33" s="156"/>
      <c r="AB33" s="156">
        <v>21.4</v>
      </c>
      <c r="AC33" s="48"/>
      <c r="AD33" s="156">
        <v>27.6</v>
      </c>
      <c r="AE33" s="141">
        <v>23.6</v>
      </c>
      <c r="AF33" s="156">
        <f t="shared" si="10"/>
        <v>4</v>
      </c>
      <c r="AG33" s="156">
        <f t="shared" si="11"/>
        <v>29.149096697763525</v>
      </c>
      <c r="AH33" s="156">
        <f t="shared" si="37"/>
        <v>36.960443559699456</v>
      </c>
      <c r="AI33" s="156">
        <f t="shared" si="16"/>
        <v>3.2827394399999998</v>
      </c>
      <c r="AJ33" s="156">
        <f t="shared" si="38"/>
        <v>25.866357257763525</v>
      </c>
      <c r="AK33" s="156">
        <f t="shared" si="12"/>
        <v>21.636531545560509</v>
      </c>
      <c r="AL33" s="50">
        <f t="shared" si="13"/>
        <v>69.983892958382711</v>
      </c>
      <c r="AM33" s="148">
        <v>992</v>
      </c>
      <c r="AN33" s="142">
        <v>8</v>
      </c>
      <c r="AO33" s="142"/>
      <c r="AP33" s="142"/>
      <c r="AQ33" s="142"/>
      <c r="AR33" s="143"/>
      <c r="AS33" s="144">
        <v>36</v>
      </c>
      <c r="AT33" s="145">
        <v>3</v>
      </c>
      <c r="AU33" s="145"/>
      <c r="AV33" s="146"/>
      <c r="AW33" s="146"/>
      <c r="AX33" s="146" t="s">
        <v>54</v>
      </c>
      <c r="AY33" s="156"/>
      <c r="AZ33" s="156">
        <v>22.2</v>
      </c>
      <c r="BA33" s="156">
        <v>21.5</v>
      </c>
      <c r="BB33" s="156"/>
      <c r="BC33" s="156">
        <v>21.5</v>
      </c>
      <c r="BD33" s="48"/>
      <c r="BE33" s="140">
        <v>23.2</v>
      </c>
      <c r="BF33" s="141">
        <v>22.5</v>
      </c>
      <c r="BG33" s="156">
        <f t="shared" si="18"/>
        <v>0.69999999999999929</v>
      </c>
      <c r="BH33" s="156">
        <f t="shared" si="19"/>
        <v>27.271662477114713</v>
      </c>
      <c r="BI33" s="156">
        <f t="shared" si="20"/>
        <v>28.453740693820269</v>
      </c>
      <c r="BJ33" s="156">
        <f t="shared" si="21"/>
        <v>0.57377188749999952</v>
      </c>
      <c r="BK33" s="156">
        <f t="shared" si="22"/>
        <v>26.697890589614715</v>
      </c>
      <c r="BL33" s="156">
        <f t="shared" si="23"/>
        <v>22.155255786834946</v>
      </c>
      <c r="BM33" s="142">
        <f t="shared" si="14"/>
        <v>93.829106256714795</v>
      </c>
      <c r="BN33" s="148">
        <v>995</v>
      </c>
      <c r="BO33" s="142">
        <v>6</v>
      </c>
      <c r="BP33" s="142"/>
      <c r="BQ33" s="142"/>
      <c r="BR33" s="142"/>
      <c r="BS33" s="143"/>
      <c r="BT33" s="144">
        <v>27</v>
      </c>
      <c r="BU33" s="145">
        <v>2</v>
      </c>
      <c r="BV33" s="146"/>
      <c r="BW33" s="146"/>
      <c r="BX33" s="146"/>
      <c r="BY33" s="146" t="s">
        <v>115</v>
      </c>
      <c r="BZ33" s="156"/>
      <c r="CA33" s="156">
        <v>22.1</v>
      </c>
      <c r="CB33" s="156">
        <v>21.8</v>
      </c>
      <c r="CC33" s="156"/>
      <c r="CD33" s="156">
        <v>21.7</v>
      </c>
      <c r="CE33" s="48"/>
      <c r="CF33" s="150">
        <v>10.5</v>
      </c>
      <c r="CG33" s="156">
        <v>27.6</v>
      </c>
      <c r="CH33" s="158">
        <f t="shared" si="0"/>
        <v>2.8999999999999986</v>
      </c>
      <c r="CI33" s="154">
        <v>20.5</v>
      </c>
      <c r="CJ33" s="154">
        <v>71.899999999994179</v>
      </c>
      <c r="CK33" s="154">
        <v>19.2</v>
      </c>
      <c r="CL33" s="156">
        <v>29.5</v>
      </c>
      <c r="CM33" s="97">
        <f t="shared" si="1"/>
        <v>24.666666666666668</v>
      </c>
      <c r="CN33" s="98"/>
      <c r="CO33" s="98"/>
      <c r="CP33" s="102">
        <f t="shared" si="2"/>
        <v>80.013001172196581</v>
      </c>
      <c r="CQ33" s="136">
        <v>5.2</v>
      </c>
      <c r="CS33" s="83">
        <v>21</v>
      </c>
      <c r="CT33" s="92">
        <f t="shared" si="27"/>
        <v>22.5</v>
      </c>
      <c r="CU33" s="92">
        <f t="shared" si="28"/>
        <v>21</v>
      </c>
      <c r="CV33" s="92">
        <f t="shared" si="29"/>
        <v>20.833333333333332</v>
      </c>
      <c r="CW33" s="94" t="str">
        <f t="shared" si="30"/>
        <v>s/d</v>
      </c>
      <c r="CX33" s="94" t="str">
        <f t="shared" si="31"/>
        <v>s/d</v>
      </c>
      <c r="CY33" s="93">
        <f t="shared" si="32"/>
        <v>96.253732455945268</v>
      </c>
      <c r="CZ33" s="92">
        <f t="shared" si="24"/>
        <v>20.215202459685184</v>
      </c>
      <c r="DA33" s="93">
        <f t="shared" si="25"/>
        <v>998.66666666666663</v>
      </c>
      <c r="DB33" s="92" t="str">
        <f t="shared" si="33"/>
        <v/>
      </c>
      <c r="DC33" s="92" t="e">
        <f t="shared" si="39"/>
        <v>#DIV/0!</v>
      </c>
      <c r="DD33" s="92">
        <f t="shared" si="39"/>
        <v>22.566666666666666</v>
      </c>
      <c r="DE33" s="92">
        <f t="shared" si="39"/>
        <v>22.600000000000005</v>
      </c>
      <c r="DF33" s="92" t="e">
        <f t="shared" si="39"/>
        <v>#DIV/0!</v>
      </c>
      <c r="DG33" s="92">
        <f t="shared" si="39"/>
        <v>23.2</v>
      </c>
      <c r="DH33" s="92" t="e">
        <f t="shared" si="39"/>
        <v>#DIV/0!</v>
      </c>
      <c r="DI33" s="96">
        <f t="shared" si="34"/>
        <v>19.8</v>
      </c>
      <c r="DJ33" s="92" t="s">
        <v>65</v>
      </c>
      <c r="DK33" s="96">
        <f t="shared" si="36"/>
        <v>0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19.8</v>
      </c>
      <c r="C34" s="141">
        <v>19.3</v>
      </c>
      <c r="D34" s="156">
        <f t="shared" si="3"/>
        <v>0.5</v>
      </c>
      <c r="E34" s="156">
        <f t="shared" si="4"/>
        <v>22.397079674593993</v>
      </c>
      <c r="F34" s="156">
        <f t="shared" si="5"/>
        <v>23.104360847524493</v>
      </c>
      <c r="G34" s="156">
        <f t="shared" si="6"/>
        <v>0.40836690250000002</v>
      </c>
      <c r="H34" s="156">
        <f t="shared" si="7"/>
        <v>21.988712772093994</v>
      </c>
      <c r="I34" s="156">
        <f t="shared" si="8"/>
        <v>19.006257081050848</v>
      </c>
      <c r="J34" s="142">
        <f t="shared" si="9"/>
        <v>95.171266226349502</v>
      </c>
      <c r="K34" s="148">
        <v>999</v>
      </c>
      <c r="L34" s="147">
        <v>8</v>
      </c>
      <c r="M34" s="142"/>
      <c r="N34" s="142"/>
      <c r="O34" s="142"/>
      <c r="P34" s="143"/>
      <c r="Q34" s="144">
        <v>0</v>
      </c>
      <c r="R34" s="145">
        <v>0</v>
      </c>
      <c r="S34" s="145"/>
      <c r="T34" s="144"/>
      <c r="U34" s="146"/>
      <c r="V34" s="146" t="s">
        <v>115</v>
      </c>
      <c r="W34" s="134"/>
      <c r="X34" s="156"/>
      <c r="Y34" s="156">
        <v>21.5</v>
      </c>
      <c r="Z34" s="156">
        <v>21.7</v>
      </c>
      <c r="AA34" s="156"/>
      <c r="AB34" s="156">
        <v>22</v>
      </c>
      <c r="AC34" s="48"/>
      <c r="AD34" s="140">
        <v>20.2</v>
      </c>
      <c r="AE34" s="141">
        <v>19.2</v>
      </c>
      <c r="AF34" s="156">
        <f t="shared" si="10"/>
        <v>1</v>
      </c>
      <c r="AG34" s="156">
        <f t="shared" si="11"/>
        <v>22.257920430565612</v>
      </c>
      <c r="AH34" s="156">
        <f t="shared" si="37"/>
        <v>23.68418059807065</v>
      </c>
      <c r="AI34" s="156">
        <f t="shared" si="16"/>
        <v>0.81664192000000013</v>
      </c>
      <c r="AJ34" s="156">
        <f t="shared" si="38"/>
        <v>21.441278510565613</v>
      </c>
      <c r="AK34" s="156">
        <f t="shared" si="12"/>
        <v>18.602746714860313</v>
      </c>
      <c r="AL34" s="142">
        <f t="shared" si="13"/>
        <v>90.529956997170729</v>
      </c>
      <c r="AM34" s="148">
        <v>999</v>
      </c>
      <c r="AN34" s="147">
        <v>8</v>
      </c>
      <c r="AO34" s="142"/>
      <c r="AP34" s="142"/>
      <c r="AQ34" s="142"/>
      <c r="AR34" s="143"/>
      <c r="AS34" s="144">
        <v>13</v>
      </c>
      <c r="AT34" s="145">
        <v>2</v>
      </c>
      <c r="AU34" s="145"/>
      <c r="AV34" s="144"/>
      <c r="AW34" s="146"/>
      <c r="AX34" s="146" t="s">
        <v>115</v>
      </c>
      <c r="AY34" s="156"/>
      <c r="AZ34" s="156">
        <v>21.9</v>
      </c>
      <c r="BA34" s="156">
        <v>21.7</v>
      </c>
      <c r="BB34" s="156"/>
      <c r="BC34" s="156">
        <v>22.2</v>
      </c>
      <c r="BD34" s="48"/>
      <c r="BE34" s="140">
        <v>19.600000000000001</v>
      </c>
      <c r="BF34" s="141">
        <v>18.600000000000001</v>
      </c>
      <c r="BG34" s="156">
        <f t="shared" si="18"/>
        <v>1</v>
      </c>
      <c r="BH34" s="156">
        <f t="shared" si="19"/>
        <v>21.43875019593305</v>
      </c>
      <c r="BI34" s="156">
        <f t="shared" si="20"/>
        <v>22.819137273918777</v>
      </c>
      <c r="BJ34" s="156">
        <f t="shared" si="21"/>
        <v>0.81609061000000005</v>
      </c>
      <c r="BK34" s="156">
        <f t="shared" si="22"/>
        <v>20.62265958593305</v>
      </c>
      <c r="BL34" s="156">
        <f t="shared" si="23"/>
        <v>17.982195732229311</v>
      </c>
      <c r="BM34" s="142">
        <f t="shared" si="14"/>
        <v>90.37440521252222</v>
      </c>
      <c r="BN34" s="148">
        <v>1001</v>
      </c>
      <c r="BO34" s="147">
        <v>7</v>
      </c>
      <c r="BP34" s="142"/>
      <c r="BQ34" s="142"/>
      <c r="BR34" s="142"/>
      <c r="BS34" s="143"/>
      <c r="BT34" s="144">
        <v>0</v>
      </c>
      <c r="BU34" s="145">
        <v>0</v>
      </c>
      <c r="BV34" s="145"/>
      <c r="BW34" s="144"/>
      <c r="BX34" s="146"/>
      <c r="BY34" s="146" t="s">
        <v>115</v>
      </c>
      <c r="BZ34" s="156"/>
      <c r="CA34" s="156">
        <v>21.7</v>
      </c>
      <c r="CB34" s="156">
        <v>21.7</v>
      </c>
      <c r="CC34" s="156"/>
      <c r="CD34" s="156">
        <v>22.1</v>
      </c>
      <c r="CE34" s="48"/>
      <c r="CF34" s="150">
        <v>0</v>
      </c>
      <c r="CG34" s="156">
        <v>17.399999999999999</v>
      </c>
      <c r="CH34" s="158">
        <f t="shared" si="0"/>
        <v>1</v>
      </c>
      <c r="CI34" s="154">
        <v>20.5</v>
      </c>
      <c r="CJ34" s="154">
        <v>34.320000000006985</v>
      </c>
      <c r="CK34" s="154">
        <v>19.5</v>
      </c>
      <c r="CL34" s="156">
        <v>23</v>
      </c>
      <c r="CM34" s="97">
        <f t="shared" si="1"/>
        <v>19.866666666666667</v>
      </c>
      <c r="CN34" s="98"/>
      <c r="CO34" s="98"/>
      <c r="CP34" s="102">
        <f t="shared" si="2"/>
        <v>92.025209478680821</v>
      </c>
      <c r="CQ34" s="136">
        <v>0</v>
      </c>
      <c r="CS34" s="83">
        <v>22</v>
      </c>
      <c r="CT34" s="92">
        <f t="shared" si="27"/>
        <v>20</v>
      </c>
      <c r="CU34" s="92">
        <f t="shared" si="28"/>
        <v>17.2</v>
      </c>
      <c r="CV34" s="92">
        <f t="shared" si="29"/>
        <v>18.033333333333331</v>
      </c>
      <c r="CW34" s="94" t="str">
        <f t="shared" si="30"/>
        <v>s/d</v>
      </c>
      <c r="CX34" s="94" t="str">
        <f t="shared" si="31"/>
        <v>s/d</v>
      </c>
      <c r="CY34" s="93">
        <f t="shared" si="32"/>
        <v>92.097245915307766</v>
      </c>
      <c r="CZ34" s="92">
        <f t="shared" si="24"/>
        <v>16.70366187850507</v>
      </c>
      <c r="DA34" s="93">
        <f t="shared" si="25"/>
        <v>1002.6666666666666</v>
      </c>
      <c r="DB34" s="92" t="str">
        <f t="shared" si="33"/>
        <v/>
      </c>
      <c r="DC34" s="92" t="e">
        <f t="shared" si="39"/>
        <v>#DIV/0!</v>
      </c>
      <c r="DD34" s="92">
        <f t="shared" si="39"/>
        <v>21.900000000000002</v>
      </c>
      <c r="DE34" s="92">
        <f t="shared" si="39"/>
        <v>22.166666666666668</v>
      </c>
      <c r="DF34" s="92" t="e">
        <f t="shared" si="39"/>
        <v>#DIV/0!</v>
      </c>
      <c r="DG34" s="92">
        <f t="shared" si="39"/>
        <v>23</v>
      </c>
      <c r="DH34" s="92" t="e">
        <f t="shared" si="39"/>
        <v>#DIV/0!</v>
      </c>
      <c r="DI34" s="96">
        <f t="shared" si="34"/>
        <v>1.7</v>
      </c>
      <c r="DJ34" s="92">
        <f t="shared" si="35"/>
        <v>0</v>
      </c>
      <c r="DK34" s="96">
        <f t="shared" si="36"/>
        <v>0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18.399999999999999</v>
      </c>
      <c r="C35" s="141">
        <v>17.5</v>
      </c>
      <c r="D35" s="156">
        <f t="shared" si="3"/>
        <v>0.89999999999999858</v>
      </c>
      <c r="E35" s="156">
        <f t="shared" si="4"/>
        <v>20.005299275138146</v>
      </c>
      <c r="F35" s="156">
        <f t="shared" si="5"/>
        <v>21.171624024728246</v>
      </c>
      <c r="G35" s="156">
        <f t="shared" si="6"/>
        <v>0.7335718874999988</v>
      </c>
      <c r="H35" s="156">
        <f t="shared" si="7"/>
        <v>19.271727387638148</v>
      </c>
      <c r="I35" s="156">
        <f t="shared" si="8"/>
        <v>16.909305934087229</v>
      </c>
      <c r="J35" s="142">
        <f t="shared" si="9"/>
        <v>91.026212089960424</v>
      </c>
      <c r="K35" s="148">
        <v>1002</v>
      </c>
      <c r="L35" s="147">
        <v>8</v>
      </c>
      <c r="M35" s="142"/>
      <c r="N35" s="142"/>
      <c r="O35" s="142"/>
      <c r="P35" s="143"/>
      <c r="Q35" s="144">
        <v>9</v>
      </c>
      <c r="R35" s="145">
        <v>2</v>
      </c>
      <c r="S35" s="145"/>
      <c r="T35" s="144"/>
      <c r="U35" s="146"/>
      <c r="V35" s="146" t="s">
        <v>115</v>
      </c>
      <c r="W35" s="156"/>
      <c r="X35" s="156"/>
      <c r="Y35" s="156">
        <v>21</v>
      </c>
      <c r="Z35" s="156">
        <v>21.2</v>
      </c>
      <c r="AA35" s="156"/>
      <c r="AB35" s="156">
        <v>22.1</v>
      </c>
      <c r="AC35" s="48"/>
      <c r="AD35" s="140">
        <v>20.6</v>
      </c>
      <c r="AE35" s="141">
        <v>19.399999999999999</v>
      </c>
      <c r="AF35" s="156">
        <f t="shared" si="10"/>
        <v>1.2000000000000028</v>
      </c>
      <c r="AG35" s="156">
        <f t="shared" si="11"/>
        <v>22.536999886080302</v>
      </c>
      <c r="AH35" s="156">
        <f t="shared" si="37"/>
        <v>24.276689308539769</v>
      </c>
      <c r="AI35" s="156">
        <f t="shared" si="16"/>
        <v>0.98019082800000235</v>
      </c>
      <c r="AJ35" s="156">
        <f t="shared" si="38"/>
        <v>21.556809058080301</v>
      </c>
      <c r="AK35" s="156">
        <f t="shared" si="12"/>
        <v>18.688648006917045</v>
      </c>
      <c r="AL35" s="142">
        <f t="shared" si="13"/>
        <v>88.796329615246592</v>
      </c>
      <c r="AM35" s="148">
        <v>1000</v>
      </c>
      <c r="AN35" s="147">
        <v>8</v>
      </c>
      <c r="AO35" s="142"/>
      <c r="AP35" s="142"/>
      <c r="AQ35" s="142"/>
      <c r="AR35" s="143"/>
      <c r="AS35" s="144">
        <v>22</v>
      </c>
      <c r="AT35" s="145">
        <v>2</v>
      </c>
      <c r="AU35" s="145"/>
      <c r="AV35" s="144"/>
      <c r="AW35" s="146"/>
      <c r="AX35" s="146" t="s">
        <v>115</v>
      </c>
      <c r="AY35" s="156"/>
      <c r="AZ35" s="156">
        <v>21.5</v>
      </c>
      <c r="BA35" s="156">
        <v>21.5</v>
      </c>
      <c r="BB35" s="156"/>
      <c r="BC35" s="156">
        <v>22.1</v>
      </c>
      <c r="BD35" s="48"/>
      <c r="BE35" s="140">
        <v>19.8</v>
      </c>
      <c r="BF35" s="141">
        <v>19.3</v>
      </c>
      <c r="BG35" s="156">
        <f t="shared" si="18"/>
        <v>0.5</v>
      </c>
      <c r="BH35" s="156">
        <f t="shared" si="19"/>
        <v>22.397079674593993</v>
      </c>
      <c r="BI35" s="156">
        <f t="shared" si="20"/>
        <v>23.104360847524493</v>
      </c>
      <c r="BJ35" s="156">
        <f t="shared" si="21"/>
        <v>0.40836690250000002</v>
      </c>
      <c r="BK35" s="156">
        <f t="shared" si="22"/>
        <v>21.988712772093994</v>
      </c>
      <c r="BL35" s="156">
        <f t="shared" si="23"/>
        <v>19.006257081050848</v>
      </c>
      <c r="BM35" s="142">
        <f t="shared" si="14"/>
        <v>95.171266226349502</v>
      </c>
      <c r="BN35" s="148">
        <v>999</v>
      </c>
      <c r="BO35" s="147">
        <v>8</v>
      </c>
      <c r="BP35" s="142"/>
      <c r="BQ35" s="142"/>
      <c r="BR35" s="142"/>
      <c r="BS35" s="143"/>
      <c r="BT35" s="144">
        <v>0</v>
      </c>
      <c r="BU35" s="145">
        <v>0</v>
      </c>
      <c r="BV35" s="145"/>
      <c r="BW35" s="144"/>
      <c r="BX35" s="146"/>
      <c r="BY35" s="146" t="s">
        <v>115</v>
      </c>
      <c r="BZ35" s="156"/>
      <c r="CA35" s="156">
        <v>21.4</v>
      </c>
      <c r="CB35" s="156">
        <v>21.5</v>
      </c>
      <c r="CC35" s="156"/>
      <c r="CD35" s="156">
        <v>22</v>
      </c>
      <c r="CE35" s="48"/>
      <c r="CF35" s="49">
        <v>0.5</v>
      </c>
      <c r="CG35" s="156">
        <v>26</v>
      </c>
      <c r="CH35" s="158">
        <f t="shared" si="0"/>
        <v>0.19999999999999929</v>
      </c>
      <c r="CI35" s="154">
        <v>18.5</v>
      </c>
      <c r="CJ35" s="154">
        <v>12.410000000003492</v>
      </c>
      <c r="CK35" s="154">
        <v>17.2</v>
      </c>
      <c r="CL35" s="156">
        <v>21</v>
      </c>
      <c r="CM35" s="97">
        <f t="shared" si="1"/>
        <v>19.599999999999998</v>
      </c>
      <c r="CN35" s="98"/>
      <c r="CO35" s="98"/>
      <c r="CP35" s="102">
        <f t="shared" si="2"/>
        <v>91.664602643852163</v>
      </c>
      <c r="CQ35" s="136">
        <v>0</v>
      </c>
      <c r="CS35" s="83">
        <v>23</v>
      </c>
      <c r="CT35" s="92">
        <f t="shared" si="27"/>
        <v>18</v>
      </c>
      <c r="CU35" s="92">
        <f t="shared" si="28"/>
        <v>15.6</v>
      </c>
      <c r="CV35" s="92">
        <f t="shared" si="29"/>
        <v>15.833333333333334</v>
      </c>
      <c r="CW35" s="94" t="str">
        <f t="shared" si="30"/>
        <v>s/d</v>
      </c>
      <c r="CX35" s="94" t="str">
        <f t="shared" si="31"/>
        <v>s/d</v>
      </c>
      <c r="CY35" s="93">
        <f t="shared" si="32"/>
        <v>93.512335189091928</v>
      </c>
      <c r="CZ35" s="92">
        <f t="shared" si="24"/>
        <v>14.786571072716066</v>
      </c>
      <c r="DA35" s="93">
        <f t="shared" si="25"/>
        <v>1003.6666666666666</v>
      </c>
      <c r="DB35" s="92" t="str">
        <f t="shared" si="33"/>
        <v/>
      </c>
      <c r="DC35" s="92" t="e">
        <f t="shared" si="39"/>
        <v>#DIV/0!</v>
      </c>
      <c r="DD35" s="92">
        <f t="shared" si="39"/>
        <v>20.966666666666665</v>
      </c>
      <c r="DE35" s="92">
        <f t="shared" si="39"/>
        <v>21.400000000000002</v>
      </c>
      <c r="DF35" s="92" t="e">
        <f t="shared" si="39"/>
        <v>#DIV/0!</v>
      </c>
      <c r="DG35" s="92">
        <f t="shared" si="39"/>
        <v>22.566666666666666</v>
      </c>
      <c r="DH35" s="92" t="e">
        <f t="shared" si="39"/>
        <v>#DIV/0!</v>
      </c>
      <c r="DI35" s="96">
        <f t="shared" si="34"/>
        <v>5.6</v>
      </c>
      <c r="DJ35" s="92">
        <f t="shared" si="35"/>
        <v>0.79999999999999716</v>
      </c>
      <c r="DK35" s="96">
        <f t="shared" si="36"/>
        <v>0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21</v>
      </c>
      <c r="C36" s="141">
        <v>20.5</v>
      </c>
      <c r="D36" s="156">
        <f t="shared" si="3"/>
        <v>0.5</v>
      </c>
      <c r="E36" s="156">
        <f t="shared" si="4"/>
        <v>24.127359827861145</v>
      </c>
      <c r="F36" s="156">
        <f t="shared" si="5"/>
        <v>24.882120498598017</v>
      </c>
      <c r="G36" s="156">
        <f t="shared" si="6"/>
        <v>0.40891821249999999</v>
      </c>
      <c r="H36" s="156">
        <f t="shared" si="7"/>
        <v>23.718441615361144</v>
      </c>
      <c r="I36" s="156">
        <f t="shared" si="8"/>
        <v>20.225911358661794</v>
      </c>
      <c r="J36" s="142">
        <f t="shared" si="9"/>
        <v>95.323232666997015</v>
      </c>
      <c r="K36" s="148">
        <v>999</v>
      </c>
      <c r="L36" s="147">
        <v>6</v>
      </c>
      <c r="M36" s="142"/>
      <c r="N36" s="142"/>
      <c r="O36" s="142"/>
      <c r="P36" s="143"/>
      <c r="Q36" s="144">
        <v>0</v>
      </c>
      <c r="R36" s="145">
        <v>0</v>
      </c>
      <c r="S36" s="145"/>
      <c r="T36" s="144"/>
      <c r="U36" s="146"/>
      <c r="V36" s="146" t="s">
        <v>115</v>
      </c>
      <c r="W36" s="156"/>
      <c r="X36" s="156"/>
      <c r="Y36" s="156">
        <v>21</v>
      </c>
      <c r="Z36" s="156">
        <v>21.2</v>
      </c>
      <c r="AA36" s="156"/>
      <c r="AB36" s="156">
        <v>22</v>
      </c>
      <c r="AC36" s="48"/>
      <c r="AD36" s="140">
        <v>21.2</v>
      </c>
      <c r="AE36" s="141">
        <v>21</v>
      </c>
      <c r="AF36" s="156">
        <f t="shared" si="10"/>
        <v>0.19999999999999929</v>
      </c>
      <c r="AG36" s="156">
        <f t="shared" si="11"/>
        <v>24.882120498598017</v>
      </c>
      <c r="AH36" s="156">
        <f t="shared" si="37"/>
        <v>25.189755922109946</v>
      </c>
      <c r="AI36" s="156">
        <f t="shared" si="16"/>
        <v>0.16365916999999941</v>
      </c>
      <c r="AJ36" s="156">
        <f t="shared" si="38"/>
        <v>24.718461328598018</v>
      </c>
      <c r="AK36" s="156">
        <f t="shared" si="12"/>
        <v>20.895980514583336</v>
      </c>
      <c r="AL36" s="142">
        <f t="shared" si="13"/>
        <v>98.129022786210271</v>
      </c>
      <c r="AM36" s="148">
        <v>996</v>
      </c>
      <c r="AN36" s="147">
        <v>8</v>
      </c>
      <c r="AO36" s="142"/>
      <c r="AP36" s="142"/>
      <c r="AQ36" s="142"/>
      <c r="AR36" s="143"/>
      <c r="AS36" s="144">
        <v>22</v>
      </c>
      <c r="AT36" s="145">
        <v>2</v>
      </c>
      <c r="AU36" s="145"/>
      <c r="AV36" s="144"/>
      <c r="AW36" s="146"/>
      <c r="AX36" s="146" t="s">
        <v>114</v>
      </c>
      <c r="AY36" s="156"/>
      <c r="AZ36" s="156">
        <v>22.2</v>
      </c>
      <c r="BA36" s="156">
        <v>21.8</v>
      </c>
      <c r="BB36" s="156"/>
      <c r="BC36" s="156">
        <v>22.1</v>
      </c>
      <c r="BD36" s="48"/>
      <c r="BE36" s="140">
        <v>19.2</v>
      </c>
      <c r="BF36" s="141">
        <v>18.8</v>
      </c>
      <c r="BG36" s="156">
        <f t="shared" si="18"/>
        <v>0.39999999999999858</v>
      </c>
      <c r="BH36" s="156">
        <f t="shared" si="19"/>
        <v>21.708823327881156</v>
      </c>
      <c r="BI36" s="156">
        <f t="shared" si="20"/>
        <v>22.257920430565612</v>
      </c>
      <c r="BJ36" s="156">
        <f t="shared" si="21"/>
        <v>0.32650975199999888</v>
      </c>
      <c r="BK36" s="156">
        <f t="shared" si="22"/>
        <v>21.382313575881156</v>
      </c>
      <c r="BL36" s="156">
        <f t="shared" si="23"/>
        <v>18.558747844583003</v>
      </c>
      <c r="BM36" s="142">
        <f t="shared" si="14"/>
        <v>96.066088665309309</v>
      </c>
      <c r="BN36" s="148">
        <v>997</v>
      </c>
      <c r="BO36" s="147">
        <v>8</v>
      </c>
      <c r="BP36" s="142"/>
      <c r="BQ36" s="142"/>
      <c r="BR36" s="142"/>
      <c r="BS36" s="143"/>
      <c r="BT36" s="144">
        <v>18</v>
      </c>
      <c r="BU36" s="145">
        <v>2</v>
      </c>
      <c r="BV36" s="145"/>
      <c r="BW36" s="144"/>
      <c r="BX36" s="146"/>
      <c r="BY36" s="146" t="s">
        <v>114</v>
      </c>
      <c r="BZ36" s="156"/>
      <c r="CA36" s="156">
        <v>21.9</v>
      </c>
      <c r="CB36" s="156">
        <v>21.9</v>
      </c>
      <c r="CC36" s="156"/>
      <c r="CD36" s="156">
        <v>22.2</v>
      </c>
      <c r="CE36" s="48"/>
      <c r="CF36" s="49">
        <v>8.8000000000000007</v>
      </c>
      <c r="CG36" s="156">
        <v>24.7</v>
      </c>
      <c r="CH36" s="158">
        <f t="shared" si="0"/>
        <v>1.9000000000000021</v>
      </c>
      <c r="CI36" s="154">
        <v>20</v>
      </c>
      <c r="CJ36" s="154">
        <v>66.619999999995343</v>
      </c>
      <c r="CK36" s="154">
        <v>18.8</v>
      </c>
      <c r="CL36" s="156">
        <v>25.5</v>
      </c>
      <c r="CM36" s="97">
        <f t="shared" si="1"/>
        <v>20.466666666666669</v>
      </c>
      <c r="CN36" s="98"/>
      <c r="CO36" s="98"/>
      <c r="CP36" s="102">
        <f t="shared" si="2"/>
        <v>96.506114706172184</v>
      </c>
      <c r="CQ36" s="136">
        <v>1.5</v>
      </c>
      <c r="CS36" s="83">
        <v>24</v>
      </c>
      <c r="CT36" s="92">
        <f t="shared" si="27"/>
        <v>20</v>
      </c>
      <c r="CU36" s="92">
        <f t="shared" si="28"/>
        <v>12.8</v>
      </c>
      <c r="CV36" s="92">
        <f t="shared" si="29"/>
        <v>15.633333333333333</v>
      </c>
      <c r="CW36" s="94" t="str">
        <f t="shared" si="30"/>
        <v>s/d</v>
      </c>
      <c r="CX36" s="94" t="str">
        <f t="shared" si="31"/>
        <v>s/d</v>
      </c>
      <c r="CY36" s="93">
        <f t="shared" si="32"/>
        <v>85.12803723504976</v>
      </c>
      <c r="CZ36" s="92">
        <f t="shared" si="24"/>
        <v>13.011693724841527</v>
      </c>
      <c r="DA36" s="93">
        <f t="shared" si="25"/>
        <v>1004.3333333333334</v>
      </c>
      <c r="DB36" s="92" t="str">
        <f t="shared" si="33"/>
        <v/>
      </c>
      <c r="DC36" s="92" t="e">
        <f t="shared" si="39"/>
        <v>#DIV/0!</v>
      </c>
      <c r="DD36" s="92">
        <f t="shared" si="39"/>
        <v>19.866666666666664</v>
      </c>
      <c r="DE36" s="92">
        <f t="shared" si="39"/>
        <v>20.466666666666665</v>
      </c>
      <c r="DF36" s="92" t="e">
        <f t="shared" si="39"/>
        <v>#DIV/0!</v>
      </c>
      <c r="DG36" s="92">
        <f t="shared" si="39"/>
        <v>21.866666666666664</v>
      </c>
      <c r="DH36" s="92" t="e">
        <f t="shared" si="39"/>
        <v>#DIV/0!</v>
      </c>
      <c r="DI36" s="96">
        <f t="shared" si="34"/>
        <v>0</v>
      </c>
      <c r="DJ36" s="92">
        <f t="shared" si="35"/>
        <v>2.1000000000000014</v>
      </c>
      <c r="DK36" s="96">
        <f t="shared" si="36"/>
        <v>1.5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16.399999999999999</v>
      </c>
      <c r="C37" s="141">
        <v>16</v>
      </c>
      <c r="D37" s="156">
        <f t="shared" si="3"/>
        <v>0.39999999999999858</v>
      </c>
      <c r="E37" s="156">
        <f t="shared" si="4"/>
        <v>18.186256860288665</v>
      </c>
      <c r="F37" s="156">
        <f t="shared" si="5"/>
        <v>18.656551216675464</v>
      </c>
      <c r="G37" s="156">
        <f t="shared" si="6"/>
        <v>0.32548063999999888</v>
      </c>
      <c r="H37" s="156">
        <f t="shared" si="7"/>
        <v>17.860776220288667</v>
      </c>
      <c r="I37" s="156">
        <f t="shared" si="8"/>
        <v>15.715973107917689</v>
      </c>
      <c r="J37" s="142">
        <f t="shared" si="9"/>
        <v>95.734608250234785</v>
      </c>
      <c r="K37" s="148">
        <v>999</v>
      </c>
      <c r="L37" s="147">
        <v>8</v>
      </c>
      <c r="M37" s="142"/>
      <c r="N37" s="142"/>
      <c r="O37" s="142"/>
      <c r="P37" s="143"/>
      <c r="Q37" s="144">
        <v>9</v>
      </c>
      <c r="R37" s="145">
        <v>2</v>
      </c>
      <c r="S37" s="145"/>
      <c r="T37" s="144"/>
      <c r="U37" s="146"/>
      <c r="V37" s="146" t="s">
        <v>115</v>
      </c>
      <c r="W37" s="156"/>
      <c r="X37" s="156"/>
      <c r="Y37" s="156">
        <v>21</v>
      </c>
      <c r="Z37" s="156">
        <v>21.5</v>
      </c>
      <c r="AA37" s="156"/>
      <c r="AB37" s="156">
        <v>22.2</v>
      </c>
      <c r="AC37" s="48"/>
      <c r="AD37" s="140">
        <v>17.399999999999999</v>
      </c>
      <c r="AE37" s="141">
        <v>15.9</v>
      </c>
      <c r="AF37" s="156">
        <f t="shared" si="10"/>
        <v>1.4999999999999982</v>
      </c>
      <c r="AG37" s="156">
        <f t="shared" si="11"/>
        <v>18.070321171498282</v>
      </c>
      <c r="AH37" s="156">
        <f t="shared" si="37"/>
        <v>19.879251255772484</v>
      </c>
      <c r="AI37" s="156">
        <f t="shared" si="16"/>
        <v>1.2204145724999986</v>
      </c>
      <c r="AJ37" s="156">
        <f t="shared" si="38"/>
        <v>16.849906598998285</v>
      </c>
      <c r="AK37" s="156">
        <f t="shared" si="12"/>
        <v>14.809099882828319</v>
      </c>
      <c r="AL37" s="142">
        <f t="shared" si="13"/>
        <v>84.761273863900954</v>
      </c>
      <c r="AM37" s="148">
        <v>999</v>
      </c>
      <c r="AN37" s="147">
        <v>8</v>
      </c>
      <c r="AO37" s="142"/>
      <c r="AP37" s="142"/>
      <c r="AQ37" s="142"/>
      <c r="AR37" s="143"/>
      <c r="AS37" s="144">
        <v>36</v>
      </c>
      <c r="AT37" s="145">
        <v>2</v>
      </c>
      <c r="AU37" s="145"/>
      <c r="AV37" s="144"/>
      <c r="AW37" s="146"/>
      <c r="AX37" s="146" t="s">
        <v>115</v>
      </c>
      <c r="AY37" s="156"/>
      <c r="AZ37" s="156">
        <v>21.2</v>
      </c>
      <c r="BA37" s="156" t="s">
        <v>118</v>
      </c>
      <c r="BB37" s="156"/>
      <c r="BC37" s="156">
        <v>22</v>
      </c>
      <c r="BD37" s="48"/>
      <c r="BE37" s="140">
        <v>16.100000000000001</v>
      </c>
      <c r="BF37" s="141">
        <v>14.8</v>
      </c>
      <c r="BG37" s="156">
        <f t="shared" si="18"/>
        <v>1.3000000000000007</v>
      </c>
      <c r="BH37" s="156">
        <f t="shared" si="19"/>
        <v>16.837186905170775</v>
      </c>
      <c r="BI37" s="156">
        <f t="shared" si="20"/>
        <v>18.302844596536719</v>
      </c>
      <c r="BJ37" s="156">
        <f t="shared" si="21"/>
        <v>1.0563786740000007</v>
      </c>
      <c r="BK37" s="156">
        <f t="shared" si="22"/>
        <v>15.780808231170774</v>
      </c>
      <c r="BL37" s="156">
        <f t="shared" si="23"/>
        <v>13.796515878122957</v>
      </c>
      <c r="BM37" s="142">
        <f t="shared" si="14"/>
        <v>86.220522432654178</v>
      </c>
      <c r="BN37" s="148">
        <v>1001</v>
      </c>
      <c r="BO37" s="147">
        <v>8</v>
      </c>
      <c r="BP37" s="142"/>
      <c r="BQ37" s="142"/>
      <c r="BR37" s="142"/>
      <c r="BS37" s="143"/>
      <c r="BT37" s="144">
        <v>13</v>
      </c>
      <c r="BU37" s="145">
        <v>2</v>
      </c>
      <c r="BV37" s="145"/>
      <c r="BW37" s="144"/>
      <c r="BX37" s="146"/>
      <c r="BY37" s="146" t="s">
        <v>115</v>
      </c>
      <c r="BZ37" s="156"/>
      <c r="CA37" s="156">
        <v>20.6</v>
      </c>
      <c r="CB37" s="156">
        <v>21.1</v>
      </c>
      <c r="CC37" s="156"/>
      <c r="CD37" s="156">
        <v>22.1</v>
      </c>
      <c r="CE37" s="48"/>
      <c r="CF37" s="49">
        <v>0</v>
      </c>
      <c r="CG37" s="156">
        <v>18.100000000000001</v>
      </c>
      <c r="CH37" s="158">
        <f>CF37+26-25</f>
        <v>1</v>
      </c>
      <c r="CI37" s="154">
        <v>18</v>
      </c>
      <c r="CJ37" s="154">
        <v>48.190000000002328</v>
      </c>
      <c r="CK37" s="154">
        <v>16.399999999999999</v>
      </c>
      <c r="CL37" s="156">
        <v>19.5</v>
      </c>
      <c r="CM37" s="97">
        <f t="shared" si="1"/>
        <v>16.633333333333333</v>
      </c>
      <c r="CN37" s="98"/>
      <c r="CO37" s="98"/>
      <c r="CP37" s="102">
        <f t="shared" si="2"/>
        <v>88.905468182263306</v>
      </c>
      <c r="CQ37" s="137">
        <v>0</v>
      </c>
      <c r="CS37" s="83">
        <v>25</v>
      </c>
      <c r="CT37" s="92">
        <f t="shared" si="27"/>
        <v>22.5</v>
      </c>
      <c r="CU37" s="92">
        <f t="shared" si="28"/>
        <v>10</v>
      </c>
      <c r="CV37" s="92">
        <f t="shared" si="29"/>
        <v>17.666666666666668</v>
      </c>
      <c r="CW37" s="94" t="str">
        <f t="shared" si="30"/>
        <v>s/d</v>
      </c>
      <c r="CX37" s="94" t="str">
        <f t="shared" si="31"/>
        <v>s/d</v>
      </c>
      <c r="CY37" s="93">
        <f t="shared" si="32"/>
        <v>79.712471165536428</v>
      </c>
      <c r="CZ37" s="92">
        <f t="shared" si="24"/>
        <v>13.921195518117756</v>
      </c>
      <c r="DA37" s="93">
        <f t="shared" si="25"/>
        <v>1003</v>
      </c>
      <c r="DB37" s="92" t="str">
        <f t="shared" si="33"/>
        <v/>
      </c>
      <c r="DC37" s="92" t="e">
        <f t="shared" si="39"/>
        <v>#DIV/0!</v>
      </c>
      <c r="DD37" s="92">
        <f t="shared" si="39"/>
        <v>19.266666666666666</v>
      </c>
      <c r="DE37" s="92">
        <f t="shared" si="39"/>
        <v>19.766666666666666</v>
      </c>
      <c r="DF37" s="92" t="e">
        <f t="shared" si="39"/>
        <v>#DIV/0!</v>
      </c>
      <c r="DG37" s="92">
        <f t="shared" si="39"/>
        <v>21.266666666666666</v>
      </c>
      <c r="DH37" s="92" t="e">
        <f t="shared" si="39"/>
        <v>#DIV/0!</v>
      </c>
      <c r="DI37" s="96">
        <f t="shared" si="34"/>
        <v>0</v>
      </c>
      <c r="DJ37" s="92">
        <f t="shared" si="35"/>
        <v>1</v>
      </c>
      <c r="DK37" s="96">
        <f>IF(CQ31="","",CQ31)</f>
        <v>8.6999999999999993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133.79999999999998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26</v>
      </c>
      <c r="CU38" s="92">
        <f t="shared" si="28"/>
        <v>13.5</v>
      </c>
      <c r="CV38" s="92">
        <f>IF(CM32=FALSE,"s/d",CM32)</f>
        <v>21.633333333333336</v>
      </c>
      <c r="CW38" s="94" t="str">
        <f t="shared" si="30"/>
        <v>s/d</v>
      </c>
      <c r="CX38" s="94" t="str">
        <f t="shared" si="31"/>
        <v>s/d</v>
      </c>
      <c r="CY38" s="93">
        <f t="shared" si="32"/>
        <v>69.397978237245638</v>
      </c>
      <c r="CZ38" s="92">
        <f t="shared" si="24"/>
        <v>15.535869460467602</v>
      </c>
      <c r="DA38" s="93">
        <f t="shared" si="25"/>
        <v>997.66666666666663</v>
      </c>
      <c r="DB38" s="92"/>
      <c r="DC38" s="92" t="e">
        <f t="shared" si="39"/>
        <v>#DIV/0!</v>
      </c>
      <c r="DD38" s="92">
        <f t="shared" si="39"/>
        <v>19.600000000000001</v>
      </c>
      <c r="DE38" s="92">
        <f t="shared" si="39"/>
        <v>19.900000000000002</v>
      </c>
      <c r="DF38" s="92" t="e">
        <f t="shared" si="39"/>
        <v>#DIV/0!</v>
      </c>
      <c r="DG38" s="92">
        <f t="shared" si="39"/>
        <v>21.066666666666666</v>
      </c>
      <c r="DH38" s="92" t="e">
        <f t="shared" si="39"/>
        <v>#DIV/0!</v>
      </c>
      <c r="DI38" s="96">
        <f t="shared" si="34"/>
        <v>0.5</v>
      </c>
      <c r="DJ38" s="92">
        <f t="shared" si="35"/>
        <v>3.1000000000000014</v>
      </c>
      <c r="DK38" s="96">
        <f t="shared" si="36"/>
        <v>7.3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 t="e">
        <f>AVERAGE(W7:W37)</f>
        <v>#DIV/0!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4.3161290322580639</v>
      </c>
      <c r="CG39" s="5">
        <f>AVERAGE(CG7:CG37)</f>
        <v>26.292000000000002</v>
      </c>
      <c r="CH39" s="5" t="e">
        <f t="shared" ref="CH39:CN39" si="40">AVERAGE(CH7:CH36)</f>
        <v>#VALUE!</v>
      </c>
      <c r="CI39" s="5"/>
      <c r="CJ39" s="5"/>
      <c r="CK39" s="5">
        <f>AVERAGE(CK7:CK37)</f>
        <v>17.987096774193546</v>
      </c>
      <c r="CL39" s="5">
        <f>AVERAGE(CL7:CL37)</f>
        <v>25.167741935483871</v>
      </c>
      <c r="CM39" s="5">
        <f>AVERAGE(CM7:CM37)</f>
        <v>21.527956989247311</v>
      </c>
      <c r="CN39" s="5" t="e">
        <f t="shared" si="40"/>
        <v>#DIV/0!</v>
      </c>
      <c r="CO39" s="5"/>
      <c r="CP39" s="42"/>
      <c r="CQ39" s="33">
        <f>AVERAGE(CQ7:CQ37)</f>
        <v>3.5533333333333332</v>
      </c>
      <c r="CS39" s="83">
        <v>27</v>
      </c>
      <c r="CT39" s="92">
        <f t="shared" si="27"/>
        <v>29.5</v>
      </c>
      <c r="CU39" s="92">
        <f t="shared" si="28"/>
        <v>19.2</v>
      </c>
      <c r="CV39" s="92">
        <f t="shared" si="29"/>
        <v>24.666666666666668</v>
      </c>
      <c r="CW39" s="94" t="str">
        <f t="shared" si="30"/>
        <v>s/d</v>
      </c>
      <c r="CX39" s="94" t="str">
        <f t="shared" si="31"/>
        <v>s/d</v>
      </c>
      <c r="CY39" s="93">
        <f t="shared" si="32"/>
        <v>80.013001172196581</v>
      </c>
      <c r="CZ39" s="92">
        <f t="shared" si="24"/>
        <v>20.859447280981332</v>
      </c>
      <c r="DA39" s="93">
        <f t="shared" si="25"/>
        <v>994.66666666666663</v>
      </c>
      <c r="DB39" s="92"/>
      <c r="DC39" s="92" t="e">
        <f t="shared" si="39"/>
        <v>#DIV/0!</v>
      </c>
      <c r="DD39" s="92">
        <f t="shared" si="39"/>
        <v>21.600000000000005</v>
      </c>
      <c r="DE39" s="92">
        <f t="shared" si="39"/>
        <v>21.3</v>
      </c>
      <c r="DF39" s="92" t="e">
        <f t="shared" si="39"/>
        <v>#DIV/0!</v>
      </c>
      <c r="DG39" s="92">
        <f t="shared" si="39"/>
        <v>21.533333333333331</v>
      </c>
      <c r="DH39" s="92" t="e">
        <f t="shared" si="39"/>
        <v>#DIV/0!</v>
      </c>
      <c r="DI39" s="96">
        <f t="shared" si="34"/>
        <v>10.5</v>
      </c>
      <c r="DJ39" s="92">
        <f t="shared" si="35"/>
        <v>2.8999999999999986</v>
      </c>
      <c r="DK39" s="96">
        <f t="shared" si="36"/>
        <v>5.2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0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17.399999999999999</v>
      </c>
      <c r="CH40" s="6" t="e">
        <f t="shared" ref="CH40:CN40" si="41">MIN(CH7:CH36)</f>
        <v>#VALUE!</v>
      </c>
      <c r="CI40" s="6"/>
      <c r="CJ40" s="6"/>
      <c r="CK40" s="6">
        <f>MIN(CK7:CK37)</f>
        <v>10</v>
      </c>
      <c r="CL40" s="6">
        <f>MIN(CL7:CL37)</f>
        <v>18</v>
      </c>
      <c r="CM40" s="6">
        <f>MIN(CM7:CM37)</f>
        <v>15.633333333333333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23</v>
      </c>
      <c r="CU40" s="92">
        <f t="shared" si="28"/>
        <v>19.5</v>
      </c>
      <c r="CV40" s="92">
        <f t="shared" si="29"/>
        <v>19.866666666666667</v>
      </c>
      <c r="CW40" s="94" t="str">
        <f t="shared" si="30"/>
        <v>s/d</v>
      </c>
      <c r="CX40" s="94" t="str">
        <f t="shared" si="31"/>
        <v>s/d</v>
      </c>
      <c r="CY40" s="93">
        <f t="shared" si="32"/>
        <v>92.025209478680821</v>
      </c>
      <c r="CZ40" s="92">
        <f t="shared" si="24"/>
        <v>18.530399842713493</v>
      </c>
      <c r="DA40" s="93">
        <f t="shared" si="25"/>
        <v>999.66666666666663</v>
      </c>
      <c r="DB40" s="92"/>
      <c r="DC40" s="92" t="e">
        <f t="shared" si="39"/>
        <v>#DIV/0!</v>
      </c>
      <c r="DD40" s="92">
        <f t="shared" si="39"/>
        <v>21.7</v>
      </c>
      <c r="DE40" s="92">
        <f t="shared" si="39"/>
        <v>21.7</v>
      </c>
      <c r="DF40" s="92" t="e">
        <f t="shared" si="39"/>
        <v>#DIV/0!</v>
      </c>
      <c r="DG40" s="92">
        <f t="shared" si="39"/>
        <v>22.100000000000005</v>
      </c>
      <c r="DH40" s="92" t="e">
        <f t="shared" si="39"/>
        <v>#DIV/0!</v>
      </c>
      <c r="DI40" s="96">
        <f t="shared" si="34"/>
        <v>0</v>
      </c>
      <c r="DJ40" s="92">
        <f t="shared" si="35"/>
        <v>1</v>
      </c>
      <c r="DK40" s="96">
        <f t="shared" si="36"/>
        <v>0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0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67.7</v>
      </c>
      <c r="CG41" s="110">
        <f>MAX(CG7:CG37)</f>
        <v>31.3</v>
      </c>
      <c r="CH41" s="110" t="e">
        <f t="shared" ref="CH41:CN41" si="42">MAX(CH7:CH36)</f>
        <v>#VALUE!</v>
      </c>
      <c r="CI41" s="110"/>
      <c r="CJ41" s="110"/>
      <c r="CK41" s="110">
        <f>MAX(CK7:CK37)</f>
        <v>25</v>
      </c>
      <c r="CL41" s="110">
        <f>MAX(CL7:CL37)</f>
        <v>32</v>
      </c>
      <c r="CM41" s="110">
        <f>MAX(CM7:CM37)</f>
        <v>27.933333333333334</v>
      </c>
      <c r="CN41" s="110">
        <f t="shared" si="42"/>
        <v>0</v>
      </c>
      <c r="CO41" s="110"/>
      <c r="CP41" s="110"/>
      <c r="CQ41" s="41">
        <f>MAX(CQ7:CQ37)</f>
        <v>9</v>
      </c>
      <c r="CS41" s="83">
        <v>29</v>
      </c>
      <c r="CT41" s="92">
        <f t="shared" si="27"/>
        <v>21</v>
      </c>
      <c r="CU41" s="92">
        <f t="shared" si="28"/>
        <v>17.2</v>
      </c>
      <c r="CV41" s="92">
        <f t="shared" si="29"/>
        <v>19.599999999999998</v>
      </c>
      <c r="CW41" s="94" t="str">
        <f t="shared" si="30"/>
        <v>s/d</v>
      </c>
      <c r="CX41" s="94" t="str">
        <f t="shared" si="31"/>
        <v>s/d</v>
      </c>
      <c r="CY41" s="93">
        <f t="shared" si="32"/>
        <v>91.664602643852163</v>
      </c>
      <c r="CZ41" s="92">
        <f t="shared" si="24"/>
        <v>18.201403674018376</v>
      </c>
      <c r="DA41" s="93">
        <f t="shared" si="25"/>
        <v>1000.3333333333334</v>
      </c>
      <c r="DB41" s="92"/>
      <c r="DC41" s="92" t="e">
        <f t="shared" si="39"/>
        <v>#DIV/0!</v>
      </c>
      <c r="DD41" s="92">
        <f t="shared" si="39"/>
        <v>21.3</v>
      </c>
      <c r="DE41" s="92">
        <f t="shared" si="39"/>
        <v>21.400000000000002</v>
      </c>
      <c r="DF41" s="92" t="s">
        <v>65</v>
      </c>
      <c r="DG41" s="92">
        <f t="shared" si="39"/>
        <v>22.066666666666666</v>
      </c>
      <c r="DH41" s="92" t="e">
        <f t="shared" si="39"/>
        <v>#DIV/0!</v>
      </c>
      <c r="DI41" s="96">
        <f t="shared" si="34"/>
        <v>0.5</v>
      </c>
      <c r="DJ41" s="92">
        <f t="shared" si="35"/>
        <v>0.19999999999999929</v>
      </c>
      <c r="DK41" s="96">
        <f t="shared" si="36"/>
        <v>0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25.5</v>
      </c>
      <c r="CU42" s="92">
        <f t="shared" si="28"/>
        <v>18.8</v>
      </c>
      <c r="CV42" s="92">
        <f t="shared" si="29"/>
        <v>20.466666666666669</v>
      </c>
      <c r="CW42" s="94" t="str">
        <f t="shared" si="30"/>
        <v>s/d</v>
      </c>
      <c r="CX42" s="94" t="str">
        <f t="shared" si="31"/>
        <v>s/d</v>
      </c>
      <c r="CY42" s="93">
        <f t="shared" si="32"/>
        <v>96.506114706172184</v>
      </c>
      <c r="CZ42" s="92">
        <f t="shared" si="24"/>
        <v>19.893546572609377</v>
      </c>
      <c r="DA42" s="93">
        <f t="shared" si="25"/>
        <v>997.33333333333337</v>
      </c>
      <c r="DB42" s="92"/>
      <c r="DC42" s="92" t="e">
        <f t="shared" si="39"/>
        <v>#DIV/0!</v>
      </c>
      <c r="DD42" s="92">
        <f t="shared" si="39"/>
        <v>21.7</v>
      </c>
      <c r="DE42" s="92">
        <f t="shared" si="39"/>
        <v>21.633333333333336</v>
      </c>
      <c r="DF42" s="92" t="s">
        <v>65</v>
      </c>
      <c r="DG42" s="92">
        <f t="shared" si="39"/>
        <v>22.099999999999998</v>
      </c>
      <c r="DH42" s="92" t="e">
        <f t="shared" si="39"/>
        <v>#DIV/0!</v>
      </c>
      <c r="DI42" s="96">
        <f t="shared" si="34"/>
        <v>8.8000000000000007</v>
      </c>
      <c r="DJ42" s="92">
        <f t="shared" si="35"/>
        <v>1.9000000000000021</v>
      </c>
      <c r="DK42" s="96">
        <f t="shared" si="36"/>
        <v>1.5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19.5</v>
      </c>
      <c r="CU43" s="92">
        <f t="shared" si="28"/>
        <v>16.399999999999999</v>
      </c>
      <c r="CV43" s="92">
        <f t="shared" si="29"/>
        <v>16.633333333333333</v>
      </c>
      <c r="CW43" s="94" t="str">
        <f t="shared" si="30"/>
        <v>s/d</v>
      </c>
      <c r="CX43" s="94" t="str">
        <f t="shared" si="31"/>
        <v>s/d</v>
      </c>
      <c r="CY43" s="93">
        <f t="shared" si="32"/>
        <v>88.905468182263306</v>
      </c>
      <c r="CZ43" s="92">
        <f t="shared" si="24"/>
        <v>14.773862956289655</v>
      </c>
      <c r="DA43" s="93">
        <f t="shared" si="25"/>
        <v>999.66666666666663</v>
      </c>
      <c r="DB43" s="92"/>
      <c r="DC43" s="92" t="e">
        <f t="shared" si="39"/>
        <v>#DIV/0!</v>
      </c>
      <c r="DD43" s="92">
        <f t="shared" si="39"/>
        <v>20.933333333333334</v>
      </c>
      <c r="DE43" s="92">
        <f t="shared" si="39"/>
        <v>21.3</v>
      </c>
      <c r="DF43" s="92" t="s">
        <v>65</v>
      </c>
      <c r="DG43" s="92">
        <f t="shared" si="39"/>
        <v>22.100000000000005</v>
      </c>
      <c r="DH43" s="92" t="e">
        <f t="shared" si="39"/>
        <v>#DIV/0!</v>
      </c>
      <c r="DI43" s="96">
        <f t="shared" si="34"/>
        <v>0</v>
      </c>
      <c r="DJ43" s="92">
        <f>CH37</f>
        <v>1</v>
      </c>
      <c r="DK43" s="96">
        <f t="shared" si="36"/>
        <v>0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1000"/>
  <sheetViews>
    <sheetView zoomScale="70" zoomScaleNormal="70" workbookViewId="0">
      <pane xSplit="1" topLeftCell="CK1" activePane="topRight" state="frozen"/>
      <selection pane="topRight" activeCell="DB9" sqref="DB9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100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62" t="s">
        <v>4</v>
      </c>
      <c r="CH5" s="29" t="s">
        <v>41</v>
      </c>
      <c r="CI5" s="206" t="s">
        <v>40</v>
      </c>
      <c r="CJ5" s="206" t="s">
        <v>117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63" t="s">
        <v>12</v>
      </c>
      <c r="CH6" s="9" t="s">
        <v>13</v>
      </c>
      <c r="CI6" s="207"/>
      <c r="CJ6" s="207"/>
      <c r="CK6" s="163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101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16.100000000000001</v>
      </c>
      <c r="C7" s="141">
        <v>14.8</v>
      </c>
      <c r="D7" s="156">
        <f>IF(B7="","SD",IF(C7="","SD",(B7-C7)))</f>
        <v>1.3000000000000007</v>
      </c>
      <c r="E7" s="156">
        <f xml:space="preserve"> IF(B7="","SD",IF(C7="","SD",(10^(23.5518-(2937.4/(273+C7))-(4.9283*LOG10(273+C7))))))</f>
        <v>16.837186905170775</v>
      </c>
      <c r="F7" s="156">
        <f>IF(B7="","SD",(10^(23.5518-(2937.4/(273+B7))-(4.9283*LOG10(273+B7)))))</f>
        <v>18.302844596536719</v>
      </c>
      <c r="G7" s="156">
        <f>IF(B7="","SD",IF(C7="","SD",(0.799*(1+(0.00115*C7))*(B7-C7))))</f>
        <v>1.0563786740000007</v>
      </c>
      <c r="H7" s="156">
        <f>IF(E7="SD","SD",IF(G7="SD","SD",(E7-G7)))</f>
        <v>15.780808231170774</v>
      </c>
      <c r="I7" s="156">
        <f>IF(H7="SD","SD",((237.3*LN(H7/6.11))/(7.5*LN(10)-LN(H7/6.11))))</f>
        <v>13.796515878122957</v>
      </c>
      <c r="J7" s="142">
        <f>IF(H7="SD","",IF(F7="SD","",(100*H7/F7)))</f>
        <v>86.220522432654178</v>
      </c>
      <c r="K7" s="148">
        <v>1002</v>
      </c>
      <c r="L7" s="147">
        <v>8</v>
      </c>
      <c r="M7" s="142"/>
      <c r="N7" s="142"/>
      <c r="O7" s="142"/>
      <c r="P7" s="143"/>
      <c r="Q7" s="144">
        <v>0</v>
      </c>
      <c r="R7" s="145">
        <v>0</v>
      </c>
      <c r="S7" s="145"/>
      <c r="T7" s="144"/>
      <c r="U7" s="146"/>
      <c r="V7" s="146" t="s">
        <v>115</v>
      </c>
      <c r="W7" s="174" t="s">
        <v>65</v>
      </c>
      <c r="X7" s="156"/>
      <c r="Y7" s="156">
        <v>20</v>
      </c>
      <c r="Z7" s="156">
        <v>20.6</v>
      </c>
      <c r="AA7" s="156"/>
      <c r="AB7" s="156">
        <v>21.9</v>
      </c>
      <c r="AC7" s="48"/>
      <c r="AD7" s="140">
        <v>18.3</v>
      </c>
      <c r="AE7" s="141">
        <v>16.2</v>
      </c>
      <c r="AF7" s="156">
        <f>IF(AD7="","SD",IF(AE7="","SD",(AD7-AE7)))</f>
        <v>2.1000000000000014</v>
      </c>
      <c r="AG7" s="156">
        <f xml:space="preserve"> IF(AD7="","SD",IF(AE7="","SD",(10^(23.5518-(2937.4/(273+AE7))-(4.9283*LOG10(273+AE7))))))</f>
        <v>18.420087487007361</v>
      </c>
      <c r="AH7" s="156">
        <f>IF(AD7="","SD",(10^(23.5518-(2937.4/(273+AD7))-(4.9283*LOG10(273+AD7)))))</f>
        <v>21.039157529884413</v>
      </c>
      <c r="AI7" s="156">
        <f>IF(AD7="","SD",IF(AE7="","SD",(0.799*(1+(0.00115*AE7))*(AD7-AE7))))</f>
        <v>1.709159277000001</v>
      </c>
      <c r="AJ7" s="156">
        <f>IF(AG7="SD","SD",IF(AI7="SD","SD",(AG7-AI7)))</f>
        <v>16.71092821000736</v>
      </c>
      <c r="AK7" s="156">
        <f>IF(AJ7="SD","SD",((237.3*LN(AJ7/6.11))/(7.5*LN(10)-LN(AJ7/6.11))))</f>
        <v>14.680710791737685</v>
      </c>
      <c r="AL7" s="142">
        <f>IF(AJ7="SD","",IF(AH7="SD","",(100*AJ7/AH7)))</f>
        <v>79.427744130300113</v>
      </c>
      <c r="AM7" s="148">
        <v>1001</v>
      </c>
      <c r="AN7" s="147">
        <v>8</v>
      </c>
      <c r="AO7" s="142"/>
      <c r="AP7" s="142"/>
      <c r="AQ7" s="142"/>
      <c r="AR7" s="143"/>
      <c r="AS7" s="144">
        <v>22</v>
      </c>
      <c r="AT7" s="145">
        <v>2</v>
      </c>
      <c r="AU7" s="145"/>
      <c r="AV7" s="144"/>
      <c r="AW7" s="146"/>
      <c r="AX7" s="146" t="s">
        <v>115</v>
      </c>
      <c r="AY7" s="156"/>
      <c r="AZ7" s="156">
        <v>21</v>
      </c>
      <c r="BA7" s="156">
        <v>20.8</v>
      </c>
      <c r="BB7" s="156"/>
      <c r="BC7" s="156">
        <v>21.8</v>
      </c>
      <c r="BD7" s="48"/>
      <c r="BE7" s="140">
        <v>16.600000000000001</v>
      </c>
      <c r="BF7" s="141">
        <v>16.100000000000001</v>
      </c>
      <c r="BG7" s="156">
        <f>IF(BE7="","SD",IF(BF7="","SD",(BE7-BF7)))</f>
        <v>0.5</v>
      </c>
      <c r="BH7" s="156">
        <f xml:space="preserve"> IF(BE7="","SD",IF(BF7="","SD",(10^(23.5518-(2937.4/(273+BF7))-(4.9283*LOG10(273+BF7))))))</f>
        <v>18.302844596536719</v>
      </c>
      <c r="BI7" s="156">
        <f>IF(BE7="","SD",(10^(23.5518-(2937.4/(273+BE7))-(4.9283*LOG10(273+BE7)))))</f>
        <v>18.895673139842597</v>
      </c>
      <c r="BJ7" s="156">
        <f>IF(BE7="","SD",IF(BF7="","SD",(0.799*(1+(0.00115*BF7))*(BE7-BF7))))</f>
        <v>0.40689674250000002</v>
      </c>
      <c r="BK7" s="156">
        <f>IF(BH7="SD","SD",IF(BJ7="SD","SD",(BH7-BJ7)))</f>
        <v>17.89594785403672</v>
      </c>
      <c r="BL7" s="156">
        <f>IF(BK7="SD","SD",((237.3*LN(BK7/6.11))/(7.5*LN(10)-LN(BK7/6.11))))</f>
        <v>15.746708509816715</v>
      </c>
      <c r="BM7" s="142">
        <f>IF(BK7="SD","",IF(BI7="SD","",(100*BK7/BI7)))</f>
        <v>94.709236985593805</v>
      </c>
      <c r="BN7" s="148">
        <v>1003</v>
      </c>
      <c r="BO7" s="147">
        <v>5</v>
      </c>
      <c r="BP7" s="142"/>
      <c r="BQ7" s="142"/>
      <c r="BR7" s="142"/>
      <c r="BS7" s="143"/>
      <c r="BT7" s="144">
        <v>0</v>
      </c>
      <c r="BU7" s="145">
        <v>0</v>
      </c>
      <c r="BV7" s="145"/>
      <c r="BW7" s="144"/>
      <c r="BX7" s="146"/>
      <c r="BY7" s="146" t="s">
        <v>115</v>
      </c>
      <c r="BZ7" s="156"/>
      <c r="CA7" s="156">
        <v>20.5</v>
      </c>
      <c r="CB7" s="156">
        <v>20.9</v>
      </c>
      <c r="CC7" s="156"/>
      <c r="CD7" s="156">
        <v>21.7</v>
      </c>
      <c r="CE7" s="48"/>
      <c r="CF7" s="149">
        <v>0</v>
      </c>
      <c r="CG7" s="3">
        <v>26</v>
      </c>
      <c r="CH7" s="3">
        <f t="shared" ref="CH7:CH35" si="0">CF7+CG8-25</f>
        <v>0.89999999999999858</v>
      </c>
      <c r="CI7" s="155">
        <v>16.5</v>
      </c>
      <c r="CJ7" s="153">
        <v>30.370000000009895</v>
      </c>
      <c r="CK7" s="157">
        <v>15.6</v>
      </c>
      <c r="CL7" s="155">
        <v>19</v>
      </c>
      <c r="CM7" s="97">
        <f t="shared" ref="CM7:CM37" si="1">IF(AND(B7&gt;0,AD7&gt;0),AVERAGE(B7,AD7,BE7),IF(AND(B7=0,AD7&gt;0,BE7&gt;0),AVERAGE(B7,AD7,BE7),IF(AND(AD7=0,B7&gt;0,BE7&gt;0),AVERAGE(B7,AD7,BE7))))</f>
        <v>17.000000000000004</v>
      </c>
      <c r="CN7" s="101"/>
      <c r="CO7" s="101"/>
      <c r="CP7" s="102">
        <f t="shared" ref="CP7:CP37" si="2">IF(COUNT(J7,AL7,BM7)=1,"sd",AVERAGE(J7,AL7,BM7))</f>
        <v>86.785834516182703</v>
      </c>
      <c r="CQ7" s="135">
        <v>0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18.100000000000001</v>
      </c>
      <c r="C8" s="141">
        <v>16.8</v>
      </c>
      <c r="D8" s="156">
        <f t="shared" ref="D8:D37" si="3">IF(B8="","SD",IF(C8="","SD",(B8-C8)))</f>
        <v>1.3000000000000007</v>
      </c>
      <c r="E8" s="156">
        <f t="shared" ref="E8:E37" si="4" xml:space="preserve"> IF(B8="","SD",IF(C8="","SD",(10^(23.5518-(2937.4/(273+C8))-(4.9283*LOG10(273+C8))))))</f>
        <v>19.137478537241915</v>
      </c>
      <c r="F8" s="156">
        <f t="shared" ref="F8:F37" si="5">IF(B8="","SD",(10^(23.5518-(2937.4/(273+B8))-(4.9283*LOG10(273+B8)))))</f>
        <v>20.776400792255206</v>
      </c>
      <c r="G8" s="156">
        <f t="shared" ref="G8:G37" si="6">IF(B8="","SD",IF(C8="","SD",(0.799*(1+(0.00115*C8))*(B8-C8))))</f>
        <v>1.0587676840000007</v>
      </c>
      <c r="H8" s="156">
        <f t="shared" ref="H8:H37" si="7">IF(E8="SD","SD",IF(G8="SD","SD",(E8-G8)))</f>
        <v>18.078710853241915</v>
      </c>
      <c r="I8" s="156">
        <f t="shared" ref="I8:I37" si="8">IF(H8="SD","SD",((237.3*LN(H8/6.11))/(7.5*LN(10)-LN(H8/6.11))))</f>
        <v>15.90557217828705</v>
      </c>
      <c r="J8" s="142">
        <f t="shared" ref="J8:J37" si="9">IF(H8="SD","",IF(F8="SD","",(100*H8/F8)))</f>
        <v>87.015605031941305</v>
      </c>
      <c r="K8" s="148">
        <v>1000</v>
      </c>
      <c r="L8" s="147">
        <v>5</v>
      </c>
      <c r="M8" s="142"/>
      <c r="N8" s="142"/>
      <c r="O8" s="142"/>
      <c r="P8" s="143"/>
      <c r="Q8" s="144">
        <v>9</v>
      </c>
      <c r="R8" s="145">
        <v>2</v>
      </c>
      <c r="S8" s="145"/>
      <c r="T8" s="144"/>
      <c r="U8" s="146"/>
      <c r="V8" s="146" t="s">
        <v>115</v>
      </c>
      <c r="W8" s="174" t="s">
        <v>65</v>
      </c>
      <c r="X8" s="156"/>
      <c r="Y8" s="156">
        <v>19.600000000000001</v>
      </c>
      <c r="Z8" s="156">
        <v>20.100000000000001</v>
      </c>
      <c r="AA8" s="156"/>
      <c r="AB8" s="156">
        <v>21.5</v>
      </c>
      <c r="AC8" s="48"/>
      <c r="AD8" s="140">
        <v>21.1</v>
      </c>
      <c r="AE8" s="141">
        <v>17.899999999999999</v>
      </c>
      <c r="AF8" s="156">
        <f t="shared" ref="AF8:AF37" si="10">IF(AD8="","SD",IF(AE8="","SD",(AD8-AE8)))</f>
        <v>3.2000000000000028</v>
      </c>
      <c r="AG8" s="156">
        <f t="shared" ref="AG8:AG37" si="11" xml:space="preserve"> IF(AD8="","SD",IF(AE8="","SD",(10^(23.5518-(2937.4/(273+AE8))-(4.9283*LOG10(273+AE8))))))</f>
        <v>20.516523296875565</v>
      </c>
      <c r="AH8" s="156">
        <f>IF(AD8="","SD",(10^(23.5518-(2937.4/(273+AD8))-(4.9283*LOG10(273+AD8)))))</f>
        <v>25.035525120638262</v>
      </c>
      <c r="AI8" s="156">
        <f>IF(AD8="","SD",IF(AE8="","SD",(0.799*(1+(0.00115*AE8))*(AD8-AE8))))</f>
        <v>2.6094317280000023</v>
      </c>
      <c r="AJ8" s="156">
        <f>IF(AG8="SD","SD",IF(AI8="SD","SD",(AG8-AI8)))</f>
        <v>17.907091568875565</v>
      </c>
      <c r="AK8" s="156">
        <f t="shared" ref="AK8:AK37" si="12">IF(AJ8="SD","SD",((237.3*LN(AJ8/6.11))/(7.5*LN(10)-LN(AJ8/6.11))))</f>
        <v>15.756435612311186</v>
      </c>
      <c r="AL8" s="142">
        <f t="shared" ref="AL8:AL37" si="13">IF(AJ8="SD","",IF(AH8="SD","",(100*AJ8/AH8)))</f>
        <v>71.526726452059478</v>
      </c>
      <c r="AM8" s="148">
        <v>1005</v>
      </c>
      <c r="AN8" s="147">
        <v>5</v>
      </c>
      <c r="AO8" s="142"/>
      <c r="AP8" s="142"/>
      <c r="AQ8" s="142"/>
      <c r="AR8" s="143"/>
      <c r="AS8" s="144">
        <v>18</v>
      </c>
      <c r="AT8" s="145">
        <v>2</v>
      </c>
      <c r="AU8" s="145"/>
      <c r="AV8" s="144"/>
      <c r="AW8" s="146"/>
      <c r="AX8" s="146" t="s">
        <v>54</v>
      </c>
      <c r="AY8" s="156"/>
      <c r="AZ8" s="156">
        <v>21.2</v>
      </c>
      <c r="BA8" s="156">
        <v>21.1</v>
      </c>
      <c r="BB8" s="156"/>
      <c r="BC8" s="156">
        <v>21.4</v>
      </c>
      <c r="BD8" s="48"/>
      <c r="BE8" s="140">
        <v>15.1</v>
      </c>
      <c r="BF8" s="141">
        <v>14.6</v>
      </c>
      <c r="BG8" s="156">
        <f>IF(BE8="","SD",IF(BF8="","SD",(BE8-BF8)))</f>
        <v>0.5</v>
      </c>
      <c r="BH8" s="156">
        <f xml:space="preserve"> IF(BE8="","SD",IF(BF8="","SD",(10^(23.5518-(2937.4/(273+BF8))-(4.9283*LOG10(273+BF8))))))</f>
        <v>16.621101231674015</v>
      </c>
      <c r="BI8" s="156">
        <f>IF(BE8="","SD",(10^(23.5518-(2937.4/(273+BE8))-(4.9283*LOG10(273+BE8)))))</f>
        <v>17.165940425361004</v>
      </c>
      <c r="BJ8" s="156">
        <f>IF(BE8="","SD",IF(BF8="","SD",(0.799*(1+(0.00115*BF8))*(BE8-BF8))))</f>
        <v>0.40620760500000008</v>
      </c>
      <c r="BK8" s="156">
        <f>IF(BH8="SD","SD",IF(BJ8="SD","SD",(BH8-BJ8)))</f>
        <v>16.214893626674016</v>
      </c>
      <c r="BL8" s="156">
        <f>IF(BK8="SD","SD",((237.3*LN(BK8/6.11))/(7.5*LN(10)-LN(BK8/6.11))))</f>
        <v>14.214701935921774</v>
      </c>
      <c r="BM8" s="142">
        <f t="shared" ref="BM8:BM37" si="14">IF(BK8="SD","",IF(BI8="SD","",(100*BK8/BI8)))</f>
        <v>94.459687176346549</v>
      </c>
      <c r="BN8" s="148">
        <v>1006</v>
      </c>
      <c r="BO8" s="147">
        <v>0</v>
      </c>
      <c r="BP8" s="142"/>
      <c r="BQ8" s="142"/>
      <c r="BR8" s="142"/>
      <c r="BS8" s="143"/>
      <c r="BT8" s="144">
        <v>0</v>
      </c>
      <c r="BU8" s="145">
        <v>0</v>
      </c>
      <c r="BV8" s="145"/>
      <c r="BW8" s="144"/>
      <c r="BX8" s="146"/>
      <c r="BY8" s="146" t="s">
        <v>115</v>
      </c>
      <c r="BZ8" s="156"/>
      <c r="CA8" s="156">
        <v>20.100000000000001</v>
      </c>
      <c r="CB8" s="156">
        <v>20.6</v>
      </c>
      <c r="CC8" s="156"/>
      <c r="CD8" s="156">
        <v>21.5</v>
      </c>
      <c r="CE8" s="48"/>
      <c r="CF8" s="150">
        <v>0</v>
      </c>
      <c r="CG8" s="151">
        <v>25.9</v>
      </c>
      <c r="CH8" s="158">
        <f t="shared" si="0"/>
        <v>2.6000000000000014</v>
      </c>
      <c r="CI8" s="154">
        <v>16.7</v>
      </c>
      <c r="CJ8" s="154">
        <v>43.30000000000291</v>
      </c>
      <c r="CK8" s="154">
        <v>15</v>
      </c>
      <c r="CL8" s="156">
        <v>22.5</v>
      </c>
      <c r="CM8" s="97">
        <f t="shared" si="1"/>
        <v>18.100000000000001</v>
      </c>
      <c r="CN8" s="103"/>
      <c r="CO8" s="103"/>
      <c r="CP8" s="102">
        <f t="shared" si="2"/>
        <v>84.334006220115782</v>
      </c>
      <c r="CQ8" s="136">
        <v>5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13.9</v>
      </c>
      <c r="C9" s="141">
        <v>13.8</v>
      </c>
      <c r="D9" s="156">
        <f t="shared" si="3"/>
        <v>9.9999999999999645E-2</v>
      </c>
      <c r="E9" s="156">
        <f t="shared" si="4"/>
        <v>15.780916273415599</v>
      </c>
      <c r="F9" s="156">
        <f t="shared" si="5"/>
        <v>15.883856068530664</v>
      </c>
      <c r="G9" s="156">
        <f t="shared" si="6"/>
        <v>8.116801299999972E-2</v>
      </c>
      <c r="H9" s="156">
        <f t="shared" si="7"/>
        <v>15.6997482604156</v>
      </c>
      <c r="I9" s="156">
        <f t="shared" si="8"/>
        <v>13.717308677861995</v>
      </c>
      <c r="J9" s="142">
        <f t="shared" si="9"/>
        <v>98.840912387264567</v>
      </c>
      <c r="K9" s="148">
        <v>1011</v>
      </c>
      <c r="L9" s="147">
        <v>8</v>
      </c>
      <c r="M9" s="142"/>
      <c r="N9" s="142"/>
      <c r="O9" s="142"/>
      <c r="P9" s="143"/>
      <c r="Q9" s="144">
        <v>18</v>
      </c>
      <c r="R9" s="145">
        <v>2</v>
      </c>
      <c r="S9" s="145"/>
      <c r="T9" s="144"/>
      <c r="U9" s="146"/>
      <c r="V9" s="146" t="s">
        <v>115</v>
      </c>
      <c r="W9" s="174" t="s">
        <v>65</v>
      </c>
      <c r="X9" s="156"/>
      <c r="Y9" s="114"/>
      <c r="Z9" s="114"/>
      <c r="AA9" s="156"/>
      <c r="AB9" s="114"/>
      <c r="AC9" s="48"/>
      <c r="AD9" s="112"/>
      <c r="AE9" s="113"/>
      <c r="AF9" s="114" t="str">
        <f t="shared" si="10"/>
        <v>SD</v>
      </c>
      <c r="AG9" s="114" t="str">
        <f t="shared" si="11"/>
        <v>SD</v>
      </c>
      <c r="AH9" s="114" t="str">
        <f t="shared" ref="AH9:AH23" si="15">IF(AD9="","SD",(10^(23.5518-(2937.4/(273+AD9))-(4.9283*LOG10(273+AD9)))))</f>
        <v>SD</v>
      </c>
      <c r="AI9" s="114" t="str">
        <f t="shared" ref="AI9:AI37" si="16">IF(AD9="","SD",IF(AE9="","SD",(0.799*(1+(0.00115*AE9))*(AD9-AE9))))</f>
        <v>SD</v>
      </c>
      <c r="AJ9" s="114" t="str">
        <f t="shared" ref="AJ9:AJ23" si="17">IF(AG9="SD","SD",IF(AI9="SD","SD",(AG9-AI9)))</f>
        <v>SD</v>
      </c>
      <c r="AK9" s="114" t="str">
        <f t="shared" si="12"/>
        <v>SD</v>
      </c>
      <c r="AL9" s="115" t="str">
        <f t="shared" si="13"/>
        <v/>
      </c>
      <c r="AM9" s="116"/>
      <c r="AN9" s="117"/>
      <c r="AO9" s="115"/>
      <c r="AP9" s="115"/>
      <c r="AQ9" s="115"/>
      <c r="AR9" s="118"/>
      <c r="AS9" s="175"/>
      <c r="AT9" s="120"/>
      <c r="AU9" s="120"/>
      <c r="AV9" s="119"/>
      <c r="AW9" s="121"/>
      <c r="AX9" s="121"/>
      <c r="AY9" s="114"/>
      <c r="AZ9" s="114"/>
      <c r="BA9" s="114"/>
      <c r="BB9" s="114"/>
      <c r="BC9" s="114"/>
      <c r="BD9" s="48"/>
      <c r="BE9" s="140">
        <v>14.1</v>
      </c>
      <c r="BF9" s="141">
        <v>13.1</v>
      </c>
      <c r="BG9" s="156">
        <f>IF(BE9="","SD",IF(BF9="","SD",(BE9-BF9)))</f>
        <v>1</v>
      </c>
      <c r="BH9" s="156">
        <f xml:space="preserve"> IF(BE9="","SD",IF(BF9="","SD",(10^(23.5518-(2937.4/(273+BF9))-(4.9283*LOG10(273+BF9))))))</f>
        <v>15.076604584457655</v>
      </c>
      <c r="BI9" s="156">
        <f>IF(BE9="","SD",(10^(23.5518-(2937.4/(273+BE9))-(4.9283*LOG10(273+BE9)))))</f>
        <v>16.091506950872756</v>
      </c>
      <c r="BJ9" s="156">
        <f>IF(BE9="","SD",IF(BF9="","SD",(0.799*(1+(0.00115*BF9))*(BE9-BF9))))</f>
        <v>0.81103693500000018</v>
      </c>
      <c r="BK9" s="156">
        <f>IF(BH9="SD","SD",IF(BJ9="SD","SD",(BH9-BJ9)))</f>
        <v>14.265567649457655</v>
      </c>
      <c r="BL9" s="156">
        <f>IF(BK9="SD","SD",((237.3*LN(BK9/6.11))/(7.5*LN(10)-LN(BK9/6.11))))</f>
        <v>12.252979675623964</v>
      </c>
      <c r="BM9" s="142">
        <f t="shared" si="14"/>
        <v>88.652776231650151</v>
      </c>
      <c r="BN9" s="148">
        <v>1010</v>
      </c>
      <c r="BO9" s="147">
        <v>0</v>
      </c>
      <c r="BP9" s="142"/>
      <c r="BQ9" s="142"/>
      <c r="BR9" s="142"/>
      <c r="BS9" s="143"/>
      <c r="BT9" s="144">
        <v>0</v>
      </c>
      <c r="BU9" s="145">
        <v>0</v>
      </c>
      <c r="BV9" s="145"/>
      <c r="BW9" s="144"/>
      <c r="BX9" s="146"/>
      <c r="BY9" s="146" t="s">
        <v>115</v>
      </c>
      <c r="BZ9" s="156"/>
      <c r="CA9" s="156">
        <v>17.600000000000001</v>
      </c>
      <c r="CB9" s="156">
        <v>19.8</v>
      </c>
      <c r="CC9" s="156"/>
      <c r="CD9" s="156">
        <v>21.2</v>
      </c>
      <c r="CE9" s="48"/>
      <c r="CF9" s="150">
        <v>0</v>
      </c>
      <c r="CG9" s="156">
        <v>27.6</v>
      </c>
      <c r="CH9" s="158">
        <f t="shared" si="0"/>
        <v>2.8999999999999986</v>
      </c>
      <c r="CI9" s="154">
        <v>13.5</v>
      </c>
      <c r="CJ9" s="154">
        <v>38.169999999998254</v>
      </c>
      <c r="CK9" s="154">
        <v>12.1</v>
      </c>
      <c r="CL9" s="156">
        <v>22.3</v>
      </c>
      <c r="CM9" s="97">
        <f t="shared" si="1"/>
        <v>14</v>
      </c>
      <c r="CN9" s="98"/>
      <c r="CO9" s="98"/>
      <c r="CP9" s="102">
        <f t="shared" si="2"/>
        <v>93.746844309457359</v>
      </c>
      <c r="CQ9" s="136">
        <v>6.5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14.3</v>
      </c>
      <c r="C10" s="141">
        <v>13.6</v>
      </c>
      <c r="D10" s="156">
        <f t="shared" si="3"/>
        <v>0.70000000000000107</v>
      </c>
      <c r="E10" s="156">
        <f t="shared" si="4"/>
        <v>15.576793699943542</v>
      </c>
      <c r="F10" s="156">
        <f t="shared" si="5"/>
        <v>16.301538719722846</v>
      </c>
      <c r="G10" s="156">
        <f t="shared" si="6"/>
        <v>0.56804745200000095</v>
      </c>
      <c r="H10" s="156">
        <f t="shared" si="7"/>
        <v>15.008746247943542</v>
      </c>
      <c r="I10" s="156">
        <f t="shared" si="8"/>
        <v>13.027130857244254</v>
      </c>
      <c r="J10" s="142">
        <f t="shared" si="9"/>
        <v>92.069506480298173</v>
      </c>
      <c r="K10" s="148">
        <v>1012</v>
      </c>
      <c r="L10" s="147">
        <v>7</v>
      </c>
      <c r="M10" s="142"/>
      <c r="N10" s="142"/>
      <c r="O10" s="142"/>
      <c r="P10" s="143"/>
      <c r="Q10" s="144">
        <v>4</v>
      </c>
      <c r="R10" s="145">
        <v>2</v>
      </c>
      <c r="S10" s="145"/>
      <c r="T10" s="144"/>
      <c r="U10" s="146"/>
      <c r="V10" s="146" t="s">
        <v>115</v>
      </c>
      <c r="W10" s="174" t="s">
        <v>65</v>
      </c>
      <c r="X10" s="156"/>
      <c r="Y10" s="156">
        <v>17.5</v>
      </c>
      <c r="Z10" s="156">
        <v>17.8</v>
      </c>
      <c r="AA10" s="156"/>
      <c r="AB10" s="156">
        <v>21</v>
      </c>
      <c r="AC10" s="48"/>
      <c r="AD10" s="140">
        <v>22</v>
      </c>
      <c r="AE10" s="141">
        <v>16.5</v>
      </c>
      <c r="AF10" s="156">
        <f t="shared" si="10"/>
        <v>5.5</v>
      </c>
      <c r="AG10" s="156">
        <f t="shared" si="11"/>
        <v>18.775778328494798</v>
      </c>
      <c r="AH10" s="156">
        <f t="shared" si="15"/>
        <v>26.453797396477178</v>
      </c>
      <c r="AI10" s="156">
        <f t="shared" si="16"/>
        <v>4.4778856375</v>
      </c>
      <c r="AJ10" s="156">
        <f t="shared" si="17"/>
        <v>14.297892690994798</v>
      </c>
      <c r="AK10" s="156">
        <f t="shared" si="12"/>
        <v>12.287380523437685</v>
      </c>
      <c r="AL10" s="142">
        <f t="shared" si="13"/>
        <v>54.048545381612513</v>
      </c>
      <c r="AM10" s="148">
        <v>1009</v>
      </c>
      <c r="AN10" s="147">
        <v>0</v>
      </c>
      <c r="AO10" s="142"/>
      <c r="AP10" s="142"/>
      <c r="AQ10" s="142"/>
      <c r="AR10" s="143"/>
      <c r="AS10" s="144">
        <v>4</v>
      </c>
      <c r="AT10" s="145">
        <v>4</v>
      </c>
      <c r="AU10" s="145"/>
      <c r="AV10" s="144"/>
      <c r="AW10" s="146"/>
      <c r="AX10" s="146" t="s">
        <v>54</v>
      </c>
      <c r="AY10" s="156"/>
      <c r="AZ10" s="156">
        <v>20</v>
      </c>
      <c r="BA10" s="156">
        <v>19.8</v>
      </c>
      <c r="BB10" s="156"/>
      <c r="BC10" s="156">
        <v>21.2</v>
      </c>
      <c r="BD10" s="48"/>
      <c r="BE10" s="140">
        <v>13.4</v>
      </c>
      <c r="BF10" s="141">
        <v>13.1</v>
      </c>
      <c r="BG10" s="156">
        <f t="shared" ref="BG10:BG37" si="18">IF(BE10="","SD",IF(BF10="","SD",(BE10-BF10)))</f>
        <v>0.30000000000000071</v>
      </c>
      <c r="BH10" s="156">
        <f t="shared" ref="BH10:BH37" si="19" xml:space="preserve"> IF(BE10="","SD",IF(BF10="","SD",(10^(23.5518-(2937.4/(273+BF10))-(4.9283*LOG10(273+BF10))))))</f>
        <v>15.076604584457655</v>
      </c>
      <c r="BI10" s="156">
        <f t="shared" ref="BI10:BI37" si="20">IF(BE10="","SD",(10^(23.5518-(2937.4/(273+BE10))-(4.9283*LOG10(273+BE10)))))</f>
        <v>15.37499491092894</v>
      </c>
      <c r="BJ10" s="156">
        <f t="shared" ref="BJ10:BJ37" si="21">IF(BE10="","SD",IF(BF10="","SD",(0.799*(1+(0.00115*BF10))*(BE10-BF10))))</f>
        <v>0.24331108050000064</v>
      </c>
      <c r="BK10" s="156">
        <f t="shared" ref="BK10:BK37" si="22">IF(BH10="SD","SD",IF(BJ10="SD","SD",(BH10-BJ10)))</f>
        <v>14.833293503957655</v>
      </c>
      <c r="BL10" s="156">
        <f t="shared" ref="BL10:BL37" si="23">IF(BK10="SD","SD",((237.3*LN(BK10/6.11))/(7.5*LN(10)-LN(BK10/6.11))))</f>
        <v>12.847452414205875</v>
      </c>
      <c r="BM10" s="142">
        <f t="shared" si="14"/>
        <v>96.476737650259452</v>
      </c>
      <c r="BN10" s="148">
        <v>1009</v>
      </c>
      <c r="BO10" s="147">
        <v>0</v>
      </c>
      <c r="BP10" s="142"/>
      <c r="BQ10" s="142"/>
      <c r="BR10" s="142"/>
      <c r="BS10" s="143"/>
      <c r="BT10" s="144">
        <v>0</v>
      </c>
      <c r="BU10" s="145">
        <v>0</v>
      </c>
      <c r="BV10" s="145"/>
      <c r="BW10" s="144"/>
      <c r="BX10" s="146"/>
      <c r="BY10" s="146" t="s">
        <v>115</v>
      </c>
      <c r="BZ10" s="156"/>
      <c r="CA10" s="156">
        <v>18.399999999999999</v>
      </c>
      <c r="CB10" s="156">
        <v>19.600000000000001</v>
      </c>
      <c r="CC10" s="156"/>
      <c r="CD10" s="156">
        <v>20.8</v>
      </c>
      <c r="CE10" s="48"/>
      <c r="CF10" s="150">
        <v>0</v>
      </c>
      <c r="CG10" s="156">
        <v>27.9</v>
      </c>
      <c r="CH10" s="158">
        <f t="shared" si="0"/>
        <v>2.6999999999999993</v>
      </c>
      <c r="CI10" s="154">
        <v>13.5</v>
      </c>
      <c r="CJ10" s="154">
        <v>39.229999999995925</v>
      </c>
      <c r="CK10" s="154">
        <v>9.5</v>
      </c>
      <c r="CL10" s="156">
        <v>22.5</v>
      </c>
      <c r="CM10" s="97">
        <f t="shared" si="1"/>
        <v>16.566666666666666</v>
      </c>
      <c r="CN10" s="98"/>
      <c r="CO10" s="98"/>
      <c r="CP10" s="102">
        <f t="shared" si="2"/>
        <v>80.864929837390051</v>
      </c>
      <c r="CQ10" s="136">
        <v>6.4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17.7</v>
      </c>
      <c r="C11" s="141">
        <v>15</v>
      </c>
      <c r="D11" s="156">
        <f t="shared" si="3"/>
        <v>2.6999999999999993</v>
      </c>
      <c r="E11" s="156">
        <f t="shared" si="4"/>
        <v>17.055735289969338</v>
      </c>
      <c r="F11" s="156">
        <f t="shared" si="5"/>
        <v>20.259498304897537</v>
      </c>
      <c r="G11" s="156">
        <f t="shared" si="6"/>
        <v>2.1945134249999994</v>
      </c>
      <c r="H11" s="156">
        <f t="shared" si="7"/>
        <v>14.861221864969338</v>
      </c>
      <c r="I11" s="156">
        <f t="shared" si="8"/>
        <v>12.876177853482796</v>
      </c>
      <c r="J11" s="142">
        <f t="shared" si="9"/>
        <v>73.354342942326383</v>
      </c>
      <c r="K11" s="148">
        <v>1008</v>
      </c>
      <c r="L11" s="147">
        <v>0</v>
      </c>
      <c r="M11" s="142"/>
      <c r="N11" s="142"/>
      <c r="O11" s="142"/>
      <c r="P11" s="143"/>
      <c r="Q11" s="144">
        <v>36</v>
      </c>
      <c r="R11" s="145">
        <v>2</v>
      </c>
      <c r="S11" s="145"/>
      <c r="T11" s="144"/>
      <c r="U11" s="146"/>
      <c r="V11" s="146" t="s">
        <v>115</v>
      </c>
      <c r="W11" s="174" t="s">
        <v>65</v>
      </c>
      <c r="X11" s="156"/>
      <c r="Y11" s="156">
        <v>17.100000000000001</v>
      </c>
      <c r="Z11" s="156">
        <v>18.2</v>
      </c>
      <c r="AA11" s="156"/>
      <c r="AB11" s="156">
        <v>20.5</v>
      </c>
      <c r="AC11" s="48"/>
      <c r="AD11" s="140">
        <v>23</v>
      </c>
      <c r="AE11" s="141">
        <v>17.3</v>
      </c>
      <c r="AF11" s="156">
        <f t="shared" si="10"/>
        <v>5.6999999999999993</v>
      </c>
      <c r="AG11" s="156">
        <f t="shared" si="11"/>
        <v>19.75389986307535</v>
      </c>
      <c r="AH11" s="156">
        <f t="shared" si="15"/>
        <v>28.111525375006003</v>
      </c>
      <c r="AI11" s="156">
        <f t="shared" si="16"/>
        <v>4.6449077985000002</v>
      </c>
      <c r="AJ11" s="156">
        <f t="shared" si="17"/>
        <v>15.10899206457535</v>
      </c>
      <c r="AK11" s="156">
        <f t="shared" si="12"/>
        <v>13.128964971909999</v>
      </c>
      <c r="AL11" s="142">
        <f t="shared" si="13"/>
        <v>53.746610555714547</v>
      </c>
      <c r="AM11" s="148">
        <v>1005</v>
      </c>
      <c r="AN11" s="147">
        <v>1</v>
      </c>
      <c r="AO11" s="142"/>
      <c r="AP11" s="142"/>
      <c r="AQ11" s="142"/>
      <c r="AR11" s="143"/>
      <c r="AS11" s="144">
        <v>4</v>
      </c>
      <c r="AT11" s="145">
        <v>4</v>
      </c>
      <c r="AU11" s="145"/>
      <c r="AV11" s="144"/>
      <c r="AW11" s="146"/>
      <c r="AX11" s="146" t="s">
        <v>54</v>
      </c>
      <c r="AY11" s="156"/>
      <c r="AZ11" s="156">
        <v>20</v>
      </c>
      <c r="BA11" s="156">
        <v>19.5</v>
      </c>
      <c r="BB11" s="156"/>
      <c r="BC11" s="156">
        <v>20.5</v>
      </c>
      <c r="BD11" s="48"/>
      <c r="BE11" s="140">
        <v>15.2</v>
      </c>
      <c r="BF11" s="141">
        <v>14.6</v>
      </c>
      <c r="BG11" s="156">
        <f t="shared" si="18"/>
        <v>0.59999999999999964</v>
      </c>
      <c r="BH11" s="156">
        <f t="shared" si="19"/>
        <v>16.621101231674015</v>
      </c>
      <c r="BI11" s="156">
        <f t="shared" si="20"/>
        <v>17.276770172957512</v>
      </c>
      <c r="BJ11" s="156">
        <f t="shared" si="21"/>
        <v>0.48744912599999979</v>
      </c>
      <c r="BK11" s="156">
        <f t="shared" si="22"/>
        <v>16.133652105674013</v>
      </c>
      <c r="BL11" s="156">
        <f t="shared" si="23"/>
        <v>14.137189320264001</v>
      </c>
      <c r="BM11" s="142">
        <f t="shared" si="14"/>
        <v>93.383496707777212</v>
      </c>
      <c r="BN11" s="148">
        <v>1005</v>
      </c>
      <c r="BO11" s="147">
        <v>0</v>
      </c>
      <c r="BP11" s="142"/>
      <c r="BQ11" s="142"/>
      <c r="BR11" s="142"/>
      <c r="BS11" s="143"/>
      <c r="BT11" s="144">
        <v>0</v>
      </c>
      <c r="BU11" s="145">
        <v>0</v>
      </c>
      <c r="BV11" s="145"/>
      <c r="BW11" s="144"/>
      <c r="BX11" s="146"/>
      <c r="BY11" s="146" t="s">
        <v>115</v>
      </c>
      <c r="BZ11" s="156"/>
      <c r="CA11" s="156">
        <v>18.8</v>
      </c>
      <c r="CB11" s="156">
        <v>19.600000000000001</v>
      </c>
      <c r="CC11" s="156"/>
      <c r="CD11" s="156">
        <v>20.399999999999999</v>
      </c>
      <c r="CE11" s="48"/>
      <c r="CF11" s="150">
        <v>0</v>
      </c>
      <c r="CG11" s="156">
        <v>27.7</v>
      </c>
      <c r="CH11" s="158">
        <f t="shared" si="0"/>
        <v>4.6999999999999993</v>
      </c>
      <c r="CI11" s="154">
        <v>13.8</v>
      </c>
      <c r="CJ11" s="154">
        <v>111.2100000000064</v>
      </c>
      <c r="CK11" s="154">
        <v>11.7</v>
      </c>
      <c r="CL11" s="156">
        <v>24</v>
      </c>
      <c r="CM11" s="97">
        <f t="shared" si="1"/>
        <v>18.633333333333336</v>
      </c>
      <c r="CN11" s="104"/>
      <c r="CO11" s="104"/>
      <c r="CP11" s="102">
        <f t="shared" si="2"/>
        <v>73.494816735272707</v>
      </c>
      <c r="CQ11" s="136">
        <v>8.3000000000000007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61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18.3</v>
      </c>
      <c r="C12" s="141">
        <v>14.6</v>
      </c>
      <c r="D12" s="156">
        <f t="shared" si="3"/>
        <v>3.7000000000000011</v>
      </c>
      <c r="E12" s="156">
        <f t="shared" si="4"/>
        <v>16.621101231674015</v>
      </c>
      <c r="F12" s="156">
        <f t="shared" si="5"/>
        <v>21.039157529884413</v>
      </c>
      <c r="G12" s="156">
        <f t="shared" si="6"/>
        <v>3.0059362770000013</v>
      </c>
      <c r="H12" s="156">
        <f t="shared" si="7"/>
        <v>13.615164954674013</v>
      </c>
      <c r="I12" s="156">
        <f t="shared" si="8"/>
        <v>11.545839683385255</v>
      </c>
      <c r="J12" s="142">
        <f t="shared" si="9"/>
        <v>64.713451265027018</v>
      </c>
      <c r="K12" s="148">
        <v>1004</v>
      </c>
      <c r="L12" s="147">
        <v>2</v>
      </c>
      <c r="M12" s="142"/>
      <c r="N12" s="142"/>
      <c r="O12" s="142"/>
      <c r="P12" s="143"/>
      <c r="Q12" s="144">
        <v>36</v>
      </c>
      <c r="R12" s="145">
        <v>4</v>
      </c>
      <c r="S12" s="145"/>
      <c r="T12" s="144"/>
      <c r="U12" s="146"/>
      <c r="V12" s="146" t="s">
        <v>115</v>
      </c>
      <c r="W12" s="174" t="s">
        <v>65</v>
      </c>
      <c r="X12" s="156"/>
      <c r="Y12" s="156">
        <v>17.5</v>
      </c>
      <c r="Z12" s="156">
        <v>18.5</v>
      </c>
      <c r="AA12" s="156"/>
      <c r="AB12" s="156">
        <v>20.5</v>
      </c>
      <c r="AC12" s="48"/>
      <c r="AD12" s="140">
        <v>25</v>
      </c>
      <c r="AE12" s="141">
        <v>17.8</v>
      </c>
      <c r="AF12" s="156">
        <f t="shared" si="10"/>
        <v>7.1999999999999993</v>
      </c>
      <c r="AG12" s="156">
        <f t="shared" si="11"/>
        <v>20.387655901406315</v>
      </c>
      <c r="AH12" s="156">
        <f t="shared" si="15"/>
        <v>31.701003193072857</v>
      </c>
      <c r="AI12" s="156">
        <f t="shared" si="16"/>
        <v>5.8705598160000001</v>
      </c>
      <c r="AJ12" s="156">
        <f t="shared" si="17"/>
        <v>14.517096085406315</v>
      </c>
      <c r="AK12" s="156">
        <f t="shared" si="12"/>
        <v>12.518874862092243</v>
      </c>
      <c r="AL12" s="142">
        <f t="shared" si="13"/>
        <v>45.793806577637007</v>
      </c>
      <c r="AM12" s="148">
        <v>1000</v>
      </c>
      <c r="AN12" s="147">
        <v>1</v>
      </c>
      <c r="AO12" s="142"/>
      <c r="AP12" s="142"/>
      <c r="AQ12" s="142"/>
      <c r="AR12" s="143"/>
      <c r="AS12" s="144">
        <v>4</v>
      </c>
      <c r="AT12" s="145">
        <v>4</v>
      </c>
      <c r="AU12" s="145"/>
      <c r="AV12" s="144"/>
      <c r="AW12" s="146"/>
      <c r="AX12" s="146" t="s">
        <v>54</v>
      </c>
      <c r="AY12" s="156"/>
      <c r="AZ12" s="156">
        <v>20.2</v>
      </c>
      <c r="BA12" s="156">
        <v>19.5</v>
      </c>
      <c r="BB12" s="156"/>
      <c r="BC12" s="156">
        <v>23</v>
      </c>
      <c r="BD12" s="48"/>
      <c r="BE12" s="140">
        <v>20.2</v>
      </c>
      <c r="BF12" s="141">
        <v>16.2</v>
      </c>
      <c r="BG12" s="156">
        <f t="shared" si="18"/>
        <v>4</v>
      </c>
      <c r="BH12" s="156">
        <f t="shared" si="19"/>
        <v>18.420087487007361</v>
      </c>
      <c r="BI12" s="156">
        <f t="shared" si="20"/>
        <v>23.68418059807065</v>
      </c>
      <c r="BJ12" s="156">
        <f t="shared" si="21"/>
        <v>3.2555414799999998</v>
      </c>
      <c r="BK12" s="156">
        <f t="shared" si="22"/>
        <v>15.164546007007361</v>
      </c>
      <c r="BL12" s="156">
        <f t="shared" si="23"/>
        <v>13.18514397513038</v>
      </c>
      <c r="BM12" s="142">
        <f t="shared" si="14"/>
        <v>64.028164049055974</v>
      </c>
      <c r="BN12" s="148">
        <v>998</v>
      </c>
      <c r="BO12" s="147">
        <v>0</v>
      </c>
      <c r="BP12" s="142"/>
      <c r="BQ12" s="142"/>
      <c r="BR12" s="142"/>
      <c r="BS12" s="143"/>
      <c r="BT12" s="144">
        <v>4</v>
      </c>
      <c r="BU12" s="145">
        <v>4</v>
      </c>
      <c r="BV12" s="145"/>
      <c r="BW12" s="144"/>
      <c r="BX12" s="146"/>
      <c r="BY12" s="146" t="s">
        <v>54</v>
      </c>
      <c r="BZ12" s="156"/>
      <c r="CA12" s="156">
        <v>19.2</v>
      </c>
      <c r="CB12" s="156">
        <v>19.8</v>
      </c>
      <c r="CC12" s="156"/>
      <c r="CD12" s="156">
        <v>20.399999999999999</v>
      </c>
      <c r="CE12" s="48"/>
      <c r="CF12" s="150">
        <v>0</v>
      </c>
      <c r="CG12" s="156">
        <v>29.7</v>
      </c>
      <c r="CH12" s="158">
        <f t="shared" si="0"/>
        <v>2.5</v>
      </c>
      <c r="CI12" s="154">
        <v>14.5</v>
      </c>
      <c r="CJ12" s="154">
        <v>104.60999999998603</v>
      </c>
      <c r="CK12" s="154">
        <v>15</v>
      </c>
      <c r="CL12" s="156">
        <v>25.5</v>
      </c>
      <c r="CM12" s="97">
        <f t="shared" si="1"/>
        <v>21.166666666666668</v>
      </c>
      <c r="CN12" s="104"/>
      <c r="CO12" s="104"/>
      <c r="CP12" s="102">
        <f t="shared" si="2"/>
        <v>58.178473963906661</v>
      </c>
      <c r="CQ12" s="136">
        <v>8.1999999999999993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61"/>
      <c r="DN12" s="161"/>
      <c r="DO12" s="161"/>
      <c r="DP12" s="161"/>
      <c r="DQ12" s="161"/>
      <c r="DR12" s="161"/>
      <c r="DS12" s="54"/>
      <c r="DT12" s="53"/>
      <c r="DU12" s="53"/>
    </row>
    <row r="13" spans="1:125" ht="15" thickBot="1">
      <c r="A13" s="13">
        <v>7</v>
      </c>
      <c r="B13" s="140">
        <v>20.6</v>
      </c>
      <c r="C13" s="141">
        <v>16.8</v>
      </c>
      <c r="D13" s="156">
        <f t="shared" si="3"/>
        <v>3.8000000000000007</v>
      </c>
      <c r="E13" s="156">
        <f t="shared" si="4"/>
        <v>19.137478537241915</v>
      </c>
      <c r="F13" s="156">
        <f t="shared" si="5"/>
        <v>24.276689308539769</v>
      </c>
      <c r="G13" s="156">
        <f t="shared" si="6"/>
        <v>3.0948593840000007</v>
      </c>
      <c r="H13" s="156">
        <f t="shared" si="7"/>
        <v>16.042619153241915</v>
      </c>
      <c r="I13" s="156">
        <f t="shared" si="8"/>
        <v>14.04992681962004</v>
      </c>
      <c r="J13" s="142">
        <f t="shared" si="9"/>
        <v>66.082400896396649</v>
      </c>
      <c r="K13" s="148">
        <v>1004</v>
      </c>
      <c r="L13" s="147">
        <v>1</v>
      </c>
      <c r="M13" s="142"/>
      <c r="N13" s="142"/>
      <c r="O13" s="142"/>
      <c r="P13" s="143"/>
      <c r="Q13" s="144">
        <v>36</v>
      </c>
      <c r="R13" s="145">
        <v>2</v>
      </c>
      <c r="S13" s="145"/>
      <c r="T13" s="144"/>
      <c r="U13" s="146"/>
      <c r="V13" s="146" t="s">
        <v>115</v>
      </c>
      <c r="W13" s="174" t="s">
        <v>65</v>
      </c>
      <c r="X13" s="156"/>
      <c r="Y13" s="156">
        <v>18</v>
      </c>
      <c r="Z13" s="156">
        <v>18.8</v>
      </c>
      <c r="AA13" s="156"/>
      <c r="AB13" s="156">
        <v>20.5</v>
      </c>
      <c r="AC13" s="48"/>
      <c r="AD13" s="140">
        <v>27.5</v>
      </c>
      <c r="AE13" s="141">
        <v>20</v>
      </c>
      <c r="AF13" s="156">
        <f t="shared" si="10"/>
        <v>7.5</v>
      </c>
      <c r="AG13" s="156">
        <f t="shared" si="11"/>
        <v>23.39269906658966</v>
      </c>
      <c r="AH13" s="156">
        <f t="shared" si="15"/>
        <v>36.744933853672364</v>
      </c>
      <c r="AI13" s="156">
        <f t="shared" si="16"/>
        <v>6.1303274999999999</v>
      </c>
      <c r="AJ13" s="156">
        <f t="shared" si="17"/>
        <v>17.26237156658966</v>
      </c>
      <c r="AK13" s="156">
        <f t="shared" si="12"/>
        <v>15.184743901860097</v>
      </c>
      <c r="AL13" s="142">
        <f t="shared" si="13"/>
        <v>46.978915883568597</v>
      </c>
      <c r="AM13" s="148">
        <v>1002</v>
      </c>
      <c r="AN13" s="147">
        <v>5</v>
      </c>
      <c r="AO13" s="142"/>
      <c r="AP13" s="142"/>
      <c r="AQ13" s="142"/>
      <c r="AR13" s="143"/>
      <c r="AS13" s="144">
        <v>4</v>
      </c>
      <c r="AT13" s="145">
        <v>2</v>
      </c>
      <c r="AU13" s="145"/>
      <c r="AV13" s="144"/>
      <c r="AW13" s="146"/>
      <c r="AX13" s="146" t="s">
        <v>54</v>
      </c>
      <c r="AY13" s="156"/>
      <c r="AZ13" s="156">
        <v>20.5</v>
      </c>
      <c r="BA13" s="156">
        <v>19.8</v>
      </c>
      <c r="BB13" s="156"/>
      <c r="BC13" s="156">
        <v>20.399999999999999</v>
      </c>
      <c r="BD13" s="48"/>
      <c r="BE13" s="140">
        <v>18.600000000000001</v>
      </c>
      <c r="BF13" s="141">
        <v>17.899999999999999</v>
      </c>
      <c r="BG13" s="156">
        <f t="shared" si="18"/>
        <v>0.70000000000000284</v>
      </c>
      <c r="BH13" s="156">
        <f t="shared" si="19"/>
        <v>20.516523296875565</v>
      </c>
      <c r="BI13" s="156">
        <f t="shared" si="20"/>
        <v>21.43875019593305</v>
      </c>
      <c r="BJ13" s="156">
        <f t="shared" si="21"/>
        <v>0.57081319050000234</v>
      </c>
      <c r="BK13" s="156">
        <f t="shared" si="22"/>
        <v>19.945710106375564</v>
      </c>
      <c r="BL13" s="156">
        <f t="shared" si="23"/>
        <v>17.452528200347778</v>
      </c>
      <c r="BM13" s="142">
        <f t="shared" si="14"/>
        <v>93.035787646610487</v>
      </c>
      <c r="BN13" s="148">
        <v>1002</v>
      </c>
      <c r="BO13" s="147">
        <v>5</v>
      </c>
      <c r="BP13" s="142"/>
      <c r="BQ13" s="142"/>
      <c r="BR13" s="142"/>
      <c r="BS13" s="143"/>
      <c r="BT13" s="144">
        <v>4</v>
      </c>
      <c r="BU13" s="145">
        <v>2</v>
      </c>
      <c r="BV13" s="145"/>
      <c r="BW13" s="144"/>
      <c r="BX13" s="146"/>
      <c r="BY13" s="146" t="s">
        <v>54</v>
      </c>
      <c r="BZ13" s="156"/>
      <c r="CA13" s="156">
        <v>20.5</v>
      </c>
      <c r="CB13" s="156">
        <v>19.8</v>
      </c>
      <c r="CC13" s="156"/>
      <c r="CD13" s="156">
        <v>20.399999999999999</v>
      </c>
      <c r="CE13" s="48"/>
      <c r="CF13" s="150">
        <v>0</v>
      </c>
      <c r="CG13" s="156">
        <v>27.5</v>
      </c>
      <c r="CH13" s="158">
        <f t="shared" si="0"/>
        <v>2</v>
      </c>
      <c r="CI13" s="154">
        <v>15</v>
      </c>
      <c r="CJ13" s="154">
        <v>24.770000000004075</v>
      </c>
      <c r="CK13" s="154">
        <v>14.6</v>
      </c>
      <c r="CL13" s="156">
        <v>28.5</v>
      </c>
      <c r="CM13" s="97">
        <f t="shared" si="1"/>
        <v>22.233333333333334</v>
      </c>
      <c r="CN13" s="104"/>
      <c r="CO13" s="104"/>
      <c r="CP13" s="102">
        <f t="shared" si="2"/>
        <v>68.69903480885857</v>
      </c>
      <c r="CQ13" s="136">
        <v>6.2</v>
      </c>
      <c r="CS13" s="83">
        <v>1</v>
      </c>
      <c r="CT13" s="92">
        <f>CL7</f>
        <v>19</v>
      </c>
      <c r="CU13" s="92">
        <f>CK7</f>
        <v>15.6</v>
      </c>
      <c r="CV13" s="92">
        <f>IF(CM7=FALSE,"s/d",CM7)</f>
        <v>17.000000000000004</v>
      </c>
      <c r="CW13" s="94" t="str">
        <f>IF(CO7="","s/d",CO7)</f>
        <v>s/d</v>
      </c>
      <c r="CX13" s="94" t="str">
        <f>IF(CN7="","s/d",CN7)</f>
        <v>s/d</v>
      </c>
      <c r="CY13" s="93">
        <f>CP7</f>
        <v>86.785834516182703</v>
      </c>
      <c r="CZ13" s="92">
        <f t="shared" ref="CZ13:CZ43" si="24">IF(COUNT(I7,AK7,BL7)=1,"sd",AVERAGE(I7,AK7,BL7))</f>
        <v>14.741311726559118</v>
      </c>
      <c r="DA13" s="93">
        <f t="shared" ref="DA13:DA43" si="25">IF(COUNT(K7,AM7,BN7)=1,"sd",AVERAGE(K7,AM7,BN7))</f>
        <v>1002</v>
      </c>
      <c r="DB13" s="92" t="str">
        <f>IF(W7="","",W7)</f>
        <v>s/d</v>
      </c>
      <c r="DC13" s="92" t="e">
        <f t="shared" ref="DC13:DH28" si="26">IF(COUNT(X7,AY7,BZ7)=1,"sd",AVERAGE(X7,AY7,BZ7))</f>
        <v>#DIV/0!</v>
      </c>
      <c r="DD13" s="92">
        <f t="shared" si="26"/>
        <v>20.5</v>
      </c>
      <c r="DE13" s="92">
        <f t="shared" ref="DE13:DE42" si="27">IF(COUNT(W7,BA7,CB7)=1,"sd",AVERAGE(W7,BA7,CB7))</f>
        <v>20.85</v>
      </c>
      <c r="DF13" s="92" t="e">
        <f t="shared" si="26"/>
        <v>#DIV/0!</v>
      </c>
      <c r="DG13" s="92">
        <f t="shared" si="26"/>
        <v>21.8</v>
      </c>
      <c r="DH13" s="92" t="e">
        <f t="shared" si="26"/>
        <v>#DIV/0!</v>
      </c>
      <c r="DI13" s="96">
        <f>CF7</f>
        <v>0</v>
      </c>
      <c r="DJ13" s="92">
        <f>CH7</f>
        <v>0.89999999999999858</v>
      </c>
      <c r="DK13" s="96">
        <f>IF(CQ7="","",CQ7)</f>
        <v>0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19.8</v>
      </c>
      <c r="C14" s="141">
        <v>18.399999999999999</v>
      </c>
      <c r="D14" s="156">
        <f t="shared" si="3"/>
        <v>1.4000000000000021</v>
      </c>
      <c r="E14" s="156">
        <f t="shared" si="4"/>
        <v>21.171624024728246</v>
      </c>
      <c r="F14" s="156">
        <f t="shared" si="5"/>
        <v>23.104360847524493</v>
      </c>
      <c r="G14" s="156">
        <f t="shared" si="6"/>
        <v>1.1422695760000019</v>
      </c>
      <c r="H14" s="156">
        <f t="shared" si="7"/>
        <v>20.029354448728245</v>
      </c>
      <c r="I14" s="156">
        <f t="shared" si="8"/>
        <v>17.518819012173203</v>
      </c>
      <c r="J14" s="142">
        <f t="shared" si="9"/>
        <v>86.69079651633939</v>
      </c>
      <c r="K14" s="148">
        <v>1004</v>
      </c>
      <c r="L14" s="147">
        <v>4</v>
      </c>
      <c r="M14" s="142"/>
      <c r="N14" s="142"/>
      <c r="O14" s="142"/>
      <c r="P14" s="143"/>
      <c r="Q14" s="144">
        <v>36</v>
      </c>
      <c r="R14" s="145">
        <v>2</v>
      </c>
      <c r="S14" s="145"/>
      <c r="T14" s="144"/>
      <c r="U14" s="146"/>
      <c r="V14" s="146" t="s">
        <v>115</v>
      </c>
      <c r="W14" s="156">
        <v>15</v>
      </c>
      <c r="X14" s="156"/>
      <c r="Y14" s="156">
        <v>19.5</v>
      </c>
      <c r="Z14" s="156">
        <v>19.8</v>
      </c>
      <c r="AA14" s="156"/>
      <c r="AB14" s="156">
        <v>20.7</v>
      </c>
      <c r="AC14" s="48"/>
      <c r="AD14" s="140">
        <v>22</v>
      </c>
      <c r="AE14" s="141">
        <v>20.6</v>
      </c>
      <c r="AF14" s="156">
        <f t="shared" si="10"/>
        <v>1.3999999999999986</v>
      </c>
      <c r="AG14" s="156">
        <f t="shared" si="11"/>
        <v>24.276689308539769</v>
      </c>
      <c r="AH14" s="156">
        <f t="shared" si="15"/>
        <v>26.453797396477178</v>
      </c>
      <c r="AI14" s="156">
        <f t="shared" si="16"/>
        <v>1.1450996339999988</v>
      </c>
      <c r="AJ14" s="156">
        <f t="shared" si="17"/>
        <v>23.131589674539772</v>
      </c>
      <c r="AK14" s="156">
        <f t="shared" si="12"/>
        <v>19.821097541766495</v>
      </c>
      <c r="AL14" s="142">
        <f t="shared" si="13"/>
        <v>87.441471361764414</v>
      </c>
      <c r="AM14" s="148">
        <v>1003</v>
      </c>
      <c r="AN14" s="147">
        <v>7</v>
      </c>
      <c r="AO14" s="142"/>
      <c r="AP14" s="142"/>
      <c r="AQ14" s="142"/>
      <c r="AR14" s="143"/>
      <c r="AS14" s="144">
        <v>4</v>
      </c>
      <c r="AT14" s="145">
        <v>2</v>
      </c>
      <c r="AU14" s="145"/>
      <c r="AV14" s="144"/>
      <c r="AW14" s="146"/>
      <c r="AX14" s="146" t="s">
        <v>114</v>
      </c>
      <c r="AY14" s="156"/>
      <c r="AZ14" s="156">
        <v>21.1</v>
      </c>
      <c r="BA14" s="156">
        <v>20.5</v>
      </c>
      <c r="BB14" s="156"/>
      <c r="BC14" s="156">
        <v>20.7</v>
      </c>
      <c r="BD14" s="48"/>
      <c r="BE14" s="140">
        <v>20.2</v>
      </c>
      <c r="BF14" s="141">
        <v>18.899999999999999</v>
      </c>
      <c r="BG14" s="156">
        <f t="shared" si="18"/>
        <v>1.3000000000000007</v>
      </c>
      <c r="BH14" s="156">
        <f t="shared" si="19"/>
        <v>21.844973570807049</v>
      </c>
      <c r="BI14" s="156">
        <f t="shared" si="20"/>
        <v>23.68418059807065</v>
      </c>
      <c r="BJ14" s="156">
        <f t="shared" si="21"/>
        <v>1.0612761445000007</v>
      </c>
      <c r="BK14" s="156">
        <f t="shared" si="22"/>
        <v>20.78369742630705</v>
      </c>
      <c r="BL14" s="156">
        <f t="shared" si="23"/>
        <v>18.105952783307526</v>
      </c>
      <c r="BM14" s="142">
        <f t="shared" si="14"/>
        <v>87.753500021867424</v>
      </c>
      <c r="BN14" s="148">
        <v>1005</v>
      </c>
      <c r="BO14" s="147">
        <v>7</v>
      </c>
      <c r="BP14" s="142"/>
      <c r="BQ14" s="142"/>
      <c r="BR14" s="142"/>
      <c r="BS14" s="143"/>
      <c r="BT14" s="144">
        <v>31</v>
      </c>
      <c r="BU14" s="145">
        <v>2</v>
      </c>
      <c r="BV14" s="145"/>
      <c r="BW14" s="144"/>
      <c r="BX14" s="146"/>
      <c r="BY14" s="146" t="s">
        <v>115</v>
      </c>
      <c r="BZ14" s="156"/>
      <c r="CA14" s="156">
        <v>20.9</v>
      </c>
      <c r="CB14" s="156">
        <v>20.8</v>
      </c>
      <c r="CC14" s="156"/>
      <c r="CD14" s="156">
        <v>20.9</v>
      </c>
      <c r="CE14" s="48"/>
      <c r="CF14" s="150">
        <v>1.3</v>
      </c>
      <c r="CG14" s="156">
        <v>27</v>
      </c>
      <c r="CH14" s="158">
        <f t="shared" si="0"/>
        <v>0.5</v>
      </c>
      <c r="CI14" s="154">
        <v>19.3</v>
      </c>
      <c r="CJ14" s="154">
        <v>23</v>
      </c>
      <c r="CK14" s="154">
        <v>18.399999999999999</v>
      </c>
      <c r="CL14" s="156">
        <v>25</v>
      </c>
      <c r="CM14" s="97">
        <f t="shared" si="1"/>
        <v>20.666666666666668</v>
      </c>
      <c r="CN14" s="104"/>
      <c r="CO14" s="104"/>
      <c r="CP14" s="102">
        <f t="shared" si="2"/>
        <v>87.295255966657066</v>
      </c>
      <c r="CQ14" s="136">
        <v>2</v>
      </c>
      <c r="CS14" s="83">
        <v>2</v>
      </c>
      <c r="CT14" s="92">
        <f t="shared" ref="CT14:CT43" si="28">CL8</f>
        <v>22.5</v>
      </c>
      <c r="CU14" s="92">
        <f t="shared" ref="CU14:CU43" si="29">CK8</f>
        <v>15</v>
      </c>
      <c r="CV14" s="92">
        <f t="shared" ref="CV14:CV43" si="30">IF(CM8=FALSE,"s/d",CM8)</f>
        <v>18.100000000000001</v>
      </c>
      <c r="CW14" s="94" t="str">
        <f t="shared" ref="CW14:CW43" si="31">IF(CO8="","s/d",CO8)</f>
        <v>s/d</v>
      </c>
      <c r="CX14" s="94" t="str">
        <f t="shared" ref="CX14:CX43" si="32">IF(CN8="","s/d",CN8)</f>
        <v>s/d</v>
      </c>
      <c r="CY14" s="93">
        <f t="shared" ref="CY14:CY43" si="33">CP8</f>
        <v>84.334006220115782</v>
      </c>
      <c r="CZ14" s="92">
        <f t="shared" si="24"/>
        <v>15.292236575506671</v>
      </c>
      <c r="DA14" s="93">
        <f t="shared" si="25"/>
        <v>1003.6666666666666</v>
      </c>
      <c r="DB14" s="92" t="str">
        <f t="shared" ref="DB14:DB41" si="34">IF(W8="","",W8)</f>
        <v>s/d</v>
      </c>
      <c r="DC14" s="92" t="e">
        <f t="shared" si="26"/>
        <v>#DIV/0!</v>
      </c>
      <c r="DD14" s="92">
        <f t="shared" si="26"/>
        <v>20.3</v>
      </c>
      <c r="DE14" s="92">
        <f t="shared" si="27"/>
        <v>20.85</v>
      </c>
      <c r="DF14" s="92" t="e">
        <f t="shared" si="26"/>
        <v>#DIV/0!</v>
      </c>
      <c r="DG14" s="92">
        <f t="shared" si="26"/>
        <v>21.466666666666669</v>
      </c>
      <c r="DH14" s="92" t="e">
        <f t="shared" si="26"/>
        <v>#DIV/0!</v>
      </c>
      <c r="DI14" s="96">
        <f t="shared" ref="DI14:DI43" si="35">CF8</f>
        <v>0</v>
      </c>
      <c r="DJ14" s="92">
        <f t="shared" ref="DJ14:DJ42" si="36">CH8</f>
        <v>2.6000000000000014</v>
      </c>
      <c r="DK14" s="96">
        <f t="shared" ref="DK14:DK43" si="37">IF(CQ8="","",CQ8)</f>
        <v>5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19.899999999999999</v>
      </c>
      <c r="C15" s="141">
        <v>18.100000000000001</v>
      </c>
      <c r="D15" s="156">
        <f t="shared" si="3"/>
        <v>1.7999999999999972</v>
      </c>
      <c r="E15" s="156">
        <f t="shared" si="4"/>
        <v>20.776400792255206</v>
      </c>
      <c r="F15" s="156">
        <f t="shared" si="5"/>
        <v>23.248138839559587</v>
      </c>
      <c r="G15" s="156">
        <f t="shared" si="6"/>
        <v>1.4681361329999978</v>
      </c>
      <c r="H15" s="156">
        <f t="shared" si="7"/>
        <v>19.308264659255208</v>
      </c>
      <c r="I15" s="156">
        <f t="shared" si="8"/>
        <v>16.9391778677067</v>
      </c>
      <c r="J15" s="142">
        <f t="shared" si="9"/>
        <v>83.052947990829296</v>
      </c>
      <c r="K15" s="148">
        <v>1006</v>
      </c>
      <c r="L15" s="147">
        <v>1</v>
      </c>
      <c r="M15" s="142"/>
      <c r="N15" s="142"/>
      <c r="O15" s="142"/>
      <c r="P15" s="143"/>
      <c r="Q15" s="144">
        <v>36</v>
      </c>
      <c r="R15" s="145">
        <v>2</v>
      </c>
      <c r="S15" s="145"/>
      <c r="T15" s="144"/>
      <c r="U15" s="146"/>
      <c r="V15" s="146" t="s">
        <v>115</v>
      </c>
      <c r="W15" s="156">
        <v>17.5</v>
      </c>
      <c r="X15" s="156"/>
      <c r="Y15" s="156">
        <v>19.5</v>
      </c>
      <c r="Z15" s="156">
        <v>19.899999999999999</v>
      </c>
      <c r="AA15" s="156"/>
      <c r="AB15" s="156">
        <v>21</v>
      </c>
      <c r="AC15" s="48"/>
      <c r="AD15" s="140">
        <v>25.1</v>
      </c>
      <c r="AE15" s="141">
        <v>21.2</v>
      </c>
      <c r="AF15" s="156">
        <f t="shared" si="10"/>
        <v>3.9000000000000021</v>
      </c>
      <c r="AG15" s="156">
        <f t="shared" si="11"/>
        <v>25.189755922109946</v>
      </c>
      <c r="AH15" s="156">
        <f t="shared" si="15"/>
        <v>31.890513914022581</v>
      </c>
      <c r="AI15" s="156">
        <f t="shared" si="16"/>
        <v>3.1920705180000022</v>
      </c>
      <c r="AJ15" s="156">
        <f t="shared" si="17"/>
        <v>21.997685404109944</v>
      </c>
      <c r="AK15" s="156">
        <f t="shared" si="12"/>
        <v>19.012797209315792</v>
      </c>
      <c r="AL15" s="142">
        <f t="shared" si="13"/>
        <v>68.97877363599757</v>
      </c>
      <c r="AM15" s="148">
        <v>1003</v>
      </c>
      <c r="AN15" s="147">
        <v>2</v>
      </c>
      <c r="AO15" s="142"/>
      <c r="AP15" s="142"/>
      <c r="AQ15" s="142"/>
      <c r="AR15" s="143"/>
      <c r="AS15" s="144">
        <v>36</v>
      </c>
      <c r="AT15" s="145">
        <v>3</v>
      </c>
      <c r="AU15" s="145"/>
      <c r="AV15" s="144"/>
      <c r="AW15" s="146"/>
      <c r="AX15" s="146" t="s">
        <v>54</v>
      </c>
      <c r="AY15" s="156"/>
      <c r="AZ15" s="156">
        <v>21.5</v>
      </c>
      <c r="BA15" s="156">
        <v>20.8</v>
      </c>
      <c r="BB15" s="156"/>
      <c r="BC15" s="156">
        <v>20.9</v>
      </c>
      <c r="BD15" s="48"/>
      <c r="BE15" s="140">
        <v>20.5</v>
      </c>
      <c r="BF15" s="141">
        <v>19.5</v>
      </c>
      <c r="BG15" s="156">
        <f t="shared" si="18"/>
        <v>1</v>
      </c>
      <c r="BH15" s="156">
        <f t="shared" si="19"/>
        <v>22.677684577440854</v>
      </c>
      <c r="BI15" s="156">
        <f t="shared" si="20"/>
        <v>24.127359827861145</v>
      </c>
      <c r="BJ15" s="156">
        <f t="shared" si="21"/>
        <v>0.81691757499999995</v>
      </c>
      <c r="BK15" s="156">
        <f t="shared" si="22"/>
        <v>21.860767002440852</v>
      </c>
      <c r="BL15" s="156">
        <f t="shared" si="23"/>
        <v>18.91274279599865</v>
      </c>
      <c r="BM15" s="142">
        <f t="shared" si="14"/>
        <v>90.605715496467468</v>
      </c>
      <c r="BN15" s="148">
        <v>1002</v>
      </c>
      <c r="BO15" s="147">
        <v>0</v>
      </c>
      <c r="BP15" s="142"/>
      <c r="BQ15" s="142"/>
      <c r="BR15" s="142"/>
      <c r="BS15" s="143"/>
      <c r="BT15" s="144">
        <v>0</v>
      </c>
      <c r="BU15" s="145">
        <v>0</v>
      </c>
      <c r="BV15" s="145"/>
      <c r="BW15" s="144"/>
      <c r="BX15" s="146"/>
      <c r="BY15" s="146" t="s">
        <v>115</v>
      </c>
      <c r="BZ15" s="156"/>
      <c r="CA15" s="156">
        <v>21</v>
      </c>
      <c r="CB15" s="156">
        <v>21.1</v>
      </c>
      <c r="CC15" s="156"/>
      <c r="CD15" s="156">
        <v>21.1</v>
      </c>
      <c r="CE15" s="48"/>
      <c r="CF15" s="150">
        <v>0</v>
      </c>
      <c r="CG15" s="156">
        <v>24.2</v>
      </c>
      <c r="CH15" s="158">
        <f t="shared" si="0"/>
        <v>2.6000000000000014</v>
      </c>
      <c r="CI15" s="154">
        <v>18.5</v>
      </c>
      <c r="CJ15" s="154">
        <v>65.120000000009895</v>
      </c>
      <c r="CK15" s="154">
        <v>16.2</v>
      </c>
      <c r="CL15" s="156">
        <v>25.5</v>
      </c>
      <c r="CM15" s="97">
        <f t="shared" si="1"/>
        <v>21.833333333333332</v>
      </c>
      <c r="CN15" s="104"/>
      <c r="CO15" s="104"/>
      <c r="CP15" s="102">
        <f t="shared" si="2"/>
        <v>80.879145707764778</v>
      </c>
      <c r="CQ15" s="136">
        <v>5.8</v>
      </c>
      <c r="CS15" s="83">
        <v>3</v>
      </c>
      <c r="CT15" s="92">
        <f t="shared" si="28"/>
        <v>22.3</v>
      </c>
      <c r="CU15" s="92">
        <f t="shared" si="29"/>
        <v>12.1</v>
      </c>
      <c r="CV15" s="92">
        <f t="shared" si="30"/>
        <v>14</v>
      </c>
      <c r="CW15" s="94" t="str">
        <f t="shared" si="31"/>
        <v>s/d</v>
      </c>
      <c r="CX15" s="94" t="str">
        <f t="shared" si="32"/>
        <v>s/d</v>
      </c>
      <c r="CY15" s="93">
        <f t="shared" si="33"/>
        <v>93.746844309457359</v>
      </c>
      <c r="CZ15" s="92">
        <f t="shared" si="24"/>
        <v>12.985144176742979</v>
      </c>
      <c r="DA15" s="93">
        <f t="shared" si="25"/>
        <v>1010.5</v>
      </c>
      <c r="DB15" s="92" t="str">
        <f t="shared" si="34"/>
        <v>s/d</v>
      </c>
      <c r="DC15" s="92" t="e">
        <f t="shared" si="26"/>
        <v>#DIV/0!</v>
      </c>
      <c r="DD15" s="92" t="str">
        <f t="shared" si="26"/>
        <v>sd</v>
      </c>
      <c r="DE15" s="92" t="str">
        <f t="shared" si="27"/>
        <v>sd</v>
      </c>
      <c r="DF15" s="92" t="e">
        <f t="shared" si="26"/>
        <v>#DIV/0!</v>
      </c>
      <c r="DG15" s="92" t="str">
        <f t="shared" si="26"/>
        <v>sd</v>
      </c>
      <c r="DH15" s="92" t="e">
        <f t="shared" si="26"/>
        <v>#DIV/0!</v>
      </c>
      <c r="DI15" s="96">
        <f t="shared" si="35"/>
        <v>0</v>
      </c>
      <c r="DJ15" s="92">
        <f t="shared" si="36"/>
        <v>2.8999999999999986</v>
      </c>
      <c r="DK15" s="96">
        <f t="shared" si="37"/>
        <v>6.5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20.6</v>
      </c>
      <c r="C16" s="141">
        <v>15.8</v>
      </c>
      <c r="D16" s="156">
        <f t="shared" si="3"/>
        <v>4.8000000000000007</v>
      </c>
      <c r="E16" s="156">
        <f t="shared" si="4"/>
        <v>17.955034435163672</v>
      </c>
      <c r="F16" s="156">
        <f t="shared" si="5"/>
        <v>24.276689308539769</v>
      </c>
      <c r="G16" s="156">
        <f t="shared" si="6"/>
        <v>3.904885584000001</v>
      </c>
      <c r="H16" s="156">
        <f t="shared" si="7"/>
        <v>14.050148851163671</v>
      </c>
      <c r="I16" s="156">
        <f t="shared" si="8"/>
        <v>12.021963162112904</v>
      </c>
      <c r="J16" s="142">
        <f t="shared" si="9"/>
        <v>57.875061432784719</v>
      </c>
      <c r="K16" s="148">
        <v>1004</v>
      </c>
      <c r="L16" s="147">
        <v>8</v>
      </c>
      <c r="M16" s="142"/>
      <c r="N16" s="142"/>
      <c r="O16" s="142"/>
      <c r="P16" s="143"/>
      <c r="Q16" s="144">
        <v>4</v>
      </c>
      <c r="R16" s="145">
        <v>3</v>
      </c>
      <c r="S16" s="145"/>
      <c r="T16" s="144"/>
      <c r="U16" s="146"/>
      <c r="V16" s="146" t="s">
        <v>54</v>
      </c>
      <c r="W16" s="156">
        <v>15.5</v>
      </c>
      <c r="X16" s="156"/>
      <c r="Y16" s="156">
        <v>19.7</v>
      </c>
      <c r="Z16" s="156">
        <v>20.2</v>
      </c>
      <c r="AA16" s="156"/>
      <c r="AB16" s="156">
        <v>21.3</v>
      </c>
      <c r="AC16" s="48"/>
      <c r="AD16" s="140">
        <v>24.7</v>
      </c>
      <c r="AE16" s="141">
        <v>19.2</v>
      </c>
      <c r="AF16" s="156">
        <f t="shared" si="10"/>
        <v>5.5</v>
      </c>
      <c r="AG16" s="156">
        <f t="shared" si="11"/>
        <v>22.257920430565612</v>
      </c>
      <c r="AH16" s="156">
        <f t="shared" si="15"/>
        <v>31.138349422643646</v>
      </c>
      <c r="AI16" s="156">
        <f t="shared" si="16"/>
        <v>4.4915305600000011</v>
      </c>
      <c r="AJ16" s="156">
        <f t="shared" si="17"/>
        <v>17.766389870565611</v>
      </c>
      <c r="AK16" s="156">
        <f t="shared" si="12"/>
        <v>15.633228812724401</v>
      </c>
      <c r="AL16" s="142">
        <f t="shared" si="13"/>
        <v>57.056299386395814</v>
      </c>
      <c r="AM16" s="148">
        <v>1001</v>
      </c>
      <c r="AN16" s="147">
        <v>8</v>
      </c>
      <c r="AO16" s="142"/>
      <c r="AP16" s="142"/>
      <c r="AQ16" s="142"/>
      <c r="AR16" s="143"/>
      <c r="AS16" s="144">
        <v>4</v>
      </c>
      <c r="AT16" s="145">
        <v>3</v>
      </c>
      <c r="AU16" s="145"/>
      <c r="AV16" s="144"/>
      <c r="AW16" s="146"/>
      <c r="AX16" s="146" t="s">
        <v>54</v>
      </c>
      <c r="AY16" s="156"/>
      <c r="AZ16" s="156">
        <v>21.3</v>
      </c>
      <c r="BA16" s="156">
        <v>20.8</v>
      </c>
      <c r="BB16" s="156"/>
      <c r="BC16" s="156">
        <v>21.1</v>
      </c>
      <c r="BD16" s="48"/>
      <c r="BE16" s="140">
        <v>21.4</v>
      </c>
      <c r="BF16" s="141">
        <v>18.2</v>
      </c>
      <c r="BG16" s="156">
        <f t="shared" si="18"/>
        <v>3.1999999999999993</v>
      </c>
      <c r="BH16" s="156">
        <f t="shared" si="19"/>
        <v>20.907417576861945</v>
      </c>
      <c r="BI16" s="156">
        <f t="shared" si="20"/>
        <v>25.500711069439838</v>
      </c>
      <c r="BJ16" s="156">
        <f t="shared" si="21"/>
        <v>2.6103138239999994</v>
      </c>
      <c r="BK16" s="156">
        <f t="shared" si="22"/>
        <v>18.297103752861947</v>
      </c>
      <c r="BL16" s="156">
        <f t="shared" si="23"/>
        <v>16.093571014593248</v>
      </c>
      <c r="BM16" s="142">
        <f t="shared" si="14"/>
        <v>71.75134725866242</v>
      </c>
      <c r="BN16" s="148">
        <v>1001</v>
      </c>
      <c r="BO16" s="147">
        <v>8</v>
      </c>
      <c r="BP16" s="142"/>
      <c r="BQ16" s="142"/>
      <c r="BR16" s="142"/>
      <c r="BS16" s="143"/>
      <c r="BT16" s="144">
        <v>4</v>
      </c>
      <c r="BU16" s="145">
        <v>2</v>
      </c>
      <c r="BV16" s="145"/>
      <c r="BW16" s="144"/>
      <c r="BX16" s="146"/>
      <c r="BY16" s="146" t="s">
        <v>54</v>
      </c>
      <c r="BZ16" s="156"/>
      <c r="CA16" s="156">
        <v>20.7</v>
      </c>
      <c r="CB16" s="156">
        <v>20.9</v>
      </c>
      <c r="CC16" s="156"/>
      <c r="CD16" s="156">
        <v>21.3</v>
      </c>
      <c r="CE16" s="48"/>
      <c r="CF16" s="150">
        <v>0</v>
      </c>
      <c r="CG16" s="156">
        <v>27.6</v>
      </c>
      <c r="CH16" s="158">
        <f t="shared" si="0"/>
        <v>2.8000000000000007</v>
      </c>
      <c r="CI16" s="154">
        <v>18.5</v>
      </c>
      <c r="CJ16" s="154">
        <v>62.799999999988358</v>
      </c>
      <c r="CK16" s="154">
        <v>19.5</v>
      </c>
      <c r="CL16" s="156">
        <v>25</v>
      </c>
      <c r="CM16" s="97">
        <f t="shared" si="1"/>
        <v>22.233333333333331</v>
      </c>
      <c r="CN16" s="104"/>
      <c r="CO16" s="104"/>
      <c r="CP16" s="102">
        <f t="shared" si="2"/>
        <v>62.227569359280984</v>
      </c>
      <c r="CQ16" s="136">
        <v>0.7</v>
      </c>
      <c r="CS16" s="83">
        <v>4</v>
      </c>
      <c r="CT16" s="92">
        <f t="shared" si="28"/>
        <v>22.5</v>
      </c>
      <c r="CU16" s="92">
        <f t="shared" si="29"/>
        <v>9.5</v>
      </c>
      <c r="CV16" s="92">
        <f t="shared" si="30"/>
        <v>16.566666666666666</v>
      </c>
      <c r="CW16" s="94" t="str">
        <f t="shared" si="31"/>
        <v>s/d</v>
      </c>
      <c r="CX16" s="94" t="str">
        <f t="shared" si="32"/>
        <v>s/d</v>
      </c>
      <c r="CY16" s="93">
        <f t="shared" si="33"/>
        <v>80.864929837390051</v>
      </c>
      <c r="CZ16" s="92">
        <f t="shared" si="24"/>
        <v>12.720654598295937</v>
      </c>
      <c r="DA16" s="93">
        <f t="shared" si="25"/>
        <v>1010</v>
      </c>
      <c r="DB16" s="92" t="str">
        <f t="shared" si="34"/>
        <v>s/d</v>
      </c>
      <c r="DC16" s="92" t="e">
        <f t="shared" si="26"/>
        <v>#DIV/0!</v>
      </c>
      <c r="DD16" s="92">
        <f t="shared" si="26"/>
        <v>18.633333333333333</v>
      </c>
      <c r="DE16" s="92">
        <f t="shared" si="27"/>
        <v>19.700000000000003</v>
      </c>
      <c r="DF16" s="92" t="e">
        <f t="shared" si="26"/>
        <v>#DIV/0!</v>
      </c>
      <c r="DG16" s="92">
        <f t="shared" si="26"/>
        <v>21</v>
      </c>
      <c r="DH16" s="92" t="e">
        <f t="shared" si="26"/>
        <v>#DIV/0!</v>
      </c>
      <c r="DI16" s="96">
        <f t="shared" si="35"/>
        <v>0</v>
      </c>
      <c r="DJ16" s="92">
        <f t="shared" si="36"/>
        <v>2.6999999999999993</v>
      </c>
      <c r="DK16" s="96">
        <f t="shared" si="37"/>
        <v>6.4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22.5</v>
      </c>
      <c r="C17" s="141">
        <v>19</v>
      </c>
      <c r="D17" s="156">
        <f t="shared" si="3"/>
        <v>3.5</v>
      </c>
      <c r="E17" s="156">
        <f t="shared" si="4"/>
        <v>21.981870859163269</v>
      </c>
      <c r="F17" s="156">
        <f t="shared" si="5"/>
        <v>27.271662477114713</v>
      </c>
      <c r="G17" s="156">
        <f t="shared" si="6"/>
        <v>2.857603525</v>
      </c>
      <c r="H17" s="156">
        <f t="shared" si="7"/>
        <v>19.124267334163271</v>
      </c>
      <c r="I17" s="156">
        <f t="shared" si="8"/>
        <v>16.788240011969865</v>
      </c>
      <c r="J17" s="142">
        <f t="shared" si="9"/>
        <v>70.125051416324879</v>
      </c>
      <c r="K17" s="148">
        <v>1002</v>
      </c>
      <c r="L17" s="147">
        <v>5</v>
      </c>
      <c r="M17" s="142"/>
      <c r="N17" s="142"/>
      <c r="O17" s="142"/>
      <c r="P17" s="143"/>
      <c r="Q17" s="144">
        <v>4</v>
      </c>
      <c r="R17" s="145">
        <v>2</v>
      </c>
      <c r="S17" s="145"/>
      <c r="T17" s="144"/>
      <c r="U17" s="146"/>
      <c r="V17" s="146" t="s">
        <v>54</v>
      </c>
      <c r="W17" s="156">
        <v>15</v>
      </c>
      <c r="X17" s="156"/>
      <c r="Y17" s="156">
        <v>20</v>
      </c>
      <c r="Z17" s="156">
        <v>20.5</v>
      </c>
      <c r="AA17" s="156"/>
      <c r="AB17" s="156">
        <v>21.2</v>
      </c>
      <c r="AC17" s="48"/>
      <c r="AD17" s="140">
        <v>27.4</v>
      </c>
      <c r="AE17" s="141">
        <v>21.7</v>
      </c>
      <c r="AF17" s="156">
        <f t="shared" si="10"/>
        <v>5.6999999999999993</v>
      </c>
      <c r="AG17" s="156">
        <f t="shared" si="11"/>
        <v>25.9734342767009</v>
      </c>
      <c r="AH17" s="156">
        <f t="shared" si="15"/>
        <v>36.530518573931623</v>
      </c>
      <c r="AI17" s="156">
        <f t="shared" si="16"/>
        <v>4.6679525565000004</v>
      </c>
      <c r="AJ17" s="156">
        <f t="shared" si="17"/>
        <v>21.305481720200898</v>
      </c>
      <c r="AK17" s="156">
        <f t="shared" si="12"/>
        <v>18.50125731403007</v>
      </c>
      <c r="AL17" s="142">
        <f t="shared" si="13"/>
        <v>58.322417945100305</v>
      </c>
      <c r="AM17" s="148">
        <v>999</v>
      </c>
      <c r="AN17" s="147">
        <v>8</v>
      </c>
      <c r="AO17" s="142"/>
      <c r="AP17" s="142"/>
      <c r="AQ17" s="142"/>
      <c r="AR17" s="143"/>
      <c r="AS17" s="144">
        <v>4</v>
      </c>
      <c r="AT17" s="145">
        <v>3</v>
      </c>
      <c r="AU17" s="145"/>
      <c r="AV17" s="144"/>
      <c r="AW17" s="146"/>
      <c r="AX17" s="146" t="s">
        <v>54</v>
      </c>
      <c r="AY17" s="156"/>
      <c r="AZ17" s="156">
        <v>22.7</v>
      </c>
      <c r="BA17" s="156">
        <v>21.7</v>
      </c>
      <c r="BB17" s="156"/>
      <c r="BC17" s="156">
        <v>21.2</v>
      </c>
      <c r="BD17" s="48"/>
      <c r="BE17" s="140">
        <v>23.2</v>
      </c>
      <c r="BF17" s="141">
        <v>21.1</v>
      </c>
      <c r="BG17" s="156">
        <f t="shared" si="18"/>
        <v>2.0999999999999979</v>
      </c>
      <c r="BH17" s="156">
        <f t="shared" si="19"/>
        <v>25.035525120638262</v>
      </c>
      <c r="BI17" s="156">
        <f t="shared" si="20"/>
        <v>28.453740693820269</v>
      </c>
      <c r="BJ17" s="156">
        <f t="shared" si="21"/>
        <v>1.7186142434999985</v>
      </c>
      <c r="BK17" s="156">
        <f t="shared" si="22"/>
        <v>23.316910877138262</v>
      </c>
      <c r="BL17" s="156">
        <f t="shared" si="23"/>
        <v>19.949894005377597</v>
      </c>
      <c r="BM17" s="142">
        <f t="shared" si="14"/>
        <v>81.946732867367245</v>
      </c>
      <c r="BN17" s="148">
        <v>1000</v>
      </c>
      <c r="BO17" s="147">
        <v>8</v>
      </c>
      <c r="BP17" s="142"/>
      <c r="BQ17" s="142"/>
      <c r="BR17" s="142"/>
      <c r="BS17" s="143"/>
      <c r="BT17" s="144">
        <v>4</v>
      </c>
      <c r="BU17" s="145">
        <v>2</v>
      </c>
      <c r="BV17" s="145"/>
      <c r="BW17" s="144"/>
      <c r="BX17" s="146"/>
      <c r="BY17" s="146" t="s">
        <v>54</v>
      </c>
      <c r="BZ17" s="156"/>
      <c r="CA17" s="156">
        <v>21.9</v>
      </c>
      <c r="CB17" s="156">
        <v>21.7</v>
      </c>
      <c r="CC17" s="156"/>
      <c r="CD17" s="156">
        <v>21.5</v>
      </c>
      <c r="CE17" s="48"/>
      <c r="CF17" s="150">
        <v>0</v>
      </c>
      <c r="CG17" s="156">
        <v>27.8</v>
      </c>
      <c r="CH17" s="158">
        <f t="shared" si="0"/>
        <v>3.1000000000000014</v>
      </c>
      <c r="CI17" s="154">
        <v>19.5</v>
      </c>
      <c r="CJ17" s="154">
        <v>48.710000000006403</v>
      </c>
      <c r="CK17" s="154">
        <v>19.8</v>
      </c>
      <c r="CL17" s="156">
        <v>29</v>
      </c>
      <c r="CM17" s="97">
        <f t="shared" si="1"/>
        <v>24.366666666666664</v>
      </c>
      <c r="CN17" s="98"/>
      <c r="CO17" s="98"/>
      <c r="CP17" s="102">
        <f t="shared" si="2"/>
        <v>70.131400742930808</v>
      </c>
      <c r="CQ17" s="136">
        <v>4.2</v>
      </c>
      <c r="CS17" s="83">
        <v>5</v>
      </c>
      <c r="CT17" s="92">
        <f t="shared" si="28"/>
        <v>24</v>
      </c>
      <c r="CU17" s="92">
        <f t="shared" si="29"/>
        <v>11.7</v>
      </c>
      <c r="CV17" s="92">
        <f t="shared" si="30"/>
        <v>18.633333333333336</v>
      </c>
      <c r="CW17" s="94" t="str">
        <f t="shared" si="31"/>
        <v>s/d</v>
      </c>
      <c r="CX17" s="94" t="str">
        <f t="shared" si="32"/>
        <v>s/d</v>
      </c>
      <c r="CY17" s="93">
        <f t="shared" si="33"/>
        <v>73.494816735272707</v>
      </c>
      <c r="CZ17" s="92">
        <f t="shared" si="24"/>
        <v>13.380777381885599</v>
      </c>
      <c r="DA17" s="93">
        <f t="shared" si="25"/>
        <v>1006</v>
      </c>
      <c r="DB17" s="92" t="str">
        <f t="shared" si="34"/>
        <v>s/d</v>
      </c>
      <c r="DC17" s="92" t="e">
        <f t="shared" si="26"/>
        <v>#DIV/0!</v>
      </c>
      <c r="DD17" s="92">
        <f t="shared" si="26"/>
        <v>18.633333333333336</v>
      </c>
      <c r="DE17" s="92">
        <f t="shared" si="27"/>
        <v>19.55</v>
      </c>
      <c r="DF17" s="92" t="e">
        <f t="shared" si="26"/>
        <v>#DIV/0!</v>
      </c>
      <c r="DG17" s="92">
        <f t="shared" si="26"/>
        <v>20.466666666666665</v>
      </c>
      <c r="DH17" s="92" t="e">
        <f t="shared" si="26"/>
        <v>#DIV/0!</v>
      </c>
      <c r="DI17" s="96">
        <f t="shared" si="35"/>
        <v>0</v>
      </c>
      <c r="DJ17" s="92">
        <f t="shared" si="36"/>
        <v>4.6999999999999993</v>
      </c>
      <c r="DK17" s="96">
        <f t="shared" si="37"/>
        <v>8.3000000000000007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24.8</v>
      </c>
      <c r="C18" s="141">
        <v>20.8</v>
      </c>
      <c r="D18" s="156">
        <f t="shared" si="3"/>
        <v>4</v>
      </c>
      <c r="E18" s="156">
        <f t="shared" si="4"/>
        <v>24.577774866933723</v>
      </c>
      <c r="F18" s="156">
        <f t="shared" si="5"/>
        <v>31.324925220197752</v>
      </c>
      <c r="G18" s="156">
        <f t="shared" si="6"/>
        <v>3.2724483200000001</v>
      </c>
      <c r="H18" s="156">
        <f t="shared" si="7"/>
        <v>21.305326546933724</v>
      </c>
      <c r="I18" s="156">
        <f t="shared" si="8"/>
        <v>18.501141019954829</v>
      </c>
      <c r="J18" s="142">
        <f t="shared" si="9"/>
        <v>68.013974166477595</v>
      </c>
      <c r="K18" s="148">
        <v>1000</v>
      </c>
      <c r="L18" s="147">
        <v>6</v>
      </c>
      <c r="M18" s="142"/>
      <c r="N18" s="142"/>
      <c r="O18" s="142"/>
      <c r="P18" s="143"/>
      <c r="Q18" s="144">
        <v>4</v>
      </c>
      <c r="R18" s="145">
        <v>2</v>
      </c>
      <c r="S18" s="145"/>
      <c r="T18" s="144"/>
      <c r="U18" s="146"/>
      <c r="V18" s="146" t="s">
        <v>54</v>
      </c>
      <c r="W18" s="156">
        <v>19</v>
      </c>
      <c r="X18" s="156"/>
      <c r="Y18" s="156">
        <v>21.1</v>
      </c>
      <c r="Z18" s="156">
        <v>21.4</v>
      </c>
      <c r="AA18" s="156"/>
      <c r="AB18" s="156">
        <v>21.7</v>
      </c>
      <c r="AC18" s="48"/>
      <c r="AD18" s="140">
        <v>29.4</v>
      </c>
      <c r="AE18" s="141">
        <v>23.4</v>
      </c>
      <c r="AF18" s="156">
        <f t="shared" si="10"/>
        <v>6</v>
      </c>
      <c r="AG18" s="156">
        <f t="shared" si="11"/>
        <v>28.799587018992298</v>
      </c>
      <c r="AH18" s="156">
        <f t="shared" si="15"/>
        <v>41.032165839347002</v>
      </c>
      <c r="AI18" s="156">
        <f t="shared" si="16"/>
        <v>4.9230065400000003</v>
      </c>
      <c r="AJ18" s="156">
        <f t="shared" si="17"/>
        <v>23.876580478992299</v>
      </c>
      <c r="AK18" s="156">
        <f t="shared" si="12"/>
        <v>20.333497726773338</v>
      </c>
      <c r="AL18" s="142">
        <f t="shared" si="13"/>
        <v>58.189910258396147</v>
      </c>
      <c r="AM18" s="148">
        <v>997</v>
      </c>
      <c r="AN18" s="147">
        <v>6</v>
      </c>
      <c r="AO18" s="142"/>
      <c r="AP18" s="142"/>
      <c r="AQ18" s="142"/>
      <c r="AR18" s="143"/>
      <c r="AS18" s="144">
        <v>36</v>
      </c>
      <c r="AT18" s="145">
        <v>2</v>
      </c>
      <c r="AU18" s="145"/>
      <c r="AV18" s="144"/>
      <c r="AW18" s="146"/>
      <c r="AX18" s="146" t="s">
        <v>54</v>
      </c>
      <c r="AY18" s="156"/>
      <c r="AZ18" s="156">
        <v>23.2</v>
      </c>
      <c r="BA18" s="156">
        <v>22.3</v>
      </c>
      <c r="BB18" s="156"/>
      <c r="BC18" s="156">
        <v>21.7</v>
      </c>
      <c r="BD18" s="48"/>
      <c r="BE18" s="140">
        <v>25.2</v>
      </c>
      <c r="BF18" s="141">
        <v>21.8</v>
      </c>
      <c r="BG18" s="156">
        <f t="shared" si="18"/>
        <v>3.3999999999999986</v>
      </c>
      <c r="BH18" s="156">
        <f t="shared" si="19"/>
        <v>26.132701336552852</v>
      </c>
      <c r="BI18" s="156">
        <f t="shared" si="20"/>
        <v>32.081011512763133</v>
      </c>
      <c r="BJ18" s="156">
        <f t="shared" si="21"/>
        <v>2.7847051619999985</v>
      </c>
      <c r="BK18" s="156">
        <f t="shared" si="22"/>
        <v>23.347996174552854</v>
      </c>
      <c r="BL18" s="156">
        <f t="shared" si="23"/>
        <v>19.971410262376661</v>
      </c>
      <c r="BM18" s="142">
        <f t="shared" si="14"/>
        <v>72.778241936866834</v>
      </c>
      <c r="BN18" s="148">
        <v>998</v>
      </c>
      <c r="BO18" s="147">
        <v>0</v>
      </c>
      <c r="BP18" s="142"/>
      <c r="BQ18" s="142"/>
      <c r="BR18" s="142"/>
      <c r="BS18" s="143"/>
      <c r="BT18" s="144">
        <v>4</v>
      </c>
      <c r="BU18" s="145">
        <v>2</v>
      </c>
      <c r="BV18" s="145"/>
      <c r="BW18" s="144"/>
      <c r="BX18" s="146"/>
      <c r="BY18" s="146" t="s">
        <v>54</v>
      </c>
      <c r="BZ18" s="156"/>
      <c r="CA18" s="156">
        <v>22.6</v>
      </c>
      <c r="CB18" s="156">
        <v>22.4</v>
      </c>
      <c r="CC18" s="156"/>
      <c r="CD18" s="156">
        <v>21.9</v>
      </c>
      <c r="CE18" s="48"/>
      <c r="CF18" s="150">
        <v>0</v>
      </c>
      <c r="CG18" s="156">
        <v>28.1</v>
      </c>
      <c r="CH18" s="158">
        <f t="shared" si="0"/>
        <v>3.8000000000000007</v>
      </c>
      <c r="CI18" s="154">
        <v>21.5</v>
      </c>
      <c r="CJ18" s="154">
        <v>79.919999999998254</v>
      </c>
      <c r="CK18" s="154">
        <v>21.6</v>
      </c>
      <c r="CL18" s="156">
        <v>29.5</v>
      </c>
      <c r="CM18" s="97">
        <f t="shared" si="1"/>
        <v>26.466666666666669</v>
      </c>
      <c r="CN18" s="98"/>
      <c r="CO18" s="98"/>
      <c r="CP18" s="102">
        <f t="shared" si="2"/>
        <v>66.327375453913518</v>
      </c>
      <c r="CQ18" s="136">
        <v>2.5</v>
      </c>
      <c r="CS18" s="83">
        <v>6</v>
      </c>
      <c r="CT18" s="92">
        <f t="shared" si="28"/>
        <v>25.5</v>
      </c>
      <c r="CU18" s="92">
        <f t="shared" si="29"/>
        <v>15</v>
      </c>
      <c r="CV18" s="92">
        <f t="shared" si="30"/>
        <v>21.166666666666668</v>
      </c>
      <c r="CW18" s="94" t="str">
        <f t="shared" si="31"/>
        <v>s/d</v>
      </c>
      <c r="CX18" s="94" t="str">
        <f t="shared" si="32"/>
        <v>s/d</v>
      </c>
      <c r="CY18" s="93">
        <f t="shared" si="33"/>
        <v>58.178473963906661</v>
      </c>
      <c r="CZ18" s="92">
        <f t="shared" si="24"/>
        <v>12.416619506869294</v>
      </c>
      <c r="DA18" s="93">
        <f t="shared" si="25"/>
        <v>1000.6666666666666</v>
      </c>
      <c r="DB18" s="92" t="str">
        <f t="shared" si="34"/>
        <v>s/d</v>
      </c>
      <c r="DC18" s="92" t="e">
        <f t="shared" si="26"/>
        <v>#DIV/0!</v>
      </c>
      <c r="DD18" s="92">
        <f t="shared" si="26"/>
        <v>18.966666666666669</v>
      </c>
      <c r="DE18" s="92">
        <f t="shared" si="27"/>
        <v>19.649999999999999</v>
      </c>
      <c r="DF18" s="92" t="e">
        <f t="shared" si="26"/>
        <v>#DIV/0!</v>
      </c>
      <c r="DG18" s="92">
        <f t="shared" si="26"/>
        <v>21.3</v>
      </c>
      <c r="DH18" s="92" t="e">
        <f t="shared" si="26"/>
        <v>#DIV/0!</v>
      </c>
      <c r="DI18" s="96">
        <f t="shared" si="35"/>
        <v>0</v>
      </c>
      <c r="DJ18" s="92">
        <f t="shared" si="36"/>
        <v>2.5</v>
      </c>
      <c r="DK18" s="96">
        <f t="shared" si="37"/>
        <v>8.1999999999999993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24.1</v>
      </c>
      <c r="C19" s="141">
        <v>19.8</v>
      </c>
      <c r="D19" s="156">
        <f t="shared" si="3"/>
        <v>4.3000000000000007</v>
      </c>
      <c r="E19" s="156">
        <f t="shared" si="4"/>
        <v>23.104360847524493</v>
      </c>
      <c r="F19" s="156">
        <f t="shared" si="5"/>
        <v>30.039112385547323</v>
      </c>
      <c r="G19" s="156">
        <f t="shared" si="6"/>
        <v>3.5139308890000005</v>
      </c>
      <c r="H19" s="156">
        <f t="shared" si="7"/>
        <v>19.590429958524492</v>
      </c>
      <c r="I19" s="156">
        <f t="shared" si="8"/>
        <v>17.168215855196454</v>
      </c>
      <c r="J19" s="142">
        <f t="shared" si="9"/>
        <v>65.216407552541426</v>
      </c>
      <c r="K19" s="148">
        <v>1001</v>
      </c>
      <c r="L19" s="147">
        <v>5</v>
      </c>
      <c r="M19" s="142"/>
      <c r="N19" s="142"/>
      <c r="O19" s="142"/>
      <c r="P19" s="143"/>
      <c r="Q19" s="144">
        <v>36</v>
      </c>
      <c r="R19" s="145">
        <v>4</v>
      </c>
      <c r="S19" s="145"/>
      <c r="T19" s="144"/>
      <c r="U19" s="146"/>
      <c r="V19" s="146" t="s">
        <v>54</v>
      </c>
      <c r="W19" s="156">
        <v>16.5</v>
      </c>
      <c r="X19" s="156"/>
      <c r="Y19" s="156">
        <v>21</v>
      </c>
      <c r="Z19" s="156">
        <v>21.5</v>
      </c>
      <c r="AA19" s="156"/>
      <c r="AB19" s="156">
        <v>22.1</v>
      </c>
      <c r="AC19" s="48"/>
      <c r="AD19" s="140">
        <v>30.1</v>
      </c>
      <c r="AE19" s="141">
        <v>22.5</v>
      </c>
      <c r="AF19" s="156">
        <f t="shared" si="10"/>
        <v>7.6000000000000014</v>
      </c>
      <c r="AG19" s="156">
        <f t="shared" si="11"/>
        <v>27.271662477114713</v>
      </c>
      <c r="AH19" s="156">
        <f t="shared" si="15"/>
        <v>42.717812358456833</v>
      </c>
      <c r="AI19" s="156">
        <f t="shared" si="16"/>
        <v>6.2295233500000027</v>
      </c>
      <c r="AJ19" s="156">
        <f t="shared" si="17"/>
        <v>21.042139127114709</v>
      </c>
      <c r="AK19" s="156">
        <f t="shared" si="12"/>
        <v>18.302820926337976</v>
      </c>
      <c r="AL19" s="142">
        <f t="shared" si="13"/>
        <v>49.258466118405998</v>
      </c>
      <c r="AM19" s="148">
        <v>997</v>
      </c>
      <c r="AN19" s="147">
        <v>6</v>
      </c>
      <c r="AO19" s="142"/>
      <c r="AP19" s="142"/>
      <c r="AQ19" s="142"/>
      <c r="AR19" s="143"/>
      <c r="AS19" s="144">
        <v>36</v>
      </c>
      <c r="AT19" s="145">
        <v>3</v>
      </c>
      <c r="AU19" s="145"/>
      <c r="AV19" s="144"/>
      <c r="AW19" s="146"/>
      <c r="AX19" s="146" t="s">
        <v>54</v>
      </c>
      <c r="AY19" s="156"/>
      <c r="AZ19" s="156">
        <v>23.5</v>
      </c>
      <c r="BA19" s="156">
        <v>22.5</v>
      </c>
      <c r="BB19" s="156"/>
      <c r="BC19" s="156">
        <v>22</v>
      </c>
      <c r="BD19" s="48"/>
      <c r="BE19" s="140">
        <v>25.2</v>
      </c>
      <c r="BF19" s="141">
        <v>20.3</v>
      </c>
      <c r="BG19" s="156">
        <f t="shared" si="18"/>
        <v>4.8999999999999986</v>
      </c>
      <c r="BH19" s="156">
        <f t="shared" si="19"/>
        <v>23.831109121315514</v>
      </c>
      <c r="BI19" s="156">
        <f t="shared" si="20"/>
        <v>32.081011512763133</v>
      </c>
      <c r="BJ19" s="156">
        <f t="shared" si="21"/>
        <v>4.0064980094999987</v>
      </c>
      <c r="BK19" s="156">
        <f t="shared" si="22"/>
        <v>19.824611111815514</v>
      </c>
      <c r="BL19" s="156">
        <f t="shared" si="23"/>
        <v>17.356120725455693</v>
      </c>
      <c r="BM19" s="142">
        <f t="shared" si="14"/>
        <v>61.795467714378255</v>
      </c>
      <c r="BN19" s="148">
        <v>998</v>
      </c>
      <c r="BO19" s="147">
        <v>1</v>
      </c>
      <c r="BP19" s="142"/>
      <c r="BQ19" s="142"/>
      <c r="BR19" s="142"/>
      <c r="BS19" s="143"/>
      <c r="BT19" s="144">
        <v>4</v>
      </c>
      <c r="BU19" s="145">
        <v>4</v>
      </c>
      <c r="BV19" s="145"/>
      <c r="BW19" s="144"/>
      <c r="BX19" s="146"/>
      <c r="BY19" s="146" t="s">
        <v>54</v>
      </c>
      <c r="BZ19" s="156"/>
      <c r="CA19" s="156">
        <v>22.7</v>
      </c>
      <c r="CB19" s="156">
        <v>22.6</v>
      </c>
      <c r="CC19" s="156"/>
      <c r="CD19" s="156">
        <v>22.2</v>
      </c>
      <c r="CE19" s="48"/>
      <c r="CF19" s="150">
        <v>0</v>
      </c>
      <c r="CG19" s="156">
        <v>28.8</v>
      </c>
      <c r="CH19" s="158">
        <f t="shared" si="0"/>
        <v>4.6000000000000014</v>
      </c>
      <c r="CI19" s="154">
        <v>20.5</v>
      </c>
      <c r="CJ19" s="154">
        <v>80.350000000005821</v>
      </c>
      <c r="CK19" s="154">
        <v>20.2</v>
      </c>
      <c r="CL19" s="156">
        <v>30.5</v>
      </c>
      <c r="CM19" s="97">
        <f t="shared" si="1"/>
        <v>26.466666666666669</v>
      </c>
      <c r="CN19" s="98"/>
      <c r="CO19" s="98"/>
      <c r="CP19" s="102">
        <f t="shared" si="2"/>
        <v>58.756780461775229</v>
      </c>
      <c r="CQ19" s="136">
        <v>7.5</v>
      </c>
      <c r="CS19" s="83">
        <v>7</v>
      </c>
      <c r="CT19" s="92">
        <f t="shared" si="28"/>
        <v>28.5</v>
      </c>
      <c r="CU19" s="92">
        <f t="shared" si="29"/>
        <v>14.6</v>
      </c>
      <c r="CV19" s="92">
        <f t="shared" si="30"/>
        <v>22.233333333333334</v>
      </c>
      <c r="CW19" s="94" t="str">
        <f t="shared" si="31"/>
        <v>s/d</v>
      </c>
      <c r="CX19" s="94" t="str">
        <f t="shared" si="32"/>
        <v>s/d</v>
      </c>
      <c r="CY19" s="93">
        <f t="shared" si="33"/>
        <v>68.69903480885857</v>
      </c>
      <c r="CZ19" s="92">
        <f t="shared" si="24"/>
        <v>15.562399640609305</v>
      </c>
      <c r="DA19" s="93">
        <f t="shared" si="25"/>
        <v>1002.6666666666666</v>
      </c>
      <c r="DB19" s="92" t="str">
        <f t="shared" si="34"/>
        <v>s/d</v>
      </c>
      <c r="DC19" s="92" t="e">
        <f t="shared" si="26"/>
        <v>#DIV/0!</v>
      </c>
      <c r="DD19" s="92">
        <f t="shared" si="26"/>
        <v>19.666666666666668</v>
      </c>
      <c r="DE19" s="92">
        <f t="shared" si="27"/>
        <v>19.8</v>
      </c>
      <c r="DF19" s="92" t="e">
        <f t="shared" si="26"/>
        <v>#DIV/0!</v>
      </c>
      <c r="DG19" s="92">
        <f t="shared" si="26"/>
        <v>20.433333333333334</v>
      </c>
      <c r="DH19" s="92" t="e">
        <f t="shared" si="26"/>
        <v>#DIV/0!</v>
      </c>
      <c r="DI19" s="96">
        <f t="shared" si="35"/>
        <v>0</v>
      </c>
      <c r="DJ19" s="92">
        <f t="shared" si="36"/>
        <v>2</v>
      </c>
      <c r="DK19" s="96">
        <f t="shared" si="37"/>
        <v>6.2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23.3</v>
      </c>
      <c r="C20" s="141">
        <v>19.8</v>
      </c>
      <c r="D20" s="156">
        <f t="shared" si="3"/>
        <v>3.5</v>
      </c>
      <c r="E20" s="156">
        <f t="shared" si="4"/>
        <v>23.104360847524493</v>
      </c>
      <c r="F20" s="156">
        <f t="shared" si="5"/>
        <v>28.626207964188524</v>
      </c>
      <c r="G20" s="156">
        <f t="shared" si="6"/>
        <v>2.860176305</v>
      </c>
      <c r="H20" s="156">
        <f t="shared" si="7"/>
        <v>20.244184542524494</v>
      </c>
      <c r="I20" s="156">
        <f t="shared" si="8"/>
        <v>17.687974443108999</v>
      </c>
      <c r="J20" s="142">
        <f t="shared" si="9"/>
        <v>70.719057752427545</v>
      </c>
      <c r="K20" s="148">
        <v>1002</v>
      </c>
      <c r="L20" s="147">
        <v>6</v>
      </c>
      <c r="M20" s="142"/>
      <c r="N20" s="142"/>
      <c r="O20" s="142"/>
      <c r="P20" s="143"/>
      <c r="Q20" s="144">
        <v>36</v>
      </c>
      <c r="R20" s="145">
        <v>2</v>
      </c>
      <c r="S20" s="145"/>
      <c r="T20" s="144"/>
      <c r="U20" s="146"/>
      <c r="V20" s="146" t="s">
        <v>54</v>
      </c>
      <c r="W20" s="156">
        <v>16</v>
      </c>
      <c r="X20" s="156"/>
      <c r="Y20" s="156">
        <v>21</v>
      </c>
      <c r="Z20" s="156">
        <v>21.5</v>
      </c>
      <c r="AA20" s="156"/>
      <c r="AB20" s="156">
        <v>22.3</v>
      </c>
      <c r="AC20" s="48"/>
      <c r="AD20" s="140">
        <v>30.5</v>
      </c>
      <c r="AE20" s="141">
        <v>22.8</v>
      </c>
      <c r="AF20" s="156">
        <f t="shared" si="10"/>
        <v>7.6999999999999993</v>
      </c>
      <c r="AG20" s="156">
        <f t="shared" si="11"/>
        <v>27.772908940045649</v>
      </c>
      <c r="AH20" s="156">
        <f t="shared" si="15"/>
        <v>43.707790223555499</v>
      </c>
      <c r="AI20" s="156">
        <f t="shared" si="16"/>
        <v>6.3136133059999988</v>
      </c>
      <c r="AJ20" s="156">
        <f t="shared" si="17"/>
        <v>21.459295634045652</v>
      </c>
      <c r="AK20" s="156">
        <f t="shared" si="12"/>
        <v>18.616169738526899</v>
      </c>
      <c r="AL20" s="142">
        <f t="shared" si="13"/>
        <v>49.09718730753989</v>
      </c>
      <c r="AM20" s="148">
        <v>1000</v>
      </c>
      <c r="AN20" s="147">
        <v>4</v>
      </c>
      <c r="AO20" s="142"/>
      <c r="AP20" s="142"/>
      <c r="AQ20" s="142"/>
      <c r="AR20" s="143"/>
      <c r="AS20" s="144">
        <v>36</v>
      </c>
      <c r="AT20" s="145">
        <v>2</v>
      </c>
      <c r="AU20" s="145"/>
      <c r="AV20" s="144"/>
      <c r="AW20" s="146"/>
      <c r="AX20" s="146" t="s">
        <v>54</v>
      </c>
      <c r="AY20" s="156"/>
      <c r="AZ20" s="156">
        <v>23.5</v>
      </c>
      <c r="BA20" s="156">
        <v>22.6</v>
      </c>
      <c r="BB20" s="156"/>
      <c r="BC20" s="156">
        <v>22.2</v>
      </c>
      <c r="BD20" s="48"/>
      <c r="BE20" s="140">
        <v>24.6</v>
      </c>
      <c r="BF20" s="141">
        <v>21.2</v>
      </c>
      <c r="BG20" s="156">
        <f t="shared" si="18"/>
        <v>3.4000000000000021</v>
      </c>
      <c r="BH20" s="156">
        <f t="shared" si="19"/>
        <v>25.189755922109946</v>
      </c>
      <c r="BI20" s="156">
        <f t="shared" si="20"/>
        <v>30.952743411559485</v>
      </c>
      <c r="BJ20" s="156">
        <f t="shared" si="21"/>
        <v>2.7828307080000019</v>
      </c>
      <c r="BK20" s="156">
        <f t="shared" si="22"/>
        <v>22.406925214109943</v>
      </c>
      <c r="BL20" s="156">
        <f t="shared" si="23"/>
        <v>19.308638625572826</v>
      </c>
      <c r="BM20" s="142">
        <f t="shared" si="14"/>
        <v>72.390756826233186</v>
      </c>
      <c r="BN20" s="148">
        <v>1001</v>
      </c>
      <c r="BO20" s="147">
        <v>7</v>
      </c>
      <c r="BP20" s="142"/>
      <c r="BQ20" s="142"/>
      <c r="BR20" s="142"/>
      <c r="BS20" s="143"/>
      <c r="BT20" s="144">
        <v>0</v>
      </c>
      <c r="BU20" s="145">
        <v>0</v>
      </c>
      <c r="BV20" s="145"/>
      <c r="BW20" s="144"/>
      <c r="BX20" s="146"/>
      <c r="BY20" s="146" t="s">
        <v>54</v>
      </c>
      <c r="BZ20" s="156"/>
      <c r="CA20" s="156">
        <v>22.7</v>
      </c>
      <c r="CB20" s="156">
        <v>22.7</v>
      </c>
      <c r="CC20" s="156"/>
      <c r="CD20" s="156">
        <v>22.3</v>
      </c>
      <c r="CE20" s="48"/>
      <c r="CF20" s="150">
        <v>0</v>
      </c>
      <c r="CG20" s="156">
        <v>29.6</v>
      </c>
      <c r="CH20" s="158">
        <f t="shared" si="0"/>
        <v>3.8999999999999986</v>
      </c>
      <c r="CI20" s="154">
        <v>20.5</v>
      </c>
      <c r="CJ20" s="154">
        <v>46.69999999999709</v>
      </c>
      <c r="CK20" s="154">
        <v>19.600000000000001</v>
      </c>
      <c r="CL20" s="156">
        <v>30.5</v>
      </c>
      <c r="CM20" s="97">
        <f t="shared" si="1"/>
        <v>26.133333333333336</v>
      </c>
      <c r="CN20" s="98"/>
      <c r="CO20" s="98"/>
      <c r="CP20" s="102">
        <f t="shared" si="2"/>
        <v>64.069000628733534</v>
      </c>
      <c r="CQ20" s="136">
        <v>5.5</v>
      </c>
      <c r="CS20" s="83">
        <v>8</v>
      </c>
      <c r="CT20" s="92">
        <f t="shared" si="28"/>
        <v>25</v>
      </c>
      <c r="CU20" s="92">
        <f t="shared" si="29"/>
        <v>18.399999999999999</v>
      </c>
      <c r="CV20" s="92">
        <f t="shared" si="30"/>
        <v>20.666666666666668</v>
      </c>
      <c r="CW20" s="94" t="str">
        <f t="shared" si="31"/>
        <v>s/d</v>
      </c>
      <c r="CX20" s="94" t="str">
        <f t="shared" si="32"/>
        <v>s/d</v>
      </c>
      <c r="CY20" s="93">
        <f t="shared" si="33"/>
        <v>87.295255966657066</v>
      </c>
      <c r="CZ20" s="92">
        <f t="shared" si="24"/>
        <v>18.481956445749077</v>
      </c>
      <c r="DA20" s="93">
        <f t="shared" si="25"/>
        <v>1004</v>
      </c>
      <c r="DB20" s="92">
        <f t="shared" si="34"/>
        <v>15</v>
      </c>
      <c r="DC20" s="92" t="e">
        <f t="shared" si="26"/>
        <v>#DIV/0!</v>
      </c>
      <c r="DD20" s="92">
        <f t="shared" si="26"/>
        <v>20.5</v>
      </c>
      <c r="DE20" s="92">
        <f t="shared" si="27"/>
        <v>18.766666666666666</v>
      </c>
      <c r="DF20" s="92" t="e">
        <f t="shared" si="26"/>
        <v>#DIV/0!</v>
      </c>
      <c r="DG20" s="92">
        <f t="shared" si="26"/>
        <v>20.766666666666666</v>
      </c>
      <c r="DH20" s="92" t="e">
        <f t="shared" si="26"/>
        <v>#DIV/0!</v>
      </c>
      <c r="DI20" s="96">
        <f t="shared" si="35"/>
        <v>1.3</v>
      </c>
      <c r="DJ20" s="92">
        <f t="shared" si="36"/>
        <v>0.5</v>
      </c>
      <c r="DK20" s="96">
        <f t="shared" si="37"/>
        <v>2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23.3</v>
      </c>
      <c r="C21" s="141">
        <v>18.899999999999999</v>
      </c>
      <c r="D21" s="156">
        <f t="shared" si="3"/>
        <v>4.4000000000000021</v>
      </c>
      <c r="E21" s="156">
        <f t="shared" si="4"/>
        <v>21.844973570807049</v>
      </c>
      <c r="F21" s="156">
        <f t="shared" si="5"/>
        <v>28.626207964188524</v>
      </c>
      <c r="G21" s="156">
        <f t="shared" si="6"/>
        <v>3.5920115660000023</v>
      </c>
      <c r="H21" s="156">
        <f t="shared" si="7"/>
        <v>18.252962004807046</v>
      </c>
      <c r="I21" s="156">
        <f t="shared" si="8"/>
        <v>16.055731704691219</v>
      </c>
      <c r="J21" s="142">
        <f t="shared" si="9"/>
        <v>63.763115350945391</v>
      </c>
      <c r="K21" s="148">
        <v>1002</v>
      </c>
      <c r="L21" s="147">
        <v>6</v>
      </c>
      <c r="M21" s="142"/>
      <c r="N21" s="142"/>
      <c r="O21" s="142"/>
      <c r="P21" s="143"/>
      <c r="Q21" s="144">
        <v>4</v>
      </c>
      <c r="R21" s="145">
        <v>2</v>
      </c>
      <c r="S21" s="145"/>
      <c r="T21" s="144"/>
      <c r="U21" s="146"/>
      <c r="V21" s="146" t="s">
        <v>115</v>
      </c>
      <c r="W21" s="156">
        <v>16.5</v>
      </c>
      <c r="X21" s="156"/>
      <c r="Y21" s="156">
        <v>21.5</v>
      </c>
      <c r="Z21" s="156">
        <v>21.8</v>
      </c>
      <c r="AA21" s="156"/>
      <c r="AB21" s="156">
        <v>22.5</v>
      </c>
      <c r="AC21" s="48"/>
      <c r="AD21" s="140">
        <v>29</v>
      </c>
      <c r="AE21" s="141">
        <v>22.1</v>
      </c>
      <c r="AF21" s="156">
        <f t="shared" si="10"/>
        <v>6.8999999999999986</v>
      </c>
      <c r="AG21" s="156">
        <f t="shared" si="11"/>
        <v>26.615634095486168</v>
      </c>
      <c r="AH21" s="156">
        <f t="shared" si="15"/>
        <v>40.09513838993027</v>
      </c>
      <c r="AI21" s="156">
        <f t="shared" si="16"/>
        <v>5.6532154364999982</v>
      </c>
      <c r="AJ21" s="156">
        <f t="shared" si="17"/>
        <v>20.96241865898617</v>
      </c>
      <c r="AK21" s="156">
        <f t="shared" si="12"/>
        <v>18.24232059863574</v>
      </c>
      <c r="AL21" s="142">
        <f t="shared" si="13"/>
        <v>52.281696736207792</v>
      </c>
      <c r="AM21" s="148">
        <v>1000</v>
      </c>
      <c r="AN21" s="147">
        <v>4</v>
      </c>
      <c r="AO21" s="142"/>
      <c r="AP21" s="142"/>
      <c r="AQ21" s="142"/>
      <c r="AR21" s="143"/>
      <c r="AS21" s="144">
        <v>4</v>
      </c>
      <c r="AT21" s="145">
        <v>3</v>
      </c>
      <c r="AU21" s="145"/>
      <c r="AV21" s="144"/>
      <c r="AW21" s="146"/>
      <c r="AX21" s="146" t="s">
        <v>54</v>
      </c>
      <c r="AY21" s="156"/>
      <c r="AZ21" s="156">
        <v>23.4</v>
      </c>
      <c r="BA21" s="156">
        <v>22.5</v>
      </c>
      <c r="BB21" s="156"/>
      <c r="BC21" s="156">
        <v>22.4</v>
      </c>
      <c r="BD21" s="48"/>
      <c r="BE21" s="140">
        <v>24.8</v>
      </c>
      <c r="BF21" s="141">
        <v>20.5</v>
      </c>
      <c r="BG21" s="156">
        <f t="shared" si="18"/>
        <v>4.3000000000000007</v>
      </c>
      <c r="BH21" s="156">
        <f t="shared" si="19"/>
        <v>24.127359827861145</v>
      </c>
      <c r="BI21" s="156">
        <f t="shared" si="20"/>
        <v>31.324925220197752</v>
      </c>
      <c r="BJ21" s="156">
        <f t="shared" si="21"/>
        <v>3.5166966275000004</v>
      </c>
      <c r="BK21" s="156">
        <f t="shared" si="22"/>
        <v>20.610663200361145</v>
      </c>
      <c r="BL21" s="156">
        <f t="shared" si="23"/>
        <v>17.972942729055664</v>
      </c>
      <c r="BM21" s="142">
        <f t="shared" si="14"/>
        <v>65.796368404645889</v>
      </c>
      <c r="BN21" s="148">
        <v>1003</v>
      </c>
      <c r="BO21" s="147">
        <v>5</v>
      </c>
      <c r="BP21" s="142"/>
      <c r="BQ21" s="142"/>
      <c r="BR21" s="142"/>
      <c r="BS21" s="143"/>
      <c r="BT21" s="144">
        <v>36</v>
      </c>
      <c r="BU21" s="145">
        <v>2</v>
      </c>
      <c r="BV21" s="145"/>
      <c r="BW21" s="144"/>
      <c r="BX21" s="146"/>
      <c r="BY21" s="146" t="s">
        <v>54</v>
      </c>
      <c r="BZ21" s="156"/>
      <c r="CA21" s="156">
        <v>22.5</v>
      </c>
      <c r="CB21" s="156">
        <v>22.5</v>
      </c>
      <c r="CC21" s="156"/>
      <c r="CD21" s="156">
        <v>22</v>
      </c>
      <c r="CE21" s="48"/>
      <c r="CF21" s="150">
        <v>0</v>
      </c>
      <c r="CG21" s="156">
        <v>28.9</v>
      </c>
      <c r="CH21" s="158">
        <f t="shared" si="0"/>
        <v>5</v>
      </c>
      <c r="CI21" s="154">
        <v>20.6</v>
      </c>
      <c r="CJ21" s="154">
        <v>33.720000000001164</v>
      </c>
      <c r="CK21" s="154">
        <v>20.2</v>
      </c>
      <c r="CL21" s="156">
        <v>30</v>
      </c>
      <c r="CM21" s="97">
        <f t="shared" si="1"/>
        <v>25.7</v>
      </c>
      <c r="CN21" s="98"/>
      <c r="CO21" s="98"/>
      <c r="CP21" s="102">
        <f t="shared" si="2"/>
        <v>60.613726830599695</v>
      </c>
      <c r="CQ21" s="136">
        <v>1.7</v>
      </c>
      <c r="CS21" s="83">
        <v>9</v>
      </c>
      <c r="CT21" s="92">
        <f t="shared" si="28"/>
        <v>25.5</v>
      </c>
      <c r="CU21" s="92">
        <f t="shared" si="29"/>
        <v>16.2</v>
      </c>
      <c r="CV21" s="92">
        <f t="shared" si="30"/>
        <v>21.833333333333332</v>
      </c>
      <c r="CW21" s="94" t="str">
        <f t="shared" si="31"/>
        <v>s/d</v>
      </c>
      <c r="CX21" s="94" t="str">
        <f t="shared" si="32"/>
        <v>s/d</v>
      </c>
      <c r="CY21" s="93">
        <f t="shared" si="33"/>
        <v>80.879145707764778</v>
      </c>
      <c r="CZ21" s="92">
        <f t="shared" si="24"/>
        <v>18.288239291007049</v>
      </c>
      <c r="DA21" s="93">
        <f t="shared" si="25"/>
        <v>1003.6666666666666</v>
      </c>
      <c r="DB21" s="92">
        <f t="shared" si="34"/>
        <v>17.5</v>
      </c>
      <c r="DC21" s="92" t="e">
        <f t="shared" si="26"/>
        <v>#DIV/0!</v>
      </c>
      <c r="DD21" s="92">
        <f t="shared" si="26"/>
        <v>20.666666666666668</v>
      </c>
      <c r="DE21" s="92">
        <f t="shared" si="27"/>
        <v>19.8</v>
      </c>
      <c r="DF21" s="92" t="e">
        <f t="shared" si="26"/>
        <v>#DIV/0!</v>
      </c>
      <c r="DG21" s="92">
        <f t="shared" si="26"/>
        <v>21</v>
      </c>
      <c r="DH21" s="92" t="e">
        <f t="shared" si="26"/>
        <v>#DIV/0!</v>
      </c>
      <c r="DI21" s="96">
        <f t="shared" si="35"/>
        <v>0</v>
      </c>
      <c r="DJ21" s="92">
        <f t="shared" si="36"/>
        <v>2.6000000000000014</v>
      </c>
      <c r="DK21" s="96">
        <f t="shared" si="37"/>
        <v>5.8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22.5</v>
      </c>
      <c r="C22" s="141">
        <v>20.5</v>
      </c>
      <c r="D22" s="156">
        <f t="shared" si="3"/>
        <v>2</v>
      </c>
      <c r="E22" s="156">
        <f t="shared" si="4"/>
        <v>24.127359827861145</v>
      </c>
      <c r="F22" s="156">
        <f t="shared" si="5"/>
        <v>27.271662477114713</v>
      </c>
      <c r="G22" s="156">
        <f t="shared" si="6"/>
        <v>1.63567285</v>
      </c>
      <c r="H22" s="156">
        <f t="shared" si="7"/>
        <v>22.491686977861146</v>
      </c>
      <c r="I22" s="156">
        <f t="shared" si="8"/>
        <v>19.369321776732985</v>
      </c>
      <c r="J22" s="142">
        <f t="shared" si="9"/>
        <v>82.472738861209024</v>
      </c>
      <c r="K22" s="148">
        <v>1004</v>
      </c>
      <c r="L22" s="147">
        <v>6</v>
      </c>
      <c r="M22" s="142"/>
      <c r="N22" s="142"/>
      <c r="O22" s="142"/>
      <c r="P22" s="143"/>
      <c r="Q22" s="144">
        <v>4</v>
      </c>
      <c r="R22" s="145">
        <v>2</v>
      </c>
      <c r="S22" s="145"/>
      <c r="T22" s="144"/>
      <c r="U22" s="146"/>
      <c r="V22" s="146" t="s">
        <v>115</v>
      </c>
      <c r="W22" s="156">
        <v>11.5</v>
      </c>
      <c r="X22" s="156"/>
      <c r="Y22" s="156">
        <v>21.2</v>
      </c>
      <c r="Z22" s="156">
        <v>21.8</v>
      </c>
      <c r="AA22" s="156"/>
      <c r="AB22" s="156">
        <v>24.5</v>
      </c>
      <c r="AC22" s="48"/>
      <c r="AD22" s="140">
        <v>23.6</v>
      </c>
      <c r="AE22" s="141">
        <v>20.8</v>
      </c>
      <c r="AF22" s="156">
        <f t="shared" si="10"/>
        <v>2.8000000000000007</v>
      </c>
      <c r="AG22" s="156">
        <f t="shared" si="11"/>
        <v>24.577774866933723</v>
      </c>
      <c r="AH22" s="156">
        <f t="shared" si="15"/>
        <v>29.149096697763525</v>
      </c>
      <c r="AI22" s="156">
        <f t="shared" si="16"/>
        <v>2.2907138240000005</v>
      </c>
      <c r="AJ22" s="156">
        <f t="shared" si="17"/>
        <v>22.287061042933722</v>
      </c>
      <c r="AK22" s="156">
        <f t="shared" si="12"/>
        <v>19.222481074419555</v>
      </c>
      <c r="AL22" s="142">
        <f t="shared" si="13"/>
        <v>76.458839441991032</v>
      </c>
      <c r="AM22" s="148">
        <v>1004</v>
      </c>
      <c r="AN22" s="142">
        <v>2</v>
      </c>
      <c r="AO22" s="142"/>
      <c r="AP22" s="142"/>
      <c r="AQ22" s="142"/>
      <c r="AR22" s="145"/>
      <c r="AS22" s="143">
        <v>18</v>
      </c>
      <c r="AT22" s="145">
        <v>2</v>
      </c>
      <c r="AU22" s="145"/>
      <c r="AV22" s="144"/>
      <c r="AW22" s="146"/>
      <c r="AX22" s="146" t="s">
        <v>54</v>
      </c>
      <c r="AY22" s="156"/>
      <c r="AZ22" s="156">
        <v>23.8</v>
      </c>
      <c r="BA22" s="156">
        <v>22.6</v>
      </c>
      <c r="BB22" s="156"/>
      <c r="BC22" s="156">
        <v>22.8</v>
      </c>
      <c r="BD22" s="48"/>
      <c r="BE22" s="156">
        <v>18.2</v>
      </c>
      <c r="BF22" s="141">
        <v>18</v>
      </c>
      <c r="BG22" s="156">
        <f t="shared" si="18"/>
        <v>0.19999999999999929</v>
      </c>
      <c r="BH22" s="156">
        <f t="shared" si="19"/>
        <v>20.646103815106681</v>
      </c>
      <c r="BI22" s="156">
        <f t="shared" si="20"/>
        <v>20.907417576861945</v>
      </c>
      <c r="BJ22" s="156">
        <f t="shared" si="21"/>
        <v>0.16310785999999941</v>
      </c>
      <c r="BK22" s="156">
        <f t="shared" si="22"/>
        <v>20.482995955106681</v>
      </c>
      <c r="BL22" s="156">
        <f t="shared" si="23"/>
        <v>17.874177770788648</v>
      </c>
      <c r="BM22" s="142">
        <f t="shared" si="14"/>
        <v>97.969995002037123</v>
      </c>
      <c r="BN22" s="148">
        <v>1007</v>
      </c>
      <c r="BO22" s="147">
        <v>8</v>
      </c>
      <c r="BP22" s="142"/>
      <c r="BQ22" s="142"/>
      <c r="BR22" s="142"/>
      <c r="BS22" s="143"/>
      <c r="BT22" s="144">
        <v>18</v>
      </c>
      <c r="BU22" s="145">
        <v>2</v>
      </c>
      <c r="BV22" s="145"/>
      <c r="BW22" s="144"/>
      <c r="BX22" s="146"/>
      <c r="BY22" s="146" t="s">
        <v>115</v>
      </c>
      <c r="BZ22" s="156"/>
      <c r="CA22" s="156">
        <v>22</v>
      </c>
      <c r="CB22" s="156">
        <v>22.2</v>
      </c>
      <c r="CC22" s="156"/>
      <c r="CD22" s="156">
        <v>22.5</v>
      </c>
      <c r="CE22" s="48"/>
      <c r="CF22" s="150">
        <v>0</v>
      </c>
      <c r="CG22" s="156">
        <v>30</v>
      </c>
      <c r="CH22" s="158">
        <f t="shared" si="0"/>
        <v>5.1999999999999993</v>
      </c>
      <c r="CI22" s="154">
        <v>20.5</v>
      </c>
      <c r="CJ22" s="154">
        <v>70.839999999996508</v>
      </c>
      <c r="CK22" s="154">
        <v>20.5</v>
      </c>
      <c r="CL22" s="156">
        <v>28</v>
      </c>
      <c r="CM22" s="97">
        <f t="shared" si="1"/>
        <v>21.433333333333334</v>
      </c>
      <c r="CN22" s="98"/>
      <c r="CO22" s="98"/>
      <c r="CP22" s="102">
        <f t="shared" si="2"/>
        <v>85.633857768412398</v>
      </c>
      <c r="CQ22" s="136">
        <v>5.8</v>
      </c>
      <c r="CS22" s="83">
        <v>10</v>
      </c>
      <c r="CT22" s="92">
        <f t="shared" si="28"/>
        <v>25</v>
      </c>
      <c r="CU22" s="92">
        <f t="shared" si="29"/>
        <v>19.5</v>
      </c>
      <c r="CV22" s="92">
        <f t="shared" si="30"/>
        <v>22.233333333333331</v>
      </c>
      <c r="CW22" s="94" t="str">
        <f t="shared" si="31"/>
        <v>s/d</v>
      </c>
      <c r="CX22" s="94" t="str">
        <f t="shared" si="32"/>
        <v>s/d</v>
      </c>
      <c r="CY22" s="93">
        <f t="shared" si="33"/>
        <v>62.227569359280984</v>
      </c>
      <c r="CZ22" s="92">
        <f t="shared" si="24"/>
        <v>14.582920996476851</v>
      </c>
      <c r="DA22" s="93">
        <f t="shared" si="25"/>
        <v>1002</v>
      </c>
      <c r="DB22" s="92">
        <f t="shared" si="34"/>
        <v>15.5</v>
      </c>
      <c r="DC22" s="92" t="e">
        <f t="shared" si="26"/>
        <v>#DIV/0!</v>
      </c>
      <c r="DD22" s="92">
        <f t="shared" si="26"/>
        <v>20.566666666666666</v>
      </c>
      <c r="DE22" s="92">
        <f t="shared" si="27"/>
        <v>19.066666666666666</v>
      </c>
      <c r="DF22" s="92" t="e">
        <f t="shared" si="26"/>
        <v>#DIV/0!</v>
      </c>
      <c r="DG22" s="92">
        <f t="shared" si="26"/>
        <v>21.233333333333334</v>
      </c>
      <c r="DH22" s="92" t="e">
        <f t="shared" si="26"/>
        <v>#DIV/0!</v>
      </c>
      <c r="DI22" s="96">
        <f t="shared" si="35"/>
        <v>0</v>
      </c>
      <c r="DJ22" s="92">
        <f t="shared" si="36"/>
        <v>2.8000000000000007</v>
      </c>
      <c r="DK22" s="96">
        <f t="shared" si="37"/>
        <v>0.7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18.8</v>
      </c>
      <c r="C23" s="141">
        <v>18.2</v>
      </c>
      <c r="D23" s="156">
        <f t="shared" si="3"/>
        <v>0.60000000000000142</v>
      </c>
      <c r="E23" s="156">
        <f t="shared" si="4"/>
        <v>20.907417576861945</v>
      </c>
      <c r="F23" s="156">
        <f t="shared" si="5"/>
        <v>21.708823327881156</v>
      </c>
      <c r="G23" s="156">
        <f t="shared" si="6"/>
        <v>0.48943384200000117</v>
      </c>
      <c r="H23" s="156">
        <f t="shared" si="7"/>
        <v>20.417983734861945</v>
      </c>
      <c r="I23" s="156">
        <f t="shared" si="8"/>
        <v>17.82367625113471</v>
      </c>
      <c r="J23" s="142">
        <f t="shared" si="9"/>
        <v>94.053848181806543</v>
      </c>
      <c r="K23" s="148">
        <v>1008</v>
      </c>
      <c r="L23" s="147">
        <v>8</v>
      </c>
      <c r="M23" s="142"/>
      <c r="N23" s="142"/>
      <c r="O23" s="142"/>
      <c r="P23" s="143"/>
      <c r="Q23" s="144">
        <v>0</v>
      </c>
      <c r="R23" s="145">
        <v>0</v>
      </c>
      <c r="S23" s="145"/>
      <c r="T23" s="144"/>
      <c r="U23" s="146"/>
      <c r="V23" s="146" t="s">
        <v>115</v>
      </c>
      <c r="W23" s="156">
        <v>17.5</v>
      </c>
      <c r="X23" s="156"/>
      <c r="Y23" s="156">
        <v>21.5</v>
      </c>
      <c r="Z23" s="156">
        <v>21.8</v>
      </c>
      <c r="AA23" s="156"/>
      <c r="AB23" s="156">
        <v>22.5</v>
      </c>
      <c r="AC23" s="48"/>
      <c r="AD23" s="114"/>
      <c r="AE23" s="113"/>
      <c r="AF23" s="114" t="str">
        <f t="shared" si="10"/>
        <v>SD</v>
      </c>
      <c r="AG23" s="114" t="str">
        <f t="shared" si="11"/>
        <v>SD</v>
      </c>
      <c r="AH23" s="114" t="str">
        <f t="shared" si="15"/>
        <v>SD</v>
      </c>
      <c r="AI23" s="114" t="str">
        <f t="shared" si="16"/>
        <v>SD</v>
      </c>
      <c r="AJ23" s="114" t="str">
        <f t="shared" si="17"/>
        <v>SD</v>
      </c>
      <c r="AK23" s="114" t="str">
        <f t="shared" si="12"/>
        <v>SD</v>
      </c>
      <c r="AL23" s="164" t="str">
        <f t="shared" si="13"/>
        <v/>
      </c>
      <c r="AM23" s="116"/>
      <c r="AN23" s="115"/>
      <c r="AO23" s="115"/>
      <c r="AP23" s="115"/>
      <c r="AQ23" s="115"/>
      <c r="AR23" s="120"/>
      <c r="AS23" s="118"/>
      <c r="AT23" s="120"/>
      <c r="AU23" s="121"/>
      <c r="AV23" s="121"/>
      <c r="AW23" s="121"/>
      <c r="AX23" s="121"/>
      <c r="AY23" s="114"/>
      <c r="AZ23" s="114"/>
      <c r="BA23" s="114"/>
      <c r="BB23" s="114"/>
      <c r="BC23" s="114"/>
      <c r="BD23" s="48"/>
      <c r="BE23" s="156">
        <v>19.5</v>
      </c>
      <c r="BF23" s="141">
        <v>18.5</v>
      </c>
      <c r="BG23" s="156">
        <f t="shared" si="18"/>
        <v>1</v>
      </c>
      <c r="BH23" s="156">
        <f t="shared" si="19"/>
        <v>21.304820447279049</v>
      </c>
      <c r="BI23" s="156">
        <f t="shared" si="20"/>
        <v>22.677684577440854</v>
      </c>
      <c r="BJ23" s="156">
        <f t="shared" si="21"/>
        <v>0.81599872500000004</v>
      </c>
      <c r="BK23" s="156">
        <f t="shared" si="22"/>
        <v>20.488821722279049</v>
      </c>
      <c r="BL23" s="156">
        <f t="shared" si="23"/>
        <v>17.878696375380333</v>
      </c>
      <c r="BM23" s="142">
        <f t="shared" si="14"/>
        <v>90.347943822539861</v>
      </c>
      <c r="BN23" s="148">
        <v>1003</v>
      </c>
      <c r="BO23" s="117" t="s">
        <v>89</v>
      </c>
      <c r="BP23" s="142"/>
      <c r="BQ23" s="142"/>
      <c r="BR23" s="142"/>
      <c r="BS23" s="143"/>
      <c r="BT23" s="144">
        <v>22</v>
      </c>
      <c r="BU23" s="145">
        <v>2</v>
      </c>
      <c r="BV23" s="145"/>
      <c r="BW23" s="144"/>
      <c r="BX23" s="146"/>
      <c r="BY23" s="146" t="s">
        <v>114</v>
      </c>
      <c r="BZ23" s="156"/>
      <c r="CA23" s="156">
        <v>22.8</v>
      </c>
      <c r="CB23" s="156">
        <v>22.8</v>
      </c>
      <c r="CC23" s="156"/>
      <c r="CD23" s="156">
        <v>22.5</v>
      </c>
      <c r="CE23" s="48"/>
      <c r="CF23" s="150">
        <v>0.1</v>
      </c>
      <c r="CG23" s="156">
        <v>30.2</v>
      </c>
      <c r="CH23" s="158">
        <f t="shared" si="0"/>
        <v>1.4000000000000021</v>
      </c>
      <c r="CI23" s="154">
        <v>19.2</v>
      </c>
      <c r="CJ23" s="154">
        <v>40.669999999998254</v>
      </c>
      <c r="CK23" s="154">
        <v>17.8</v>
      </c>
      <c r="CL23" s="156">
        <v>26</v>
      </c>
      <c r="CM23" s="97">
        <f t="shared" si="1"/>
        <v>19.149999999999999</v>
      </c>
      <c r="CN23" s="98"/>
      <c r="CO23" s="98"/>
      <c r="CP23" s="102">
        <f t="shared" si="2"/>
        <v>92.200896002173209</v>
      </c>
      <c r="CQ23" s="136">
        <v>0.8</v>
      </c>
      <c r="CS23" s="83">
        <v>11</v>
      </c>
      <c r="CT23" s="92">
        <f t="shared" si="28"/>
        <v>29</v>
      </c>
      <c r="CU23" s="92">
        <f t="shared" si="29"/>
        <v>19.8</v>
      </c>
      <c r="CV23" s="92">
        <f t="shared" si="30"/>
        <v>24.366666666666664</v>
      </c>
      <c r="CW23" s="94" t="str">
        <f t="shared" si="31"/>
        <v>s/d</v>
      </c>
      <c r="CX23" s="94" t="str">
        <f t="shared" si="32"/>
        <v>s/d</v>
      </c>
      <c r="CY23" s="93">
        <f t="shared" si="33"/>
        <v>70.131400742930808</v>
      </c>
      <c r="CZ23" s="92">
        <f t="shared" si="24"/>
        <v>18.413130443792511</v>
      </c>
      <c r="DA23" s="93">
        <f t="shared" si="25"/>
        <v>1000.3333333333334</v>
      </c>
      <c r="DB23" s="92">
        <f t="shared" si="34"/>
        <v>15</v>
      </c>
      <c r="DC23" s="92" t="e">
        <f t="shared" si="26"/>
        <v>#DIV/0!</v>
      </c>
      <c r="DD23" s="92">
        <f t="shared" si="26"/>
        <v>21.533333333333331</v>
      </c>
      <c r="DE23" s="92">
        <f t="shared" si="27"/>
        <v>19.466666666666669</v>
      </c>
      <c r="DF23" s="92" t="e">
        <f t="shared" si="26"/>
        <v>#DIV/0!</v>
      </c>
      <c r="DG23" s="92">
        <f t="shared" si="26"/>
        <v>21.3</v>
      </c>
      <c r="DH23" s="92" t="e">
        <f t="shared" si="26"/>
        <v>#DIV/0!</v>
      </c>
      <c r="DI23" s="96">
        <f t="shared" si="35"/>
        <v>0</v>
      </c>
      <c r="DJ23" s="92">
        <f t="shared" si="36"/>
        <v>3.1000000000000014</v>
      </c>
      <c r="DK23" s="96">
        <f t="shared" si="37"/>
        <v>4.2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18.2</v>
      </c>
      <c r="C24" s="141">
        <v>18</v>
      </c>
      <c r="D24" s="156">
        <f t="shared" si="3"/>
        <v>0.19999999999999929</v>
      </c>
      <c r="E24" s="156">
        <f t="shared" si="4"/>
        <v>20.646103815106681</v>
      </c>
      <c r="F24" s="156">
        <f t="shared" si="5"/>
        <v>20.907417576861945</v>
      </c>
      <c r="G24" s="156">
        <f t="shared" si="6"/>
        <v>0.16310785999999941</v>
      </c>
      <c r="H24" s="156">
        <f t="shared" si="7"/>
        <v>20.482995955106681</v>
      </c>
      <c r="I24" s="156">
        <f t="shared" si="8"/>
        <v>17.874177770788648</v>
      </c>
      <c r="J24" s="142">
        <f t="shared" si="9"/>
        <v>97.969995002037123</v>
      </c>
      <c r="K24" s="148">
        <v>1003</v>
      </c>
      <c r="L24" s="147">
        <v>8</v>
      </c>
      <c r="M24" s="142"/>
      <c r="N24" s="142"/>
      <c r="O24" s="142"/>
      <c r="P24" s="143"/>
      <c r="Q24" s="144">
        <v>18</v>
      </c>
      <c r="R24" s="145">
        <v>2</v>
      </c>
      <c r="S24" s="145"/>
      <c r="T24" s="144"/>
      <c r="U24" s="146"/>
      <c r="V24" s="146" t="s">
        <v>115</v>
      </c>
      <c r="W24" s="156">
        <v>14.5</v>
      </c>
      <c r="X24" s="156"/>
      <c r="Y24" s="156">
        <v>21</v>
      </c>
      <c r="Z24" s="156">
        <v>21.7</v>
      </c>
      <c r="AA24" s="156"/>
      <c r="AB24" s="156">
        <v>22.5</v>
      </c>
      <c r="AC24" s="48"/>
      <c r="AD24" s="156">
        <v>18</v>
      </c>
      <c r="AE24" s="141">
        <v>17.8</v>
      </c>
      <c r="AF24" s="156">
        <f t="shared" si="10"/>
        <v>0.19999999999999929</v>
      </c>
      <c r="AG24" s="156">
        <f t="shared" si="11"/>
        <v>20.387655901406315</v>
      </c>
      <c r="AH24" s="156">
        <f>IF(AD24="","SD",(10^(23.5518-(2937.4/(273+AD24))-(4.9283*LOG10(273+AD24)))))</f>
        <v>20.646103815106681</v>
      </c>
      <c r="AI24" s="156">
        <f t="shared" si="16"/>
        <v>0.16307110599999944</v>
      </c>
      <c r="AJ24" s="156">
        <f>IF(AG24="SD","SD",IF(AI24="SD","SD",(AG24-AI24)))</f>
        <v>20.224584795406315</v>
      </c>
      <c r="AK24" s="156">
        <f>IF(AJ24="SD","SD",((237.3*LN(AJ24/6.11))/(7.5*LN(10)-LN(AJ24/6.11))))</f>
        <v>17.672607091315975</v>
      </c>
      <c r="AL24" s="142">
        <f t="shared" si="13"/>
        <v>97.958360456407561</v>
      </c>
      <c r="AM24" s="148">
        <v>1002</v>
      </c>
      <c r="AN24" s="142">
        <v>8</v>
      </c>
      <c r="AO24" s="142"/>
      <c r="AP24" s="142"/>
      <c r="AQ24" s="142"/>
      <c r="AR24" s="145"/>
      <c r="AS24" s="143">
        <v>18</v>
      </c>
      <c r="AT24" s="145">
        <v>2</v>
      </c>
      <c r="AU24" s="146"/>
      <c r="AV24" s="146"/>
      <c r="AW24" s="146"/>
      <c r="AX24" s="145" t="s">
        <v>115</v>
      </c>
      <c r="AY24" s="156"/>
      <c r="AZ24" s="156">
        <v>22</v>
      </c>
      <c r="BA24" s="156">
        <v>22</v>
      </c>
      <c r="BB24" s="156"/>
      <c r="BC24" s="156">
        <v>22.4</v>
      </c>
      <c r="BD24" s="48"/>
      <c r="BE24" s="156">
        <v>16.2</v>
      </c>
      <c r="BF24" s="141">
        <v>15.9</v>
      </c>
      <c r="BG24" s="156">
        <f t="shared" si="18"/>
        <v>0.29999999999999893</v>
      </c>
      <c r="BH24" s="156">
        <f t="shared" si="19"/>
        <v>18.070321171498282</v>
      </c>
      <c r="BI24" s="156">
        <f t="shared" si="20"/>
        <v>18.420087487007361</v>
      </c>
      <c r="BJ24" s="156">
        <f t="shared" si="21"/>
        <v>0.24408291449999917</v>
      </c>
      <c r="BK24" s="156">
        <f t="shared" si="22"/>
        <v>17.826238256998284</v>
      </c>
      <c r="BL24" s="156">
        <f t="shared" si="23"/>
        <v>15.68573978180773</v>
      </c>
      <c r="BM24" s="142">
        <f t="shared" si="14"/>
        <v>96.776078124341424</v>
      </c>
      <c r="BN24" s="148">
        <v>1004</v>
      </c>
      <c r="BO24" s="147">
        <v>8</v>
      </c>
      <c r="BP24" s="142"/>
      <c r="BQ24" s="142"/>
      <c r="BR24" s="142"/>
      <c r="BS24" s="143"/>
      <c r="BT24" s="144">
        <v>18</v>
      </c>
      <c r="BU24" s="145">
        <v>2</v>
      </c>
      <c r="BV24" s="145"/>
      <c r="BW24" s="144"/>
      <c r="BX24" s="146"/>
      <c r="BY24" s="146" t="s">
        <v>54</v>
      </c>
      <c r="BZ24" s="156"/>
      <c r="CA24" s="156">
        <v>21.1</v>
      </c>
      <c r="CB24" s="156">
        <v>21.6</v>
      </c>
      <c r="CC24" s="156"/>
      <c r="CD24" s="156">
        <v>22.4</v>
      </c>
      <c r="CE24" s="48"/>
      <c r="CF24" s="150">
        <v>0</v>
      </c>
      <c r="CG24" s="156">
        <v>26.3</v>
      </c>
      <c r="CH24" s="158">
        <f t="shared" si="0"/>
        <v>2.1999999999999993</v>
      </c>
      <c r="CI24" s="154">
        <v>19</v>
      </c>
      <c r="CJ24" s="154">
        <v>73.600000000005821</v>
      </c>
      <c r="CK24" s="154">
        <v>17.2</v>
      </c>
      <c r="CL24" s="156">
        <v>21.5</v>
      </c>
      <c r="CM24" s="97">
        <f t="shared" si="1"/>
        <v>17.466666666666669</v>
      </c>
      <c r="CN24" s="98"/>
      <c r="CO24" s="98"/>
      <c r="CP24" s="102">
        <f t="shared" si="2"/>
        <v>97.568144527595379</v>
      </c>
      <c r="CQ24" s="136">
        <v>0.3</v>
      </c>
      <c r="CS24" s="83">
        <v>12</v>
      </c>
      <c r="CT24" s="92">
        <f t="shared" si="28"/>
        <v>29.5</v>
      </c>
      <c r="CU24" s="92">
        <f t="shared" si="29"/>
        <v>21.6</v>
      </c>
      <c r="CV24" s="92">
        <f t="shared" si="30"/>
        <v>26.466666666666669</v>
      </c>
      <c r="CW24" s="94" t="str">
        <f t="shared" si="31"/>
        <v>s/d</v>
      </c>
      <c r="CX24" s="94" t="str">
        <f t="shared" si="32"/>
        <v>s/d</v>
      </c>
      <c r="CY24" s="93">
        <f t="shared" si="33"/>
        <v>66.327375453913518</v>
      </c>
      <c r="CZ24" s="92">
        <f t="shared" si="24"/>
        <v>19.602016336368276</v>
      </c>
      <c r="DA24" s="93">
        <f t="shared" si="25"/>
        <v>998.33333333333337</v>
      </c>
      <c r="DB24" s="92">
        <f t="shared" si="34"/>
        <v>19</v>
      </c>
      <c r="DC24" s="92" t="e">
        <f t="shared" si="26"/>
        <v>#DIV/0!</v>
      </c>
      <c r="DD24" s="92">
        <f t="shared" si="26"/>
        <v>22.3</v>
      </c>
      <c r="DE24" s="92">
        <f t="shared" si="27"/>
        <v>21.233333333333331</v>
      </c>
      <c r="DF24" s="92" t="e">
        <f t="shared" si="26"/>
        <v>#DIV/0!</v>
      </c>
      <c r="DG24" s="92">
        <f t="shared" si="26"/>
        <v>21.766666666666666</v>
      </c>
      <c r="DH24" s="92" t="e">
        <f t="shared" si="26"/>
        <v>#DIV/0!</v>
      </c>
      <c r="DI24" s="96">
        <f t="shared" si="35"/>
        <v>0</v>
      </c>
      <c r="DJ24" s="92">
        <f t="shared" si="36"/>
        <v>3.8000000000000007</v>
      </c>
      <c r="DK24" s="96">
        <f t="shared" si="37"/>
        <v>2.5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15.4</v>
      </c>
      <c r="C25" s="141">
        <v>14.4</v>
      </c>
      <c r="D25" s="156">
        <f t="shared" si="3"/>
        <v>1</v>
      </c>
      <c r="E25" s="156">
        <f t="shared" si="4"/>
        <v>16.407454664904051</v>
      </c>
      <c r="F25" s="156">
        <f t="shared" si="5"/>
        <v>17.500315524312779</v>
      </c>
      <c r="G25" s="156">
        <f t="shared" si="6"/>
        <v>0.81223143999999992</v>
      </c>
      <c r="H25" s="156">
        <f t="shared" si="7"/>
        <v>15.595223224904052</v>
      </c>
      <c r="I25" s="156">
        <f t="shared" si="8"/>
        <v>13.614641326831787</v>
      </c>
      <c r="J25" s="142">
        <f t="shared" si="9"/>
        <v>89.113954564064713</v>
      </c>
      <c r="K25" s="148">
        <v>1008</v>
      </c>
      <c r="L25" s="147">
        <v>8</v>
      </c>
      <c r="M25" s="142"/>
      <c r="N25" s="142"/>
      <c r="O25" s="142"/>
      <c r="P25" s="143"/>
      <c r="Q25" s="144">
        <v>18</v>
      </c>
      <c r="R25" s="145">
        <v>2</v>
      </c>
      <c r="S25" s="145"/>
      <c r="T25" s="144"/>
      <c r="U25" s="146"/>
      <c r="V25" s="146" t="s">
        <v>115</v>
      </c>
      <c r="W25" s="156">
        <v>14</v>
      </c>
      <c r="X25" s="156"/>
      <c r="Y25" s="156">
        <v>20.100000000000001</v>
      </c>
      <c r="Z25" s="156">
        <v>21</v>
      </c>
      <c r="AA25" s="156"/>
      <c r="AB25" s="156">
        <v>22.1</v>
      </c>
      <c r="AC25" s="156"/>
      <c r="AD25" s="140">
        <v>16.399999999999999</v>
      </c>
      <c r="AE25" s="141">
        <v>14.8</v>
      </c>
      <c r="AF25" s="156">
        <f t="shared" si="10"/>
        <v>1.5999999999999979</v>
      </c>
      <c r="AG25" s="156">
        <f t="shared" si="11"/>
        <v>16.837186905170775</v>
      </c>
      <c r="AH25" s="156">
        <f>IF(AD25="","SD",(10^(23.5518-(2937.4/(273+AD25))-(4.9283*LOG10(273+AD25)))))</f>
        <v>18.656551216675464</v>
      </c>
      <c r="AI25" s="156">
        <f t="shared" si="16"/>
        <v>1.3001583679999984</v>
      </c>
      <c r="AJ25" s="156">
        <f>IF(AG25="SD","SD",IF(AI25="SD","SD",(AG25-AI25)))</f>
        <v>15.537028537170777</v>
      </c>
      <c r="AK25" s="156">
        <f t="shared" si="12"/>
        <v>13.55721894182963</v>
      </c>
      <c r="AL25" s="142">
        <f t="shared" si="13"/>
        <v>83.279210378837774</v>
      </c>
      <c r="AM25" s="148">
        <v>1008</v>
      </c>
      <c r="AN25" s="142">
        <v>8</v>
      </c>
      <c r="AO25" s="142"/>
      <c r="AP25" s="142"/>
      <c r="AQ25" s="142"/>
      <c r="AR25" s="143"/>
      <c r="AS25" s="144">
        <v>9</v>
      </c>
      <c r="AT25" s="145">
        <v>2</v>
      </c>
      <c r="AU25" s="145"/>
      <c r="AV25" s="144"/>
      <c r="AW25" s="146"/>
      <c r="AX25" s="146" t="s">
        <v>54</v>
      </c>
      <c r="AY25" s="156"/>
      <c r="AZ25" s="156">
        <v>20.7</v>
      </c>
      <c r="BA25" s="156">
        <v>21</v>
      </c>
      <c r="BB25" s="156"/>
      <c r="BC25" s="156">
        <v>22</v>
      </c>
      <c r="BD25" s="48"/>
      <c r="BE25" s="140">
        <v>16</v>
      </c>
      <c r="BF25" s="141">
        <v>14</v>
      </c>
      <c r="BG25" s="156">
        <f t="shared" si="18"/>
        <v>2</v>
      </c>
      <c r="BH25" s="156">
        <f t="shared" si="19"/>
        <v>15.98738533895443</v>
      </c>
      <c r="BI25" s="156">
        <f t="shared" si="20"/>
        <v>18.186256860288665</v>
      </c>
      <c r="BJ25" s="156">
        <f t="shared" si="21"/>
        <v>1.6237278000000002</v>
      </c>
      <c r="BK25" s="156">
        <f t="shared" si="22"/>
        <v>14.363657538954431</v>
      </c>
      <c r="BL25" s="156">
        <f t="shared" si="23"/>
        <v>12.357158256698652</v>
      </c>
      <c r="BM25" s="142">
        <f t="shared" si="14"/>
        <v>78.980835084974387</v>
      </c>
      <c r="BN25" s="148">
        <v>1008</v>
      </c>
      <c r="BO25" s="147">
        <v>7</v>
      </c>
      <c r="BP25" s="142"/>
      <c r="BQ25" s="142"/>
      <c r="BR25" s="142"/>
      <c r="BS25" s="143"/>
      <c r="BT25" s="144">
        <v>4</v>
      </c>
      <c r="BU25" s="145">
        <v>2</v>
      </c>
      <c r="BV25" s="145"/>
      <c r="BW25" s="144"/>
      <c r="BX25" s="146"/>
      <c r="BY25" s="146" t="s">
        <v>54</v>
      </c>
      <c r="BZ25" s="156"/>
      <c r="CA25" s="156">
        <v>20.5</v>
      </c>
      <c r="CB25" s="156">
        <v>20.9</v>
      </c>
      <c r="CC25" s="156"/>
      <c r="CD25" s="156">
        <v>22</v>
      </c>
      <c r="CE25" s="48"/>
      <c r="CF25" s="150">
        <v>0</v>
      </c>
      <c r="CG25" s="156">
        <v>27.2</v>
      </c>
      <c r="CH25" s="158">
        <f t="shared" si="0"/>
        <v>2</v>
      </c>
      <c r="CI25" s="154">
        <v>16</v>
      </c>
      <c r="CJ25" s="154">
        <v>27.269999999989523</v>
      </c>
      <c r="CK25" s="154">
        <v>15.4</v>
      </c>
      <c r="CL25" s="156">
        <v>18</v>
      </c>
      <c r="CM25" s="97">
        <f t="shared" si="1"/>
        <v>15.933333333333332</v>
      </c>
      <c r="CN25" s="98"/>
      <c r="CO25" s="98"/>
      <c r="CP25" s="102">
        <f t="shared" si="2"/>
        <v>83.791333342625634</v>
      </c>
      <c r="CQ25" s="136">
        <v>0.4</v>
      </c>
      <c r="CS25" s="83">
        <v>13</v>
      </c>
      <c r="CT25" s="92">
        <f t="shared" si="28"/>
        <v>30.5</v>
      </c>
      <c r="CU25" s="92">
        <f t="shared" si="29"/>
        <v>20.2</v>
      </c>
      <c r="CV25" s="92">
        <f t="shared" si="30"/>
        <v>26.466666666666669</v>
      </c>
      <c r="CW25" s="94" t="str">
        <f t="shared" si="31"/>
        <v>s/d</v>
      </c>
      <c r="CX25" s="94" t="str">
        <f t="shared" si="32"/>
        <v>s/d</v>
      </c>
      <c r="CY25" s="93">
        <f t="shared" si="33"/>
        <v>58.756780461775229</v>
      </c>
      <c r="CZ25" s="92">
        <f t="shared" si="24"/>
        <v>17.609052502330041</v>
      </c>
      <c r="DA25" s="93">
        <f t="shared" si="25"/>
        <v>998.66666666666663</v>
      </c>
      <c r="DB25" s="92">
        <f t="shared" si="34"/>
        <v>16.5</v>
      </c>
      <c r="DC25" s="92" t="e">
        <f t="shared" si="26"/>
        <v>#DIV/0!</v>
      </c>
      <c r="DD25" s="92">
        <f t="shared" si="26"/>
        <v>22.400000000000002</v>
      </c>
      <c r="DE25" s="92">
        <f t="shared" si="27"/>
        <v>20.533333333333335</v>
      </c>
      <c r="DF25" s="92" t="e">
        <f t="shared" si="26"/>
        <v>#DIV/0!</v>
      </c>
      <c r="DG25" s="92">
        <f t="shared" si="26"/>
        <v>22.099999999999998</v>
      </c>
      <c r="DH25" s="92" t="e">
        <f t="shared" si="26"/>
        <v>#DIV/0!</v>
      </c>
      <c r="DI25" s="96">
        <f t="shared" si="35"/>
        <v>0</v>
      </c>
      <c r="DJ25" s="92" t="s">
        <v>65</v>
      </c>
      <c r="DK25" s="96">
        <f t="shared" si="37"/>
        <v>7.5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15.6</v>
      </c>
      <c r="C26" s="141">
        <v>11.9</v>
      </c>
      <c r="D26" s="156">
        <f t="shared" si="3"/>
        <v>3.6999999999999993</v>
      </c>
      <c r="E26" s="156">
        <f t="shared" si="4"/>
        <v>13.933329004526389</v>
      </c>
      <c r="F26" s="156">
        <f t="shared" si="5"/>
        <v>17.726395498482297</v>
      </c>
      <c r="G26" s="156">
        <f t="shared" si="6"/>
        <v>2.9967569654999995</v>
      </c>
      <c r="H26" s="156">
        <f t="shared" si="7"/>
        <v>10.936572039026389</v>
      </c>
      <c r="I26" s="156">
        <f t="shared" si="8"/>
        <v>8.2789580888141057</v>
      </c>
      <c r="J26" s="142">
        <f t="shared" si="9"/>
        <v>61.696536331724964</v>
      </c>
      <c r="K26" s="148">
        <v>1010</v>
      </c>
      <c r="L26" s="147">
        <v>1</v>
      </c>
      <c r="M26" s="142"/>
      <c r="N26" s="142"/>
      <c r="O26" s="142"/>
      <c r="P26" s="143"/>
      <c r="Q26" s="144">
        <v>9</v>
      </c>
      <c r="R26" s="145">
        <v>2</v>
      </c>
      <c r="S26" s="145"/>
      <c r="T26" s="144"/>
      <c r="U26" s="146"/>
      <c r="V26" s="146" t="s">
        <v>115</v>
      </c>
      <c r="W26" s="156">
        <v>8.4</v>
      </c>
      <c r="X26" s="156"/>
      <c r="Y26" s="156">
        <v>18.600000000000001</v>
      </c>
      <c r="Z26" s="156">
        <v>19.7</v>
      </c>
      <c r="AA26" s="156"/>
      <c r="AB26" s="156">
        <v>21.5</v>
      </c>
      <c r="AC26" s="156"/>
      <c r="AD26" s="140">
        <v>23.8</v>
      </c>
      <c r="AE26" s="141">
        <v>15.3</v>
      </c>
      <c r="AF26" s="156">
        <f t="shared" si="10"/>
        <v>8.5</v>
      </c>
      <c r="AG26" s="156">
        <f xml:space="preserve"> IF(AD26="","SD",IF(AE26="","SD",(10^(23.5518-(2937.4/(273+AE26))-(4.9283*LOG10(273+AE26))))))</f>
        <v>17.388227534766582</v>
      </c>
      <c r="AH26" s="156">
        <f t="shared" ref="AH26:AH37" si="38">IF(AD26="","SD",(10^(23.5518-(2937.4/(273+AD26))-(4.9283*LOG10(273+AD26)))))</f>
        <v>29.502302303151424</v>
      </c>
      <c r="AI26" s="156">
        <f t="shared" si="16"/>
        <v>6.9109964425000001</v>
      </c>
      <c r="AJ26" s="156">
        <f t="shared" ref="AJ26:AJ37" si="39">IF(AG26="SD","SD",IF(AI26="SD","SD",(AG26-AI26)))</f>
        <v>10.477231092266582</v>
      </c>
      <c r="AK26" s="156">
        <f t="shared" si="12"/>
        <v>7.649117974020033</v>
      </c>
      <c r="AL26" s="142">
        <f t="shared" si="13"/>
        <v>35.513265997370681</v>
      </c>
      <c r="AM26" s="148">
        <v>1008</v>
      </c>
      <c r="AN26" s="147">
        <v>0</v>
      </c>
      <c r="AO26" s="142"/>
      <c r="AP26" s="142"/>
      <c r="AQ26" s="142"/>
      <c r="AR26" s="143"/>
      <c r="AS26" s="144">
        <v>4</v>
      </c>
      <c r="AT26" s="145">
        <v>2</v>
      </c>
      <c r="AU26" s="145"/>
      <c r="AV26" s="144"/>
      <c r="AW26" s="146"/>
      <c r="AX26" s="146" t="s">
        <v>54</v>
      </c>
      <c r="AY26" s="156"/>
      <c r="AZ26" s="156">
        <v>20</v>
      </c>
      <c r="BA26" s="156">
        <v>20.8</v>
      </c>
      <c r="BB26" s="156"/>
      <c r="BC26" s="156">
        <v>21.3</v>
      </c>
      <c r="BD26" s="48"/>
      <c r="BE26" s="140">
        <v>16.3</v>
      </c>
      <c r="BF26" s="141">
        <v>14.8</v>
      </c>
      <c r="BG26" s="156">
        <f t="shared" si="18"/>
        <v>1.5</v>
      </c>
      <c r="BH26" s="156">
        <f t="shared" si="19"/>
        <v>16.837186905170775</v>
      </c>
      <c r="BI26" s="156">
        <f t="shared" si="20"/>
        <v>18.537988650259223</v>
      </c>
      <c r="BJ26" s="156">
        <f t="shared" si="21"/>
        <v>1.2188984700000001</v>
      </c>
      <c r="BK26" s="156">
        <f t="shared" si="22"/>
        <v>15.618288435170776</v>
      </c>
      <c r="BL26" s="156">
        <f t="shared" si="23"/>
        <v>13.637348416739391</v>
      </c>
      <c r="BM26" s="142">
        <f t="shared" si="14"/>
        <v>84.2501779984226</v>
      </c>
      <c r="BN26" s="148">
        <v>1008</v>
      </c>
      <c r="BO26" s="147">
        <v>1</v>
      </c>
      <c r="BP26" s="142"/>
      <c r="BQ26" s="142"/>
      <c r="BR26" s="142"/>
      <c r="BS26" s="143"/>
      <c r="BT26" s="144">
        <v>0</v>
      </c>
      <c r="BU26" s="145">
        <v>0</v>
      </c>
      <c r="BV26" s="145"/>
      <c r="BW26" s="144"/>
      <c r="BX26" s="146"/>
      <c r="BY26" s="146" t="s">
        <v>115</v>
      </c>
      <c r="BZ26" s="156"/>
      <c r="CA26" s="156">
        <v>20</v>
      </c>
      <c r="CB26" s="156">
        <v>20.6</v>
      </c>
      <c r="CC26" s="156"/>
      <c r="CD26" s="156">
        <v>21.4</v>
      </c>
      <c r="CE26" s="48"/>
      <c r="CF26" s="150">
        <v>0</v>
      </c>
      <c r="CG26" s="156">
        <v>27</v>
      </c>
      <c r="CH26" s="158">
        <f t="shared" si="0"/>
        <v>3</v>
      </c>
      <c r="CI26" s="154">
        <v>13</v>
      </c>
      <c r="CJ26" s="154">
        <v>24.139999999999418</v>
      </c>
      <c r="CK26" s="154">
        <v>11.8</v>
      </c>
      <c r="CL26" s="156">
        <v>25</v>
      </c>
      <c r="CM26" s="97">
        <f t="shared" si="1"/>
        <v>18.566666666666666</v>
      </c>
      <c r="CN26" s="98"/>
      <c r="CO26" s="98"/>
      <c r="CP26" s="102">
        <f t="shared" si="2"/>
        <v>60.486660109172753</v>
      </c>
      <c r="CQ26" s="136">
        <v>8.5</v>
      </c>
      <c r="CS26" s="83">
        <v>14</v>
      </c>
      <c r="CT26" s="92">
        <f t="shared" si="28"/>
        <v>30.5</v>
      </c>
      <c r="CU26" s="92">
        <f t="shared" si="29"/>
        <v>19.600000000000001</v>
      </c>
      <c r="CV26" s="92">
        <f t="shared" si="30"/>
        <v>26.133333333333336</v>
      </c>
      <c r="CW26" s="94" t="str">
        <f t="shared" si="31"/>
        <v>s/d</v>
      </c>
      <c r="CX26" s="94" t="str">
        <f t="shared" si="32"/>
        <v>s/d</v>
      </c>
      <c r="CY26" s="93">
        <f t="shared" si="33"/>
        <v>64.069000628733534</v>
      </c>
      <c r="CZ26" s="92">
        <f t="shared" si="24"/>
        <v>18.537594269069576</v>
      </c>
      <c r="DA26" s="93">
        <f t="shared" si="25"/>
        <v>1001</v>
      </c>
      <c r="DB26" s="92">
        <f t="shared" si="34"/>
        <v>16</v>
      </c>
      <c r="DC26" s="92" t="e">
        <f t="shared" si="26"/>
        <v>#DIV/0!</v>
      </c>
      <c r="DD26" s="92">
        <f t="shared" si="26"/>
        <v>22.400000000000002</v>
      </c>
      <c r="DE26" s="92">
        <f t="shared" si="27"/>
        <v>20.433333333333334</v>
      </c>
      <c r="DF26" s="92" t="e">
        <f t="shared" si="26"/>
        <v>#DIV/0!</v>
      </c>
      <c r="DG26" s="92">
        <f t="shared" si="26"/>
        <v>22.266666666666666</v>
      </c>
      <c r="DH26" s="92" t="e">
        <f t="shared" si="26"/>
        <v>#DIV/0!</v>
      </c>
      <c r="DI26" s="96">
        <f t="shared" si="35"/>
        <v>0</v>
      </c>
      <c r="DJ26" s="92">
        <f t="shared" si="36"/>
        <v>3.8999999999999986</v>
      </c>
      <c r="DK26" s="96">
        <f t="shared" si="37"/>
        <v>5.5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21.4</v>
      </c>
      <c r="C27" s="141">
        <v>18.8</v>
      </c>
      <c r="D27" s="156">
        <f t="shared" si="3"/>
        <v>2.5999999999999979</v>
      </c>
      <c r="E27" s="156">
        <f t="shared" si="4"/>
        <v>21.708823327881156</v>
      </c>
      <c r="F27" s="156">
        <f t="shared" si="5"/>
        <v>25.500711069439838</v>
      </c>
      <c r="G27" s="156">
        <f t="shared" si="6"/>
        <v>2.1223133879999985</v>
      </c>
      <c r="H27" s="156">
        <f t="shared" si="7"/>
        <v>19.586509939881157</v>
      </c>
      <c r="I27" s="156">
        <f t="shared" si="8"/>
        <v>17.165053762318681</v>
      </c>
      <c r="J27" s="142">
        <f t="shared" si="9"/>
        <v>76.807701112906287</v>
      </c>
      <c r="K27" s="148">
        <v>1007</v>
      </c>
      <c r="L27" s="147">
        <v>0</v>
      </c>
      <c r="M27" s="142"/>
      <c r="N27" s="142"/>
      <c r="O27" s="142"/>
      <c r="P27" s="143"/>
      <c r="Q27" s="144">
        <v>0</v>
      </c>
      <c r="R27" s="145">
        <v>0</v>
      </c>
      <c r="S27" s="145"/>
      <c r="T27" s="144"/>
      <c r="U27" s="146"/>
      <c r="V27" s="146" t="s">
        <v>115</v>
      </c>
      <c r="W27" s="156">
        <v>12</v>
      </c>
      <c r="X27" s="156"/>
      <c r="Y27" s="156">
        <v>18.8</v>
      </c>
      <c r="Z27" s="156">
        <v>19.8</v>
      </c>
      <c r="AA27" s="156"/>
      <c r="AB27" s="156">
        <v>21.2</v>
      </c>
      <c r="AC27" s="156"/>
      <c r="AD27" s="140">
        <v>29.5</v>
      </c>
      <c r="AE27" s="141">
        <v>21.5</v>
      </c>
      <c r="AF27" s="156">
        <f t="shared" si="10"/>
        <v>8</v>
      </c>
      <c r="AG27" s="156">
        <f t="shared" si="11"/>
        <v>25.657442951879197</v>
      </c>
      <c r="AH27" s="156">
        <f t="shared" si="38"/>
        <v>41.269374980375751</v>
      </c>
      <c r="AI27" s="156">
        <f t="shared" si="16"/>
        <v>6.5500422000000009</v>
      </c>
      <c r="AJ27" s="156">
        <f t="shared" si="39"/>
        <v>19.107400751879197</v>
      </c>
      <c r="AK27" s="156">
        <f t="shared" si="12"/>
        <v>16.7743403401157</v>
      </c>
      <c r="AL27" s="142">
        <f t="shared" si="13"/>
        <v>46.299224936081714</v>
      </c>
      <c r="AM27" s="148">
        <v>1005</v>
      </c>
      <c r="AN27" s="147">
        <v>0</v>
      </c>
      <c r="AO27" s="142"/>
      <c r="AP27" s="142"/>
      <c r="AQ27" s="142"/>
      <c r="AR27" s="143"/>
      <c r="AS27" s="144">
        <v>36</v>
      </c>
      <c r="AT27" s="145">
        <v>3</v>
      </c>
      <c r="AU27" s="145"/>
      <c r="AV27" s="144"/>
      <c r="AW27" s="146"/>
      <c r="AX27" s="146" t="s">
        <v>54</v>
      </c>
      <c r="AY27" s="156"/>
      <c r="AZ27" s="156">
        <v>22</v>
      </c>
      <c r="BA27" s="156">
        <v>21.1</v>
      </c>
      <c r="BB27" s="156"/>
      <c r="BC27" s="156">
        <v>20.2</v>
      </c>
      <c r="BD27" s="48"/>
      <c r="BE27" s="140">
        <v>22</v>
      </c>
      <c r="BF27" s="141">
        <v>20.2</v>
      </c>
      <c r="BG27" s="156">
        <f t="shared" si="18"/>
        <v>1.8000000000000007</v>
      </c>
      <c r="BH27" s="156">
        <f t="shared" si="19"/>
        <v>23.68418059807065</v>
      </c>
      <c r="BI27" s="156">
        <f t="shared" si="20"/>
        <v>26.453797396477178</v>
      </c>
      <c r="BJ27" s="156">
        <f t="shared" si="21"/>
        <v>1.4716093860000008</v>
      </c>
      <c r="BK27" s="156">
        <f t="shared" si="22"/>
        <v>22.21257121207065</v>
      </c>
      <c r="BL27" s="156">
        <f t="shared" si="23"/>
        <v>19.168733838236477</v>
      </c>
      <c r="BM27" s="142">
        <f t="shared" si="14"/>
        <v>83.967420174725731</v>
      </c>
      <c r="BN27" s="148">
        <v>1005</v>
      </c>
      <c r="BO27" s="147">
        <v>0</v>
      </c>
      <c r="BP27" s="142"/>
      <c r="BQ27" s="142"/>
      <c r="BR27" s="142"/>
      <c r="BS27" s="143"/>
      <c r="BT27" s="144">
        <v>0</v>
      </c>
      <c r="BU27" s="145">
        <v>0</v>
      </c>
      <c r="BV27" s="145"/>
      <c r="BW27" s="144"/>
      <c r="BX27" s="146"/>
      <c r="BY27" s="146" t="s">
        <v>115</v>
      </c>
      <c r="BZ27" s="156"/>
      <c r="CA27" s="156">
        <v>21.1</v>
      </c>
      <c r="CB27" s="156">
        <v>21.3</v>
      </c>
      <c r="CC27" s="156"/>
      <c r="CD27" s="156">
        <v>21.2</v>
      </c>
      <c r="CE27" s="48"/>
      <c r="CF27" s="150">
        <v>0</v>
      </c>
      <c r="CG27" s="156">
        <v>28</v>
      </c>
      <c r="CH27" s="158">
        <f t="shared" si="0"/>
        <v>2.8999999999999986</v>
      </c>
      <c r="CI27" s="154">
        <v>16</v>
      </c>
      <c r="CJ27" s="154">
        <v>43.720000000001164</v>
      </c>
      <c r="CK27" s="154">
        <v>14.8</v>
      </c>
      <c r="CL27" s="156">
        <v>30</v>
      </c>
      <c r="CM27" s="97">
        <f t="shared" si="1"/>
        <v>24.3</v>
      </c>
      <c r="CN27" s="98"/>
      <c r="CO27" s="98"/>
      <c r="CP27" s="102">
        <f t="shared" si="2"/>
        <v>69.024782074571249</v>
      </c>
      <c r="CQ27" s="136">
        <v>8</v>
      </c>
      <c r="CS27" s="83">
        <v>15</v>
      </c>
      <c r="CT27" s="92">
        <f t="shared" si="28"/>
        <v>30</v>
      </c>
      <c r="CU27" s="92">
        <f t="shared" si="29"/>
        <v>20.2</v>
      </c>
      <c r="CV27" s="92">
        <f t="shared" si="30"/>
        <v>25.7</v>
      </c>
      <c r="CW27" s="94" t="str">
        <f t="shared" si="31"/>
        <v>s/d</v>
      </c>
      <c r="CX27" s="94" t="str">
        <f t="shared" si="32"/>
        <v>s/d</v>
      </c>
      <c r="CY27" s="93">
        <f t="shared" si="33"/>
        <v>60.613726830599695</v>
      </c>
      <c r="CZ27" s="92">
        <f t="shared" si="24"/>
        <v>17.423665010794206</v>
      </c>
      <c r="DA27" s="93">
        <f t="shared" si="25"/>
        <v>1001.6666666666666</v>
      </c>
      <c r="DB27" s="92">
        <f t="shared" si="34"/>
        <v>16.5</v>
      </c>
      <c r="DC27" s="92" t="e">
        <f t="shared" si="26"/>
        <v>#DIV/0!</v>
      </c>
      <c r="DD27" s="92">
        <f t="shared" si="26"/>
        <v>22.466666666666669</v>
      </c>
      <c r="DE27" s="92">
        <f t="shared" si="27"/>
        <v>20.5</v>
      </c>
      <c r="DF27" s="92" t="e">
        <f t="shared" si="26"/>
        <v>#DIV/0!</v>
      </c>
      <c r="DG27" s="92">
        <f t="shared" si="26"/>
        <v>22.3</v>
      </c>
      <c r="DH27" s="92" t="e">
        <f t="shared" si="26"/>
        <v>#DIV/0!</v>
      </c>
      <c r="DI27" s="96">
        <f t="shared" si="35"/>
        <v>0</v>
      </c>
      <c r="DJ27" s="92">
        <f t="shared" si="36"/>
        <v>5</v>
      </c>
      <c r="DK27" s="96">
        <f t="shared" si="37"/>
        <v>1.7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20.2</v>
      </c>
      <c r="C28" s="141">
        <v>18.600000000000001</v>
      </c>
      <c r="D28" s="156">
        <f t="shared" si="3"/>
        <v>1.5999999999999979</v>
      </c>
      <c r="E28" s="156">
        <f t="shared" si="4"/>
        <v>21.43875019593305</v>
      </c>
      <c r="F28" s="156">
        <f t="shared" si="5"/>
        <v>23.68418059807065</v>
      </c>
      <c r="G28" s="156">
        <f t="shared" si="6"/>
        <v>1.3057449759999984</v>
      </c>
      <c r="H28" s="156">
        <f t="shared" si="7"/>
        <v>20.13300521993305</v>
      </c>
      <c r="I28" s="156">
        <f t="shared" si="8"/>
        <v>17.600630067291675</v>
      </c>
      <c r="J28" s="142">
        <f t="shared" si="9"/>
        <v>85.006129456609173</v>
      </c>
      <c r="K28" s="148">
        <v>1009</v>
      </c>
      <c r="L28" s="147">
        <v>4</v>
      </c>
      <c r="M28" s="142"/>
      <c r="N28" s="142"/>
      <c r="O28" s="142"/>
      <c r="P28" s="143"/>
      <c r="Q28" s="144">
        <v>0</v>
      </c>
      <c r="R28" s="145">
        <v>0</v>
      </c>
      <c r="S28" s="145"/>
      <c r="T28" s="144"/>
      <c r="U28" s="146"/>
      <c r="V28" s="146" t="s">
        <v>115</v>
      </c>
      <c r="W28" s="156">
        <v>12</v>
      </c>
      <c r="X28" s="156"/>
      <c r="Y28" s="156">
        <v>19.2</v>
      </c>
      <c r="Z28" s="156">
        <v>20.2</v>
      </c>
      <c r="AA28" s="156"/>
      <c r="AB28" s="156">
        <v>21.5</v>
      </c>
      <c r="AC28" s="156"/>
      <c r="AD28" s="140">
        <v>28.9</v>
      </c>
      <c r="AE28" s="141">
        <v>20.8</v>
      </c>
      <c r="AF28" s="156">
        <f t="shared" si="10"/>
        <v>8.0999999999999979</v>
      </c>
      <c r="AG28" s="156">
        <f t="shared" si="11"/>
        <v>24.577774866933723</v>
      </c>
      <c r="AH28" s="156">
        <f t="shared" si="38"/>
        <v>39.863809151781282</v>
      </c>
      <c r="AI28" s="156">
        <f t="shared" si="16"/>
        <v>6.6267078479999988</v>
      </c>
      <c r="AJ28" s="156">
        <f t="shared" si="39"/>
        <v>17.951067018933724</v>
      </c>
      <c r="AK28" s="156">
        <f t="shared" si="12"/>
        <v>15.794769104753589</v>
      </c>
      <c r="AL28" s="142">
        <f t="shared" si="13"/>
        <v>45.030987757805867</v>
      </c>
      <c r="AM28" s="148">
        <v>1007</v>
      </c>
      <c r="AN28" s="147">
        <v>0</v>
      </c>
      <c r="AO28" s="142"/>
      <c r="AP28" s="142"/>
      <c r="AQ28" s="142"/>
      <c r="AR28" s="143"/>
      <c r="AS28" s="144">
        <v>36</v>
      </c>
      <c r="AT28" s="145">
        <v>3</v>
      </c>
      <c r="AU28" s="145"/>
      <c r="AV28" s="144"/>
      <c r="AW28" s="146"/>
      <c r="AX28" s="146" t="s">
        <v>54</v>
      </c>
      <c r="AY28" s="156"/>
      <c r="AZ28" s="156">
        <v>21.9</v>
      </c>
      <c r="BA28" s="156">
        <v>21.2</v>
      </c>
      <c r="BB28" s="156"/>
      <c r="BC28" s="156">
        <v>21.3</v>
      </c>
      <c r="BD28" s="48"/>
      <c r="BE28" s="156">
        <v>20</v>
      </c>
      <c r="BF28" s="141">
        <v>18.8</v>
      </c>
      <c r="BG28" s="156">
        <f t="shared" si="18"/>
        <v>1.1999999999999993</v>
      </c>
      <c r="BH28" s="156">
        <f t="shared" si="19"/>
        <v>21.708823327881156</v>
      </c>
      <c r="BI28" s="156">
        <f t="shared" si="20"/>
        <v>23.39269906658966</v>
      </c>
      <c r="BJ28" s="156">
        <f t="shared" si="21"/>
        <v>0.97952925599999952</v>
      </c>
      <c r="BK28" s="156">
        <f t="shared" si="22"/>
        <v>20.729294071881156</v>
      </c>
      <c r="BL28" s="156">
        <f t="shared" si="23"/>
        <v>18.064238163028431</v>
      </c>
      <c r="BM28" s="142">
        <f t="shared" si="14"/>
        <v>88.614374993125622</v>
      </c>
      <c r="BN28" s="148">
        <v>1005</v>
      </c>
      <c r="BO28" s="147">
        <v>0</v>
      </c>
      <c r="BP28" s="142"/>
      <c r="BQ28" s="142"/>
      <c r="BR28" s="142"/>
      <c r="BS28" s="143"/>
      <c r="BT28" s="144">
        <v>0</v>
      </c>
      <c r="BU28" s="145">
        <v>0</v>
      </c>
      <c r="BV28" s="145"/>
      <c r="BW28" s="144"/>
      <c r="BX28" s="146"/>
      <c r="BY28" s="145" t="s">
        <v>115</v>
      </c>
      <c r="BZ28" s="156"/>
      <c r="CA28" s="156">
        <v>21.1</v>
      </c>
      <c r="CB28" s="156">
        <v>21.2</v>
      </c>
      <c r="CC28" s="156"/>
      <c r="CD28" s="156">
        <v>21.5</v>
      </c>
      <c r="CE28" s="48"/>
      <c r="CF28" s="47">
        <v>0</v>
      </c>
      <c r="CG28" s="156">
        <v>27.9</v>
      </c>
      <c r="CH28" s="158">
        <f t="shared" si="0"/>
        <v>3.3999999999999986</v>
      </c>
      <c r="CI28" s="154">
        <v>17.5</v>
      </c>
      <c r="CJ28" s="154">
        <v>43.169999999998254</v>
      </c>
      <c r="CK28" s="154">
        <v>15.8</v>
      </c>
      <c r="CL28" s="156">
        <v>29.5</v>
      </c>
      <c r="CM28" s="97">
        <f t="shared" si="1"/>
        <v>23.033333333333331</v>
      </c>
      <c r="CN28" s="98"/>
      <c r="CO28" s="98"/>
      <c r="CP28" s="102">
        <f t="shared" si="2"/>
        <v>72.8838307358469</v>
      </c>
      <c r="CQ28" s="136">
        <v>7.3</v>
      </c>
      <c r="CS28" s="83">
        <v>16</v>
      </c>
      <c r="CT28" s="92">
        <f t="shared" si="28"/>
        <v>28</v>
      </c>
      <c r="CU28" s="92">
        <f t="shared" si="29"/>
        <v>20.5</v>
      </c>
      <c r="CV28" s="92">
        <f t="shared" si="30"/>
        <v>21.433333333333334</v>
      </c>
      <c r="CW28" s="94" t="str">
        <f t="shared" si="31"/>
        <v>s/d</v>
      </c>
      <c r="CX28" s="94" t="str">
        <f t="shared" si="32"/>
        <v>s/d</v>
      </c>
      <c r="CY28" s="93">
        <f t="shared" si="33"/>
        <v>85.633857768412398</v>
      </c>
      <c r="CZ28" s="92">
        <f t="shared" si="24"/>
        <v>18.82199354064706</v>
      </c>
      <c r="DA28" s="93">
        <f t="shared" si="25"/>
        <v>1005</v>
      </c>
      <c r="DB28" s="92">
        <f t="shared" si="34"/>
        <v>11.5</v>
      </c>
      <c r="DC28" s="92" t="e">
        <f t="shared" si="26"/>
        <v>#DIV/0!</v>
      </c>
      <c r="DD28" s="92">
        <f t="shared" si="26"/>
        <v>22.333333333333332</v>
      </c>
      <c r="DE28" s="92">
        <f t="shared" si="27"/>
        <v>18.766666666666666</v>
      </c>
      <c r="DF28" s="92" t="e">
        <f t="shared" si="26"/>
        <v>#DIV/0!</v>
      </c>
      <c r="DG28" s="92">
        <f t="shared" si="26"/>
        <v>23.266666666666666</v>
      </c>
      <c r="DH28" s="92" t="e">
        <f t="shared" si="26"/>
        <v>#DIV/0!</v>
      </c>
      <c r="DI28" s="96">
        <f t="shared" si="35"/>
        <v>0</v>
      </c>
      <c r="DJ28" s="92">
        <f t="shared" si="36"/>
        <v>5.1999999999999993</v>
      </c>
      <c r="DK28" s="96">
        <f t="shared" si="37"/>
        <v>5.8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20.7</v>
      </c>
      <c r="C29" s="141">
        <v>18</v>
      </c>
      <c r="D29" s="156">
        <f t="shared" si="3"/>
        <v>2.6999999999999993</v>
      </c>
      <c r="E29" s="156">
        <f t="shared" si="4"/>
        <v>20.646103815106681</v>
      </c>
      <c r="F29" s="156">
        <f t="shared" si="5"/>
        <v>24.42682642768137</v>
      </c>
      <c r="G29" s="156">
        <f t="shared" si="6"/>
        <v>2.2019561099999994</v>
      </c>
      <c r="H29" s="156">
        <f t="shared" si="7"/>
        <v>18.44414770510668</v>
      </c>
      <c r="I29" s="156">
        <f t="shared" si="8"/>
        <v>16.219045964274237</v>
      </c>
      <c r="J29" s="142">
        <f t="shared" si="9"/>
        <v>75.507752755818899</v>
      </c>
      <c r="K29" s="148">
        <v>1005</v>
      </c>
      <c r="L29" s="147">
        <v>0</v>
      </c>
      <c r="M29" s="142"/>
      <c r="N29" s="142"/>
      <c r="O29" s="142"/>
      <c r="P29" s="143"/>
      <c r="Q29" s="144">
        <v>36</v>
      </c>
      <c r="R29" s="145">
        <v>2</v>
      </c>
      <c r="S29" s="145"/>
      <c r="T29" s="144"/>
      <c r="U29" s="146"/>
      <c r="V29" s="146" t="s">
        <v>115</v>
      </c>
      <c r="W29" s="156">
        <v>12.5</v>
      </c>
      <c r="X29" s="156"/>
      <c r="Y29" s="156">
        <v>19.3</v>
      </c>
      <c r="Z29" s="156">
        <v>20.100000000000001</v>
      </c>
      <c r="AA29" s="156"/>
      <c r="AB29" s="156">
        <v>21.9</v>
      </c>
      <c r="AC29" s="156"/>
      <c r="AD29" s="156">
        <v>29.5</v>
      </c>
      <c r="AE29" s="141">
        <v>20.7</v>
      </c>
      <c r="AF29" s="156">
        <f t="shared" si="10"/>
        <v>8.8000000000000007</v>
      </c>
      <c r="AG29" s="156">
        <f t="shared" si="11"/>
        <v>24.42682642768137</v>
      </c>
      <c r="AH29" s="156">
        <f t="shared" si="38"/>
        <v>41.269374980375751</v>
      </c>
      <c r="AI29" s="156">
        <f t="shared" si="16"/>
        <v>7.1985777160000017</v>
      </c>
      <c r="AJ29" s="156">
        <f t="shared" si="39"/>
        <v>17.228248711681367</v>
      </c>
      <c r="AK29" s="156">
        <f t="shared" si="12"/>
        <v>15.153967549632286</v>
      </c>
      <c r="AL29" s="50">
        <f t="shared" si="13"/>
        <v>41.745843545907043</v>
      </c>
      <c r="AM29" s="148">
        <v>1001</v>
      </c>
      <c r="AN29" s="142">
        <v>0</v>
      </c>
      <c r="AO29" s="142"/>
      <c r="AP29" s="142"/>
      <c r="AQ29" s="142"/>
      <c r="AR29" s="143"/>
      <c r="AS29" s="144">
        <v>36</v>
      </c>
      <c r="AT29" s="145">
        <v>3</v>
      </c>
      <c r="AU29" s="145"/>
      <c r="AV29" s="146"/>
      <c r="AW29" s="145"/>
      <c r="AX29" s="146" t="s">
        <v>54</v>
      </c>
      <c r="AY29" s="156"/>
      <c r="AZ29" s="156">
        <v>21.9</v>
      </c>
      <c r="BA29" s="156">
        <v>21.2</v>
      </c>
      <c r="BB29" s="156"/>
      <c r="BC29" s="156">
        <v>21.3</v>
      </c>
      <c r="BD29" s="48"/>
      <c r="BE29" s="156">
        <v>20</v>
      </c>
      <c r="BF29" s="141">
        <v>18.3</v>
      </c>
      <c r="BG29" s="156">
        <f t="shared" si="18"/>
        <v>1.6999999999999993</v>
      </c>
      <c r="BH29" s="156">
        <f t="shared" si="19"/>
        <v>21.039157529884413</v>
      </c>
      <c r="BI29" s="156">
        <f t="shared" si="20"/>
        <v>23.39269906658966</v>
      </c>
      <c r="BJ29" s="156">
        <f t="shared" si="21"/>
        <v>1.3868854234999994</v>
      </c>
      <c r="BK29" s="156">
        <f t="shared" si="22"/>
        <v>19.652272106384412</v>
      </c>
      <c r="BL29" s="156">
        <f t="shared" si="23"/>
        <v>17.218027791108554</v>
      </c>
      <c r="BM29" s="50">
        <f t="shared" si="14"/>
        <v>84.010280517191504</v>
      </c>
      <c r="BN29" s="148">
        <v>999</v>
      </c>
      <c r="BO29" s="142">
        <v>0</v>
      </c>
      <c r="BP29" s="142"/>
      <c r="BQ29" s="142"/>
      <c r="BR29" s="142"/>
      <c r="BS29" s="145"/>
      <c r="BT29" s="143">
        <v>0</v>
      </c>
      <c r="BU29" s="145">
        <v>0</v>
      </c>
      <c r="BV29" s="146"/>
      <c r="BW29" s="146"/>
      <c r="BX29" s="146"/>
      <c r="BY29" s="146" t="s">
        <v>115</v>
      </c>
      <c r="BZ29" s="156"/>
      <c r="CA29" s="156">
        <v>21</v>
      </c>
      <c r="CB29" s="156">
        <v>21.3</v>
      </c>
      <c r="CC29" s="156"/>
      <c r="CD29" s="156">
        <v>21.4</v>
      </c>
      <c r="CE29" s="48"/>
      <c r="CF29" s="47">
        <v>0</v>
      </c>
      <c r="CG29" s="156">
        <v>28.4</v>
      </c>
      <c r="CH29" s="158">
        <f t="shared" si="0"/>
        <v>4.3000000000000007</v>
      </c>
      <c r="CI29" s="154">
        <v>17.5</v>
      </c>
      <c r="CJ29" s="154">
        <v>48.490000000005239</v>
      </c>
      <c r="CK29" s="154">
        <v>17</v>
      </c>
      <c r="CL29" s="156">
        <v>31</v>
      </c>
      <c r="CM29" s="97">
        <f t="shared" si="1"/>
        <v>23.400000000000002</v>
      </c>
      <c r="CN29" s="98"/>
      <c r="CO29" s="98"/>
      <c r="CP29" s="102">
        <f t="shared" si="2"/>
        <v>67.087958939639137</v>
      </c>
      <c r="CQ29" s="136">
        <v>8.1999999999999993</v>
      </c>
      <c r="CS29" s="83">
        <v>17</v>
      </c>
      <c r="CT29" s="92">
        <f t="shared" si="28"/>
        <v>26</v>
      </c>
      <c r="CU29" s="92">
        <f t="shared" si="29"/>
        <v>17.8</v>
      </c>
      <c r="CV29" s="92">
        <f t="shared" si="30"/>
        <v>19.149999999999999</v>
      </c>
      <c r="CW29" s="94" t="str">
        <f t="shared" si="31"/>
        <v>s/d</v>
      </c>
      <c r="CX29" s="94" t="str">
        <f t="shared" si="32"/>
        <v>s/d</v>
      </c>
      <c r="CY29" s="93">
        <f t="shared" si="33"/>
        <v>92.200896002173209</v>
      </c>
      <c r="CZ29" s="92">
        <f t="shared" si="24"/>
        <v>17.851186313257521</v>
      </c>
      <c r="DA29" s="93">
        <f t="shared" si="25"/>
        <v>1005.5</v>
      </c>
      <c r="DB29" s="92">
        <f t="shared" si="34"/>
        <v>17.5</v>
      </c>
      <c r="DC29" s="92" t="e">
        <f t="shared" ref="DC29:DH43" si="40">IF(COUNT(X23,AY23,BZ23)=1,"sd",AVERAGE(X23,AY23,BZ23))</f>
        <v>#DIV/0!</v>
      </c>
      <c r="DD29" s="92">
        <f t="shared" si="40"/>
        <v>22.15</v>
      </c>
      <c r="DE29" s="92">
        <f t="shared" si="27"/>
        <v>20.149999999999999</v>
      </c>
      <c r="DF29" s="92" t="e">
        <f t="shared" si="40"/>
        <v>#DIV/0!</v>
      </c>
      <c r="DG29" s="92">
        <f t="shared" si="40"/>
        <v>22.5</v>
      </c>
      <c r="DH29" s="92" t="e">
        <f t="shared" si="40"/>
        <v>#DIV/0!</v>
      </c>
      <c r="DI29" s="96">
        <f t="shared" si="35"/>
        <v>0.1</v>
      </c>
      <c r="DJ29" s="92">
        <f t="shared" si="36"/>
        <v>1.4000000000000021</v>
      </c>
      <c r="DK29" s="96">
        <f t="shared" si="37"/>
        <v>0.8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22.8</v>
      </c>
      <c r="C30" s="141">
        <v>17.5</v>
      </c>
      <c r="D30" s="156">
        <f t="shared" si="3"/>
        <v>5.3000000000000007</v>
      </c>
      <c r="E30" s="156">
        <f t="shared" si="4"/>
        <v>20.005299275138146</v>
      </c>
      <c r="F30" s="156">
        <f t="shared" si="5"/>
        <v>27.772908940045649</v>
      </c>
      <c r="G30" s="156">
        <f t="shared" si="6"/>
        <v>4.3199233375000006</v>
      </c>
      <c r="H30" s="156">
        <f t="shared" si="7"/>
        <v>15.685375937638145</v>
      </c>
      <c r="I30" s="156">
        <f t="shared" si="8"/>
        <v>13.703227420994189</v>
      </c>
      <c r="J30" s="142">
        <f t="shared" si="9"/>
        <v>56.47725260432285</v>
      </c>
      <c r="K30" s="148">
        <v>1000</v>
      </c>
      <c r="L30" s="147">
        <v>0</v>
      </c>
      <c r="M30" s="142"/>
      <c r="N30" s="142"/>
      <c r="O30" s="142"/>
      <c r="P30" s="143"/>
      <c r="Q30" s="144">
        <v>36</v>
      </c>
      <c r="R30" s="145">
        <v>2</v>
      </c>
      <c r="S30" s="145"/>
      <c r="T30" s="144"/>
      <c r="U30" s="146"/>
      <c r="V30" s="146" t="s">
        <v>115</v>
      </c>
      <c r="W30" s="156">
        <v>11.5</v>
      </c>
      <c r="X30" s="156"/>
      <c r="Y30" s="156">
        <v>19.2</v>
      </c>
      <c r="Z30" s="156">
        <v>20</v>
      </c>
      <c r="AA30" s="156"/>
      <c r="AB30" s="156">
        <v>21.4</v>
      </c>
      <c r="AC30" s="48"/>
      <c r="AD30" s="156">
        <v>30</v>
      </c>
      <c r="AE30" s="141">
        <v>20.8</v>
      </c>
      <c r="AF30" s="156">
        <f t="shared" si="10"/>
        <v>9.1999999999999993</v>
      </c>
      <c r="AG30" s="156">
        <f t="shared" si="11"/>
        <v>24.577774866933723</v>
      </c>
      <c r="AH30" s="156">
        <f t="shared" si="38"/>
        <v>42.473383111004537</v>
      </c>
      <c r="AI30" s="156">
        <f t="shared" si="16"/>
        <v>7.5266311359999998</v>
      </c>
      <c r="AJ30" s="156">
        <f t="shared" si="39"/>
        <v>17.051143730933724</v>
      </c>
      <c r="AK30" s="156">
        <f t="shared" si="12"/>
        <v>14.993367800268793</v>
      </c>
      <c r="AL30" s="50">
        <f t="shared" si="13"/>
        <v>40.145480491559667</v>
      </c>
      <c r="AM30" s="148">
        <v>993</v>
      </c>
      <c r="AN30" s="142">
        <v>2</v>
      </c>
      <c r="AO30" s="142"/>
      <c r="AP30" s="142"/>
      <c r="AQ30" s="142"/>
      <c r="AR30" s="145"/>
      <c r="AS30" s="143">
        <v>36</v>
      </c>
      <c r="AT30" s="145">
        <v>4</v>
      </c>
      <c r="AU30" s="146"/>
      <c r="AV30" s="146"/>
      <c r="AW30" s="146"/>
      <c r="AX30" s="146" t="s">
        <v>54</v>
      </c>
      <c r="AY30" s="156"/>
      <c r="AZ30" s="156">
        <v>22</v>
      </c>
      <c r="BA30" s="156">
        <v>21.2</v>
      </c>
      <c r="BB30" s="156"/>
      <c r="BC30" s="156">
        <v>21.3</v>
      </c>
      <c r="BD30" s="48"/>
      <c r="BE30" s="156">
        <v>25.2</v>
      </c>
      <c r="BF30" s="141">
        <v>18.8</v>
      </c>
      <c r="BG30" s="156">
        <f t="shared" si="18"/>
        <v>6.3999999999999986</v>
      </c>
      <c r="BH30" s="156">
        <f t="shared" si="19"/>
        <v>21.708823327881156</v>
      </c>
      <c r="BI30" s="156">
        <f t="shared" si="20"/>
        <v>32.081011512763133</v>
      </c>
      <c r="BJ30" s="156">
        <f t="shared" si="21"/>
        <v>5.2241560319999989</v>
      </c>
      <c r="BK30" s="156">
        <f t="shared" si="22"/>
        <v>16.484667295881156</v>
      </c>
      <c r="BL30" s="156">
        <f t="shared" si="23"/>
        <v>14.469672231409458</v>
      </c>
      <c r="BM30" s="50">
        <f t="shared" si="14"/>
        <v>51.38449979771643</v>
      </c>
      <c r="BN30" s="148">
        <v>991</v>
      </c>
      <c r="BO30" s="142">
        <v>2</v>
      </c>
      <c r="BP30" s="142"/>
      <c r="BQ30" s="142"/>
      <c r="BR30" s="142"/>
      <c r="BS30" s="145"/>
      <c r="BT30" s="143">
        <v>36</v>
      </c>
      <c r="BU30" s="145">
        <v>6</v>
      </c>
      <c r="BV30" s="146"/>
      <c r="BW30" s="146"/>
      <c r="BX30" s="146"/>
      <c r="BY30" s="146" t="s">
        <v>54</v>
      </c>
      <c r="BZ30" s="156"/>
      <c r="CA30" s="156">
        <v>21.2</v>
      </c>
      <c r="CB30" s="156">
        <v>21.2</v>
      </c>
      <c r="CC30" s="156"/>
      <c r="CD30" s="156">
        <v>21.4</v>
      </c>
      <c r="CE30" s="48"/>
      <c r="CF30" s="47">
        <v>0</v>
      </c>
      <c r="CG30" s="156">
        <v>29.3</v>
      </c>
      <c r="CH30" s="158">
        <f t="shared" si="0"/>
        <v>5.5</v>
      </c>
      <c r="CI30" s="154">
        <v>17</v>
      </c>
      <c r="CJ30" s="154">
        <v>111.86999999999534</v>
      </c>
      <c r="CK30" s="154">
        <v>16</v>
      </c>
      <c r="CL30" s="156">
        <v>31.5</v>
      </c>
      <c r="CM30" s="97">
        <f t="shared" si="1"/>
        <v>26</v>
      </c>
      <c r="CN30" s="98"/>
      <c r="CO30" s="98"/>
      <c r="CP30" s="102">
        <f t="shared" si="2"/>
        <v>49.335744297866313</v>
      </c>
      <c r="CQ30" s="136">
        <v>8.3000000000000007</v>
      </c>
      <c r="CS30" s="83">
        <v>18</v>
      </c>
      <c r="CT30" s="92">
        <f t="shared" si="28"/>
        <v>21.5</v>
      </c>
      <c r="CU30" s="92">
        <f t="shared" si="29"/>
        <v>17.2</v>
      </c>
      <c r="CV30" s="92">
        <f t="shared" si="30"/>
        <v>17.466666666666669</v>
      </c>
      <c r="CW30" s="94" t="str">
        <f t="shared" si="31"/>
        <v>s/d</v>
      </c>
      <c r="CX30" s="94" t="str">
        <f t="shared" si="32"/>
        <v>s/d</v>
      </c>
      <c r="CY30" s="93">
        <f t="shared" si="33"/>
        <v>97.568144527595379</v>
      </c>
      <c r="CZ30" s="92">
        <f t="shared" si="24"/>
        <v>17.077508214637451</v>
      </c>
      <c r="DA30" s="93">
        <f t="shared" si="25"/>
        <v>1003</v>
      </c>
      <c r="DB30" s="92">
        <f t="shared" si="34"/>
        <v>14.5</v>
      </c>
      <c r="DC30" s="92" t="e">
        <f t="shared" si="40"/>
        <v>#DIV/0!</v>
      </c>
      <c r="DD30" s="92">
        <f t="shared" si="40"/>
        <v>21.366666666666664</v>
      </c>
      <c r="DE30" s="92">
        <f t="shared" si="27"/>
        <v>19.366666666666667</v>
      </c>
      <c r="DF30" s="92" t="e">
        <f t="shared" si="40"/>
        <v>#DIV/0!</v>
      </c>
      <c r="DG30" s="92">
        <f t="shared" si="40"/>
        <v>22.433333333333334</v>
      </c>
      <c r="DH30" s="92" t="e">
        <f t="shared" si="40"/>
        <v>#DIV/0!</v>
      </c>
      <c r="DI30" s="96">
        <f t="shared" si="35"/>
        <v>0</v>
      </c>
      <c r="DJ30" s="92">
        <f t="shared" si="36"/>
        <v>2.1999999999999993</v>
      </c>
      <c r="DK30" s="96">
        <f t="shared" si="37"/>
        <v>0.3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19.5</v>
      </c>
      <c r="C31" s="141">
        <v>17</v>
      </c>
      <c r="D31" s="156">
        <f t="shared" si="3"/>
        <v>2.5</v>
      </c>
      <c r="E31" s="156">
        <f t="shared" si="4"/>
        <v>19.381992880783113</v>
      </c>
      <c r="F31" s="156">
        <f t="shared" si="5"/>
        <v>22.677684577440854</v>
      </c>
      <c r="G31" s="156">
        <f t="shared" si="6"/>
        <v>2.0365511249999999</v>
      </c>
      <c r="H31" s="156">
        <f t="shared" si="7"/>
        <v>17.345441755783114</v>
      </c>
      <c r="I31" s="156">
        <f t="shared" si="8"/>
        <v>15.259444819233034</v>
      </c>
      <c r="J31" s="142">
        <f t="shared" si="9"/>
        <v>76.486828699601404</v>
      </c>
      <c r="K31" s="148">
        <v>994</v>
      </c>
      <c r="L31" s="147">
        <v>2</v>
      </c>
      <c r="M31" s="142"/>
      <c r="N31" s="142"/>
      <c r="O31" s="142"/>
      <c r="P31" s="143"/>
      <c r="Q31" s="144">
        <v>36</v>
      </c>
      <c r="R31" s="145">
        <v>2</v>
      </c>
      <c r="S31" s="145"/>
      <c r="T31" s="144"/>
      <c r="U31" s="146"/>
      <c r="V31" s="146" t="s">
        <v>115</v>
      </c>
      <c r="W31" s="156">
        <v>12.7</v>
      </c>
      <c r="X31" s="156"/>
      <c r="Y31" s="156">
        <v>20</v>
      </c>
      <c r="Z31" s="156">
        <v>20.5</v>
      </c>
      <c r="AA31" s="156"/>
      <c r="AB31" s="156">
        <v>21.5</v>
      </c>
      <c r="AC31" s="48"/>
      <c r="AD31" s="156">
        <v>16</v>
      </c>
      <c r="AE31" s="141">
        <v>15</v>
      </c>
      <c r="AF31" s="156">
        <f t="shared" si="10"/>
        <v>1</v>
      </c>
      <c r="AG31" s="156">
        <f t="shared" si="11"/>
        <v>17.055735289969338</v>
      </c>
      <c r="AH31" s="156">
        <f t="shared" si="38"/>
        <v>18.186256860288665</v>
      </c>
      <c r="AI31" s="156">
        <f t="shared" si="16"/>
        <v>0.81278275</v>
      </c>
      <c r="AJ31" s="156">
        <f t="shared" si="39"/>
        <v>16.242952539969338</v>
      </c>
      <c r="AK31" s="156">
        <f t="shared" si="12"/>
        <v>14.241393830585311</v>
      </c>
      <c r="AL31" s="50">
        <f t="shared" si="13"/>
        <v>89.314434876575902</v>
      </c>
      <c r="AM31" s="148">
        <v>996</v>
      </c>
      <c r="AN31" s="142">
        <v>8</v>
      </c>
      <c r="AO31" s="142"/>
      <c r="AP31" s="142"/>
      <c r="AQ31" s="142"/>
      <c r="AR31" s="145"/>
      <c r="AS31" s="143">
        <v>18</v>
      </c>
      <c r="AT31" s="145">
        <v>6</v>
      </c>
      <c r="AU31" s="146"/>
      <c r="AV31" s="146"/>
      <c r="AW31" s="146"/>
      <c r="AX31" s="146" t="s">
        <v>114</v>
      </c>
      <c r="AY31" s="156"/>
      <c r="AZ31" s="156">
        <v>21.5</v>
      </c>
      <c r="BA31" s="156">
        <v>21.2</v>
      </c>
      <c r="BB31" s="156"/>
      <c r="BC31" s="156">
        <v>21.5</v>
      </c>
      <c r="BD31" s="48"/>
      <c r="BE31" s="156">
        <v>10.5</v>
      </c>
      <c r="BF31" s="141">
        <v>9.4</v>
      </c>
      <c r="BG31" s="156">
        <f t="shared" si="18"/>
        <v>1.0999999999999996</v>
      </c>
      <c r="BH31" s="156">
        <f t="shared" si="19"/>
        <v>11.793574718950822</v>
      </c>
      <c r="BI31" s="156">
        <f t="shared" si="20"/>
        <v>12.696483247064378</v>
      </c>
      <c r="BJ31" s="156">
        <f t="shared" si="21"/>
        <v>0.88840090899999968</v>
      </c>
      <c r="BK31" s="156">
        <f t="shared" si="22"/>
        <v>10.905173809950822</v>
      </c>
      <c r="BL31" s="156">
        <f t="shared" si="23"/>
        <v>8.2366541412810275</v>
      </c>
      <c r="BM31" s="50">
        <f t="shared" si="14"/>
        <v>85.891294445430518</v>
      </c>
      <c r="BN31" s="148">
        <v>1003</v>
      </c>
      <c r="BO31" s="142">
        <v>8</v>
      </c>
      <c r="BP31" s="142"/>
      <c r="BQ31" s="142"/>
      <c r="BR31" s="142"/>
      <c r="BS31" s="145"/>
      <c r="BT31" s="143">
        <v>27</v>
      </c>
      <c r="BU31" s="145">
        <v>3</v>
      </c>
      <c r="BV31" s="146"/>
      <c r="BW31" s="146"/>
      <c r="BX31" s="146"/>
      <c r="BY31" s="146" t="s">
        <v>114</v>
      </c>
      <c r="BZ31" s="156"/>
      <c r="CA31" s="156">
        <v>19.399999999999999</v>
      </c>
      <c r="CB31" s="156">
        <v>20.399999999999999</v>
      </c>
      <c r="CC31" s="156"/>
      <c r="CD31" s="156">
        <v>21.5</v>
      </c>
      <c r="CE31" s="48"/>
      <c r="CF31" s="47">
        <v>2.8</v>
      </c>
      <c r="CG31" s="156">
        <v>30.5</v>
      </c>
      <c r="CH31" s="158">
        <f t="shared" si="0"/>
        <v>2.8000000000000007</v>
      </c>
      <c r="CI31" s="154">
        <v>17.5</v>
      </c>
      <c r="CJ31" s="154">
        <v>109.70000000001164</v>
      </c>
      <c r="CK31" s="154">
        <v>17.2</v>
      </c>
      <c r="CL31" s="156">
        <v>28</v>
      </c>
      <c r="CM31" s="97">
        <f t="shared" si="1"/>
        <v>15.333333333333334</v>
      </c>
      <c r="CN31" s="98"/>
      <c r="CO31" s="98"/>
      <c r="CP31" s="102">
        <f t="shared" si="2"/>
        <v>83.897519340535936</v>
      </c>
      <c r="CQ31" s="136">
        <v>3.7</v>
      </c>
      <c r="CS31" s="83">
        <v>19</v>
      </c>
      <c r="CT31" s="92">
        <f t="shared" si="28"/>
        <v>18</v>
      </c>
      <c r="CU31" s="92">
        <f t="shared" si="29"/>
        <v>15.4</v>
      </c>
      <c r="CV31" s="92">
        <f t="shared" si="30"/>
        <v>15.933333333333332</v>
      </c>
      <c r="CW31" s="94" t="str">
        <f t="shared" si="31"/>
        <v>s/d</v>
      </c>
      <c r="CX31" s="94" t="str">
        <f t="shared" si="32"/>
        <v>s/d</v>
      </c>
      <c r="CY31" s="93">
        <f t="shared" si="33"/>
        <v>83.791333342625634</v>
      </c>
      <c r="CZ31" s="92">
        <f t="shared" si="24"/>
        <v>13.176339508453358</v>
      </c>
      <c r="DA31" s="93">
        <f t="shared" si="25"/>
        <v>1008</v>
      </c>
      <c r="DB31" s="92">
        <f t="shared" si="34"/>
        <v>14</v>
      </c>
      <c r="DC31" s="92" t="e">
        <f t="shared" si="40"/>
        <v>#DIV/0!</v>
      </c>
      <c r="DD31" s="92">
        <f t="shared" si="40"/>
        <v>20.433333333333334</v>
      </c>
      <c r="DE31" s="92">
        <f t="shared" si="27"/>
        <v>18.633333333333333</v>
      </c>
      <c r="DF31" s="92" t="e">
        <f t="shared" si="40"/>
        <v>#DIV/0!</v>
      </c>
      <c r="DG31" s="92">
        <f t="shared" si="40"/>
        <v>22.033333333333331</v>
      </c>
      <c r="DH31" s="92" t="e">
        <f t="shared" si="40"/>
        <v>#DIV/0!</v>
      </c>
      <c r="DI31" s="96">
        <f t="shared" si="35"/>
        <v>0</v>
      </c>
      <c r="DJ31" s="92">
        <f t="shared" si="36"/>
        <v>2</v>
      </c>
      <c r="DK31" s="96">
        <f t="shared" si="37"/>
        <v>0.4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9.4</v>
      </c>
      <c r="C32" s="141">
        <v>6.6</v>
      </c>
      <c r="D32" s="156">
        <f t="shared" si="3"/>
        <v>2.8000000000000007</v>
      </c>
      <c r="E32" s="156">
        <f t="shared" si="4"/>
        <v>9.7455963354364279</v>
      </c>
      <c r="F32" s="156">
        <f t="shared" si="5"/>
        <v>11.793574718950822</v>
      </c>
      <c r="G32" s="156">
        <f t="shared" si="6"/>
        <v>2.2541803480000007</v>
      </c>
      <c r="H32" s="156">
        <f t="shared" si="7"/>
        <v>7.4914159874364277</v>
      </c>
      <c r="I32" s="156">
        <f t="shared" si="8"/>
        <v>2.8343117893405756</v>
      </c>
      <c r="J32" s="142">
        <f t="shared" si="9"/>
        <v>63.521164413353361</v>
      </c>
      <c r="K32" s="148">
        <v>1005</v>
      </c>
      <c r="L32" s="147">
        <v>3</v>
      </c>
      <c r="M32" s="142"/>
      <c r="N32" s="142"/>
      <c r="O32" s="142"/>
      <c r="P32" s="143"/>
      <c r="Q32" s="144">
        <v>18</v>
      </c>
      <c r="R32" s="145">
        <v>4</v>
      </c>
      <c r="S32" s="145"/>
      <c r="T32" s="144"/>
      <c r="U32" s="146"/>
      <c r="V32" s="146" t="s">
        <v>115</v>
      </c>
      <c r="W32" s="156">
        <v>5</v>
      </c>
      <c r="X32" s="156"/>
      <c r="Y32" s="156">
        <v>17</v>
      </c>
      <c r="Z32" s="156">
        <v>18.399999999999999</v>
      </c>
      <c r="AA32" s="156"/>
      <c r="AB32" s="156">
        <v>20.8</v>
      </c>
      <c r="AC32" s="48"/>
      <c r="AD32" s="156">
        <v>16</v>
      </c>
      <c r="AE32" s="141">
        <v>9.8000000000000007</v>
      </c>
      <c r="AF32" s="156">
        <f t="shared" si="10"/>
        <v>6.1999999999999993</v>
      </c>
      <c r="AG32" s="156">
        <f t="shared" si="11"/>
        <v>12.115133951152835</v>
      </c>
      <c r="AH32" s="156">
        <f t="shared" si="38"/>
        <v>18.186256860288665</v>
      </c>
      <c r="AI32" s="156">
        <f t="shared" si="16"/>
        <v>5.0096293259999989</v>
      </c>
      <c r="AJ32" s="156">
        <f t="shared" si="39"/>
        <v>7.105504625152836</v>
      </c>
      <c r="AK32" s="156">
        <f t="shared" si="12"/>
        <v>2.0924082666927899</v>
      </c>
      <c r="AL32" s="50">
        <f t="shared" si="13"/>
        <v>39.070737204137629</v>
      </c>
      <c r="AM32" s="148">
        <v>1002</v>
      </c>
      <c r="AN32" s="142">
        <v>0</v>
      </c>
      <c r="AO32" s="142"/>
      <c r="AP32" s="142"/>
      <c r="AQ32" s="142"/>
      <c r="AR32" s="145"/>
      <c r="AS32" s="143">
        <v>18</v>
      </c>
      <c r="AT32" s="145">
        <v>3</v>
      </c>
      <c r="AU32" s="146"/>
      <c r="AV32" s="146"/>
      <c r="AW32" s="146"/>
      <c r="AX32" s="146" t="s">
        <v>54</v>
      </c>
      <c r="AY32" s="156"/>
      <c r="AZ32" s="156">
        <v>18.7</v>
      </c>
      <c r="BA32" s="156">
        <v>19.100000000000001</v>
      </c>
      <c r="BB32" s="156"/>
      <c r="BC32" s="156">
        <v>20.6</v>
      </c>
      <c r="BD32" s="48"/>
      <c r="BE32" s="156">
        <v>10.5</v>
      </c>
      <c r="BF32" s="141">
        <v>8</v>
      </c>
      <c r="BG32" s="156">
        <f t="shared" si="18"/>
        <v>2.5</v>
      </c>
      <c r="BH32" s="156">
        <f t="shared" si="19"/>
        <v>10.72654504053386</v>
      </c>
      <c r="BI32" s="156">
        <f t="shared" si="20"/>
        <v>12.696483247064378</v>
      </c>
      <c r="BJ32" s="156">
        <f t="shared" si="21"/>
        <v>2.0158770000000006</v>
      </c>
      <c r="BK32" s="156">
        <f t="shared" si="22"/>
        <v>8.7106680405338608</v>
      </c>
      <c r="BL32" s="156">
        <f t="shared" si="23"/>
        <v>4.9750454749533501</v>
      </c>
      <c r="BM32" s="50">
        <f t="shared" si="14"/>
        <v>68.606935251522501</v>
      </c>
      <c r="BN32" s="148">
        <v>1003</v>
      </c>
      <c r="BO32" s="142">
        <v>0</v>
      </c>
      <c r="BP32" s="142"/>
      <c r="BQ32" s="142"/>
      <c r="BR32" s="142"/>
      <c r="BS32" s="145"/>
      <c r="BT32" s="143">
        <v>0</v>
      </c>
      <c r="BU32" s="145">
        <v>0</v>
      </c>
      <c r="BV32" s="146"/>
      <c r="BW32" s="146"/>
      <c r="BX32" s="146"/>
      <c r="BY32" s="146" t="s">
        <v>115</v>
      </c>
      <c r="BZ32" s="156"/>
      <c r="CA32" s="156">
        <v>17.5</v>
      </c>
      <c r="CB32" s="156">
        <v>18.8</v>
      </c>
      <c r="CC32" s="156"/>
      <c r="CD32" s="156">
        <v>20.5</v>
      </c>
      <c r="CE32" s="48"/>
      <c r="CF32" s="47">
        <v>0</v>
      </c>
      <c r="CG32" s="156">
        <v>25</v>
      </c>
      <c r="CH32" s="158">
        <f t="shared" si="0"/>
        <v>2.3000000000000007</v>
      </c>
      <c r="CI32" s="154">
        <v>9</v>
      </c>
      <c r="CJ32" s="154">
        <v>31.489999999990687</v>
      </c>
      <c r="CK32" s="154">
        <v>7.2</v>
      </c>
      <c r="CL32" s="156">
        <v>18.5</v>
      </c>
      <c r="CM32" s="97">
        <f t="shared" si="1"/>
        <v>11.966666666666667</v>
      </c>
      <c r="CN32" s="98"/>
      <c r="CO32" s="98"/>
      <c r="CP32" s="102">
        <f t="shared" si="2"/>
        <v>57.066278956337833</v>
      </c>
      <c r="CQ32" s="136">
        <v>8</v>
      </c>
      <c r="CS32" s="83">
        <v>20</v>
      </c>
      <c r="CT32" s="92">
        <f t="shared" si="28"/>
        <v>25</v>
      </c>
      <c r="CU32" s="92">
        <f t="shared" si="29"/>
        <v>11.8</v>
      </c>
      <c r="CV32" s="92">
        <f t="shared" si="30"/>
        <v>18.566666666666666</v>
      </c>
      <c r="CW32" s="94" t="str">
        <f t="shared" si="31"/>
        <v>s/d</v>
      </c>
      <c r="CX32" s="94" t="str">
        <f t="shared" si="32"/>
        <v>s/d</v>
      </c>
      <c r="CY32" s="93">
        <f t="shared" si="33"/>
        <v>60.486660109172753</v>
      </c>
      <c r="CZ32" s="92">
        <f t="shared" si="24"/>
        <v>9.8551414931911765</v>
      </c>
      <c r="DA32" s="93">
        <f t="shared" si="25"/>
        <v>1008.6666666666666</v>
      </c>
      <c r="DB32" s="92">
        <f t="shared" si="34"/>
        <v>8.4</v>
      </c>
      <c r="DC32" s="92" t="e">
        <f t="shared" si="40"/>
        <v>#DIV/0!</v>
      </c>
      <c r="DD32" s="92">
        <f t="shared" si="40"/>
        <v>19.533333333333335</v>
      </c>
      <c r="DE32" s="92">
        <f t="shared" si="27"/>
        <v>16.600000000000001</v>
      </c>
      <c r="DF32" s="92" t="e">
        <f t="shared" si="40"/>
        <v>#DIV/0!</v>
      </c>
      <c r="DG32" s="92">
        <f t="shared" si="40"/>
        <v>21.399999999999995</v>
      </c>
      <c r="DH32" s="92" t="e">
        <f t="shared" si="40"/>
        <v>#DIV/0!</v>
      </c>
      <c r="DI32" s="96">
        <f t="shared" si="35"/>
        <v>0</v>
      </c>
      <c r="DJ32" s="92">
        <f t="shared" si="36"/>
        <v>3</v>
      </c>
      <c r="DK32" s="96">
        <f t="shared" si="37"/>
        <v>8.5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11.6</v>
      </c>
      <c r="C33" s="141">
        <v>11</v>
      </c>
      <c r="D33" s="156">
        <f t="shared" si="3"/>
        <v>0.59999999999999964</v>
      </c>
      <c r="E33" s="156">
        <f t="shared" si="4"/>
        <v>13.126637081751511</v>
      </c>
      <c r="F33" s="156">
        <f t="shared" si="5"/>
        <v>13.659715954658717</v>
      </c>
      <c r="G33" s="156">
        <f t="shared" si="6"/>
        <v>0.48546440999999979</v>
      </c>
      <c r="H33" s="156">
        <f t="shared" si="7"/>
        <v>12.64117267175151</v>
      </c>
      <c r="I33" s="156">
        <f t="shared" si="8"/>
        <v>10.429275439264407</v>
      </c>
      <c r="J33" s="142">
        <f t="shared" si="9"/>
        <v>92.543451955457186</v>
      </c>
      <c r="K33" s="148">
        <v>1003</v>
      </c>
      <c r="L33" s="147">
        <v>8</v>
      </c>
      <c r="M33" s="142"/>
      <c r="N33" s="142"/>
      <c r="O33" s="142"/>
      <c r="P33" s="143"/>
      <c r="Q33" s="144">
        <v>4</v>
      </c>
      <c r="R33" s="145">
        <v>2</v>
      </c>
      <c r="S33" s="145"/>
      <c r="T33" s="144"/>
      <c r="U33" s="146"/>
      <c r="V33" s="146" t="s">
        <v>115</v>
      </c>
      <c r="W33" s="156">
        <v>4</v>
      </c>
      <c r="X33" s="156"/>
      <c r="Y33" s="156">
        <v>16</v>
      </c>
      <c r="Z33" s="156">
        <v>17.399999999999999</v>
      </c>
      <c r="AA33" s="156"/>
      <c r="AB33" s="156">
        <v>20</v>
      </c>
      <c r="AC33" s="48"/>
      <c r="AD33" s="156">
        <v>18.5</v>
      </c>
      <c r="AE33" s="141">
        <v>16.3</v>
      </c>
      <c r="AF33" s="156">
        <f t="shared" si="10"/>
        <v>2.1999999999999993</v>
      </c>
      <c r="AG33" s="156">
        <f t="shared" si="11"/>
        <v>18.537988650259223</v>
      </c>
      <c r="AH33" s="156">
        <f t="shared" si="38"/>
        <v>21.304820447279049</v>
      </c>
      <c r="AI33" s="156">
        <f t="shared" si="16"/>
        <v>1.7907499609999995</v>
      </c>
      <c r="AJ33" s="156">
        <f t="shared" si="39"/>
        <v>16.747238689259223</v>
      </c>
      <c r="AK33" s="156">
        <f t="shared" si="12"/>
        <v>14.714344741569445</v>
      </c>
      <c r="AL33" s="50">
        <f t="shared" si="13"/>
        <v>78.607743870463366</v>
      </c>
      <c r="AM33" s="148">
        <v>998</v>
      </c>
      <c r="AN33" s="142">
        <v>7</v>
      </c>
      <c r="AO33" s="142"/>
      <c r="AP33" s="142"/>
      <c r="AQ33" s="142"/>
      <c r="AR33" s="143"/>
      <c r="AS33" s="144">
        <v>4</v>
      </c>
      <c r="AT33" s="145">
        <v>2</v>
      </c>
      <c r="AU33" s="145"/>
      <c r="AV33" s="146"/>
      <c r="AW33" s="146"/>
      <c r="AX33" s="146" t="s">
        <v>54</v>
      </c>
      <c r="AY33" s="156"/>
      <c r="AZ33" s="156">
        <v>17.8</v>
      </c>
      <c r="BA33" s="156">
        <v>18</v>
      </c>
      <c r="BB33" s="156"/>
      <c r="BC33" s="156">
        <v>19.8</v>
      </c>
      <c r="BD33" s="48"/>
      <c r="BE33" s="140">
        <v>19.5</v>
      </c>
      <c r="BF33" s="141">
        <v>19.100000000000001</v>
      </c>
      <c r="BG33" s="156">
        <f t="shared" si="18"/>
        <v>0.39999999999999858</v>
      </c>
      <c r="BH33" s="156">
        <f t="shared" si="19"/>
        <v>22.119518654374346</v>
      </c>
      <c r="BI33" s="156">
        <f t="shared" si="20"/>
        <v>22.677684577440854</v>
      </c>
      <c r="BJ33" s="156">
        <f t="shared" si="21"/>
        <v>0.32662001399999885</v>
      </c>
      <c r="BK33" s="156">
        <f t="shared" si="22"/>
        <v>21.792898640374347</v>
      </c>
      <c r="BL33" s="156">
        <f t="shared" si="23"/>
        <v>18.862943943333221</v>
      </c>
      <c r="BM33" s="142">
        <f t="shared" si="14"/>
        <v>96.098429122933183</v>
      </c>
      <c r="BN33" s="148">
        <v>996</v>
      </c>
      <c r="BO33" s="142">
        <v>7</v>
      </c>
      <c r="BP33" s="142"/>
      <c r="BQ33" s="142"/>
      <c r="BR33" s="142"/>
      <c r="BS33" s="143"/>
      <c r="BT33" s="144">
        <v>4</v>
      </c>
      <c r="BU33" s="145">
        <v>3</v>
      </c>
      <c r="BV33" s="146"/>
      <c r="BW33" s="146"/>
      <c r="BX33" s="146"/>
      <c r="BY33" s="146" t="s">
        <v>54</v>
      </c>
      <c r="BZ33" s="156"/>
      <c r="CA33" s="156">
        <v>18.100000000000001</v>
      </c>
      <c r="CB33" s="156">
        <v>18.5</v>
      </c>
      <c r="CC33" s="156"/>
      <c r="CD33" s="156">
        <v>19.7</v>
      </c>
      <c r="CE33" s="48"/>
      <c r="CF33" s="150">
        <v>0</v>
      </c>
      <c r="CG33" s="156">
        <v>27.3</v>
      </c>
      <c r="CH33" s="158">
        <f t="shared" si="0"/>
        <v>1</v>
      </c>
      <c r="CI33" s="154">
        <v>10</v>
      </c>
      <c r="CJ33" s="154">
        <v>137.30000000000291</v>
      </c>
      <c r="CK33" s="154">
        <v>7</v>
      </c>
      <c r="CL33" s="156">
        <v>20</v>
      </c>
      <c r="CM33" s="97">
        <f t="shared" si="1"/>
        <v>16.533333333333335</v>
      </c>
      <c r="CN33" s="98"/>
      <c r="CO33" s="98"/>
      <c r="CP33" s="102">
        <f t="shared" si="2"/>
        <v>89.083208316284583</v>
      </c>
      <c r="CQ33" s="136">
        <v>0</v>
      </c>
      <c r="CS33" s="83">
        <v>21</v>
      </c>
      <c r="CT33" s="92">
        <f t="shared" si="28"/>
        <v>30</v>
      </c>
      <c r="CU33" s="92">
        <f t="shared" si="29"/>
        <v>14.8</v>
      </c>
      <c r="CV33" s="92">
        <f t="shared" si="30"/>
        <v>24.3</v>
      </c>
      <c r="CW33" s="94" t="str">
        <f t="shared" si="31"/>
        <v>s/d</v>
      </c>
      <c r="CX33" s="94" t="str">
        <f t="shared" si="32"/>
        <v>s/d</v>
      </c>
      <c r="CY33" s="93">
        <f t="shared" si="33"/>
        <v>69.024782074571249</v>
      </c>
      <c r="CZ33" s="92">
        <f t="shared" si="24"/>
        <v>17.702709313556952</v>
      </c>
      <c r="DA33" s="93">
        <f t="shared" si="25"/>
        <v>1005.6666666666666</v>
      </c>
      <c r="DB33" s="92">
        <f t="shared" si="34"/>
        <v>12</v>
      </c>
      <c r="DC33" s="92" t="e">
        <f t="shared" si="40"/>
        <v>#DIV/0!</v>
      </c>
      <c r="DD33" s="92">
        <f t="shared" si="40"/>
        <v>20.633333333333333</v>
      </c>
      <c r="DE33" s="92">
        <f t="shared" si="27"/>
        <v>18.133333333333336</v>
      </c>
      <c r="DF33" s="92" t="e">
        <f t="shared" si="40"/>
        <v>#DIV/0!</v>
      </c>
      <c r="DG33" s="92">
        <f t="shared" si="40"/>
        <v>20.866666666666664</v>
      </c>
      <c r="DH33" s="92" t="e">
        <f t="shared" si="40"/>
        <v>#DIV/0!</v>
      </c>
      <c r="DI33" s="96">
        <f t="shared" si="35"/>
        <v>0</v>
      </c>
      <c r="DJ33" s="92">
        <f t="shared" si="36"/>
        <v>2.8999999999999986</v>
      </c>
      <c r="DK33" s="96">
        <f t="shared" si="37"/>
        <v>8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25</v>
      </c>
      <c r="C34" s="141">
        <v>20.9</v>
      </c>
      <c r="D34" s="156">
        <f t="shared" si="3"/>
        <v>4.1000000000000014</v>
      </c>
      <c r="E34" s="156">
        <f t="shared" si="4"/>
        <v>24.729538321185387</v>
      </c>
      <c r="F34" s="156">
        <f t="shared" si="5"/>
        <v>31.701003193072857</v>
      </c>
      <c r="G34" s="156">
        <f t="shared" si="6"/>
        <v>3.3546362565000014</v>
      </c>
      <c r="H34" s="156">
        <f t="shared" si="7"/>
        <v>21.374902064685386</v>
      </c>
      <c r="I34" s="156">
        <f t="shared" si="8"/>
        <v>18.553209961242459</v>
      </c>
      <c r="J34" s="142">
        <f t="shared" si="9"/>
        <v>67.426579324644592</v>
      </c>
      <c r="K34" s="148">
        <v>996</v>
      </c>
      <c r="L34" s="147">
        <v>4</v>
      </c>
      <c r="M34" s="142"/>
      <c r="N34" s="142"/>
      <c r="O34" s="142"/>
      <c r="P34" s="143"/>
      <c r="Q34" s="144">
        <v>36</v>
      </c>
      <c r="R34" s="145">
        <v>3</v>
      </c>
      <c r="S34" s="145"/>
      <c r="T34" s="144"/>
      <c r="U34" s="146"/>
      <c r="V34" s="146" t="s">
        <v>115</v>
      </c>
      <c r="W34" s="114" t="s">
        <v>65</v>
      </c>
      <c r="X34" s="156"/>
      <c r="Y34" s="156">
        <v>19.2</v>
      </c>
      <c r="Z34" s="156">
        <v>19.2</v>
      </c>
      <c r="AA34" s="156"/>
      <c r="AB34" s="156">
        <v>19.899999999999999</v>
      </c>
      <c r="AC34" s="48"/>
      <c r="AD34" s="140">
        <v>30.8</v>
      </c>
      <c r="AE34" s="141">
        <v>23</v>
      </c>
      <c r="AF34" s="156">
        <f t="shared" si="10"/>
        <v>7.8000000000000007</v>
      </c>
      <c r="AG34" s="156">
        <f t="shared" si="11"/>
        <v>28.111525375006003</v>
      </c>
      <c r="AH34" s="156">
        <f t="shared" si="38"/>
        <v>44.463290823355379</v>
      </c>
      <c r="AI34" s="156">
        <f t="shared" si="16"/>
        <v>6.3970416900000018</v>
      </c>
      <c r="AJ34" s="156">
        <f t="shared" si="39"/>
        <v>21.714483685006002</v>
      </c>
      <c r="AK34" s="156">
        <f t="shared" si="12"/>
        <v>18.805237210541943</v>
      </c>
      <c r="AL34" s="142">
        <f t="shared" si="13"/>
        <v>48.836879328778707</v>
      </c>
      <c r="AM34" s="148">
        <v>992</v>
      </c>
      <c r="AN34" s="147">
        <v>0</v>
      </c>
      <c r="AO34" s="142"/>
      <c r="AP34" s="142"/>
      <c r="AQ34" s="142"/>
      <c r="AR34" s="143"/>
      <c r="AS34" s="144">
        <v>36</v>
      </c>
      <c r="AT34" s="145">
        <v>3</v>
      </c>
      <c r="AU34" s="145"/>
      <c r="AV34" s="144"/>
      <c r="AW34" s="146"/>
      <c r="AX34" s="146" t="s">
        <v>54</v>
      </c>
      <c r="AY34" s="156"/>
      <c r="AZ34" s="156">
        <v>21.3</v>
      </c>
      <c r="BA34" s="156">
        <v>20.3</v>
      </c>
      <c r="BB34" s="156"/>
      <c r="BC34" s="156">
        <v>20</v>
      </c>
      <c r="BD34" s="48"/>
      <c r="BE34" s="140">
        <v>26.4</v>
      </c>
      <c r="BF34" s="141">
        <v>21.5</v>
      </c>
      <c r="BG34" s="156">
        <f t="shared" si="18"/>
        <v>4.8999999999999986</v>
      </c>
      <c r="BH34" s="156">
        <f t="shared" si="19"/>
        <v>25.657442951879197</v>
      </c>
      <c r="BI34" s="156">
        <f t="shared" si="20"/>
        <v>34.44554256785225</v>
      </c>
      <c r="BJ34" s="156">
        <f t="shared" si="21"/>
        <v>4.0119008474999998</v>
      </c>
      <c r="BK34" s="156">
        <f t="shared" si="22"/>
        <v>21.645542104379196</v>
      </c>
      <c r="BL34" s="156">
        <f t="shared" si="23"/>
        <v>18.754351247777162</v>
      </c>
      <c r="BM34" s="142">
        <f t="shared" si="14"/>
        <v>62.839893033302971</v>
      </c>
      <c r="BN34" s="148">
        <v>994</v>
      </c>
      <c r="BO34" s="147">
        <v>6</v>
      </c>
      <c r="BP34" s="142"/>
      <c r="BQ34" s="142"/>
      <c r="BR34" s="142"/>
      <c r="BS34" s="143"/>
      <c r="BT34" s="144">
        <v>4</v>
      </c>
      <c r="BU34" s="145">
        <v>2</v>
      </c>
      <c r="BV34" s="145"/>
      <c r="BW34" s="144"/>
      <c r="BX34" s="146"/>
      <c r="BY34" s="146" t="s">
        <v>54</v>
      </c>
      <c r="BZ34" s="156"/>
      <c r="CA34" s="156">
        <v>21</v>
      </c>
      <c r="CB34" s="156">
        <v>20.7</v>
      </c>
      <c r="CC34" s="156"/>
      <c r="CD34" s="156">
        <v>20.3</v>
      </c>
      <c r="CE34" s="48"/>
      <c r="CF34" s="150">
        <v>0</v>
      </c>
      <c r="CG34" s="156">
        <v>26</v>
      </c>
      <c r="CH34" s="158">
        <f t="shared" si="0"/>
        <v>3.8999999999999986</v>
      </c>
      <c r="CI34" s="154">
        <v>21.5</v>
      </c>
      <c r="CJ34" s="154">
        <v>109.64999999999418</v>
      </c>
      <c r="CK34" s="154">
        <v>12</v>
      </c>
      <c r="CL34" s="156">
        <v>31.5</v>
      </c>
      <c r="CM34" s="97">
        <f t="shared" si="1"/>
        <v>27.399999999999995</v>
      </c>
      <c r="CN34" s="98"/>
      <c r="CO34" s="98"/>
      <c r="CP34" s="102">
        <f t="shared" si="2"/>
        <v>59.701117228908764</v>
      </c>
      <c r="CQ34" s="136">
        <v>6.4</v>
      </c>
      <c r="CS34" s="83">
        <v>22</v>
      </c>
      <c r="CT34" s="92">
        <f t="shared" si="28"/>
        <v>29.5</v>
      </c>
      <c r="CU34" s="92">
        <f t="shared" si="29"/>
        <v>15.8</v>
      </c>
      <c r="CV34" s="92">
        <f t="shared" si="30"/>
        <v>23.033333333333331</v>
      </c>
      <c r="CW34" s="94" t="str">
        <f t="shared" si="31"/>
        <v>s/d</v>
      </c>
      <c r="CX34" s="94" t="str">
        <f t="shared" si="32"/>
        <v>s/d</v>
      </c>
      <c r="CY34" s="93">
        <f t="shared" si="33"/>
        <v>72.8838307358469</v>
      </c>
      <c r="CZ34" s="92">
        <f t="shared" si="24"/>
        <v>17.153212445024565</v>
      </c>
      <c r="DA34" s="93">
        <f t="shared" si="25"/>
        <v>1007</v>
      </c>
      <c r="DB34" s="92">
        <f t="shared" si="34"/>
        <v>12</v>
      </c>
      <c r="DC34" s="92" t="e">
        <f t="shared" si="40"/>
        <v>#DIV/0!</v>
      </c>
      <c r="DD34" s="92">
        <f t="shared" si="40"/>
        <v>20.733333333333331</v>
      </c>
      <c r="DE34" s="92">
        <f t="shared" si="27"/>
        <v>18.133333333333336</v>
      </c>
      <c r="DF34" s="92" t="e">
        <f t="shared" si="40"/>
        <v>#DIV/0!</v>
      </c>
      <c r="DG34" s="92">
        <f t="shared" si="40"/>
        <v>21.433333333333334</v>
      </c>
      <c r="DH34" s="92" t="e">
        <f t="shared" si="40"/>
        <v>#DIV/0!</v>
      </c>
      <c r="DI34" s="96">
        <f t="shared" si="35"/>
        <v>0</v>
      </c>
      <c r="DJ34" s="92">
        <f t="shared" si="36"/>
        <v>3.3999999999999986</v>
      </c>
      <c r="DK34" s="96">
        <f t="shared" si="37"/>
        <v>7.3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25.7</v>
      </c>
      <c r="C35" s="141">
        <v>20.2</v>
      </c>
      <c r="D35" s="156">
        <f t="shared" si="3"/>
        <v>5.5</v>
      </c>
      <c r="E35" s="156">
        <f t="shared" si="4"/>
        <v>23.68418059807065</v>
      </c>
      <c r="F35" s="156">
        <f t="shared" si="5"/>
        <v>33.0484540177684</v>
      </c>
      <c r="G35" s="156">
        <f t="shared" si="6"/>
        <v>4.4965842350000012</v>
      </c>
      <c r="H35" s="156">
        <f t="shared" si="7"/>
        <v>19.18759636307065</v>
      </c>
      <c r="I35" s="156">
        <f t="shared" si="8"/>
        <v>16.840333496825973</v>
      </c>
      <c r="J35" s="142">
        <f t="shared" si="9"/>
        <v>58.058983191027629</v>
      </c>
      <c r="K35" s="148">
        <v>994</v>
      </c>
      <c r="L35" s="147">
        <v>0</v>
      </c>
      <c r="M35" s="142"/>
      <c r="N35" s="142"/>
      <c r="O35" s="142"/>
      <c r="P35" s="143"/>
      <c r="Q35" s="144">
        <v>36</v>
      </c>
      <c r="R35" s="145">
        <v>3</v>
      </c>
      <c r="S35" s="145"/>
      <c r="T35" s="144"/>
      <c r="U35" s="146"/>
      <c r="V35" s="146" t="s">
        <v>54</v>
      </c>
      <c r="W35" s="156">
        <v>20.5</v>
      </c>
      <c r="X35" s="156"/>
      <c r="Y35" s="156">
        <v>20.2</v>
      </c>
      <c r="Z35" s="156">
        <v>20.399999999999999</v>
      </c>
      <c r="AA35" s="156"/>
      <c r="AB35" s="156">
        <v>20.7</v>
      </c>
      <c r="AC35" s="48"/>
      <c r="AD35" s="140">
        <v>31.7</v>
      </c>
      <c r="AE35" s="141">
        <v>23.2</v>
      </c>
      <c r="AF35" s="156">
        <f t="shared" si="10"/>
        <v>8.5</v>
      </c>
      <c r="AG35" s="156">
        <f t="shared" si="11"/>
        <v>28.453740693820269</v>
      </c>
      <c r="AH35" s="156">
        <f t="shared" si="38"/>
        <v>46.798232155147893</v>
      </c>
      <c r="AI35" s="156">
        <f t="shared" si="16"/>
        <v>6.9726972200000015</v>
      </c>
      <c r="AJ35" s="156">
        <f t="shared" si="39"/>
        <v>21.481043473820268</v>
      </c>
      <c r="AK35" s="156">
        <f t="shared" si="12"/>
        <v>18.632359070338037</v>
      </c>
      <c r="AL35" s="142">
        <f t="shared" si="13"/>
        <v>45.901399443049932</v>
      </c>
      <c r="AM35" s="148">
        <v>992</v>
      </c>
      <c r="AN35" s="147">
        <v>0</v>
      </c>
      <c r="AO35" s="142"/>
      <c r="AP35" s="142"/>
      <c r="AQ35" s="142"/>
      <c r="AR35" s="143"/>
      <c r="AS35" s="144">
        <v>36</v>
      </c>
      <c r="AT35" s="145">
        <v>3</v>
      </c>
      <c r="AU35" s="145"/>
      <c r="AV35" s="144"/>
      <c r="AW35" s="146"/>
      <c r="AX35" s="146" t="s">
        <v>54</v>
      </c>
      <c r="AY35" s="156"/>
      <c r="AZ35" s="156">
        <v>22.7</v>
      </c>
      <c r="BA35" s="156">
        <v>22.5</v>
      </c>
      <c r="BB35" s="156"/>
      <c r="BC35" s="156">
        <v>20.8</v>
      </c>
      <c r="BD35" s="48"/>
      <c r="BE35" s="140">
        <v>26.1</v>
      </c>
      <c r="BF35" s="141">
        <v>23</v>
      </c>
      <c r="BG35" s="156">
        <f t="shared" si="18"/>
        <v>3.1000000000000014</v>
      </c>
      <c r="BH35" s="156">
        <f t="shared" si="19"/>
        <v>28.111525375006003</v>
      </c>
      <c r="BI35" s="156">
        <f t="shared" si="20"/>
        <v>33.840615319824749</v>
      </c>
      <c r="BJ35" s="156">
        <f t="shared" si="21"/>
        <v>2.5424140050000013</v>
      </c>
      <c r="BK35" s="156">
        <f t="shared" si="22"/>
        <v>25.569111370006002</v>
      </c>
      <c r="BL35" s="156">
        <f t="shared" si="23"/>
        <v>21.447565883485009</v>
      </c>
      <c r="BM35" s="142">
        <f t="shared" si="14"/>
        <v>75.557465868615353</v>
      </c>
      <c r="BN35" s="148">
        <v>995</v>
      </c>
      <c r="BO35" s="147">
        <v>7</v>
      </c>
      <c r="BP35" s="142"/>
      <c r="BQ35" s="142"/>
      <c r="BR35" s="142"/>
      <c r="BS35" s="143"/>
      <c r="BT35" s="144">
        <v>0</v>
      </c>
      <c r="BU35" s="145">
        <v>0</v>
      </c>
      <c r="BV35" s="145"/>
      <c r="BW35" s="144"/>
      <c r="BX35" s="146"/>
      <c r="BY35" s="146" t="s">
        <v>54</v>
      </c>
      <c r="BZ35" s="156"/>
      <c r="CA35" s="156">
        <v>22.3</v>
      </c>
      <c r="CB35" s="156">
        <v>21.8</v>
      </c>
      <c r="CC35" s="156"/>
      <c r="CD35" s="156">
        <v>21.2</v>
      </c>
      <c r="CE35" s="48"/>
      <c r="CF35" s="49">
        <v>0</v>
      </c>
      <c r="CG35" s="156">
        <v>28.9</v>
      </c>
      <c r="CH35" s="158">
        <f t="shared" si="0"/>
        <v>3</v>
      </c>
      <c r="CI35" s="154">
        <v>21.3</v>
      </c>
      <c r="CJ35" s="154">
        <v>58.610000000000582</v>
      </c>
      <c r="CK35" s="154">
        <v>24.2</v>
      </c>
      <c r="CL35" s="156">
        <v>32</v>
      </c>
      <c r="CM35" s="97">
        <f t="shared" si="1"/>
        <v>27.833333333333332</v>
      </c>
      <c r="CN35" s="98"/>
      <c r="CO35" s="98"/>
      <c r="CP35" s="102">
        <f t="shared" si="2"/>
        <v>59.839282834230971</v>
      </c>
      <c r="CQ35" s="136">
        <v>8.4</v>
      </c>
      <c r="CS35" s="83">
        <v>23</v>
      </c>
      <c r="CT35" s="92">
        <f t="shared" si="28"/>
        <v>31</v>
      </c>
      <c r="CU35" s="92">
        <f t="shared" si="29"/>
        <v>17</v>
      </c>
      <c r="CV35" s="92">
        <f t="shared" si="30"/>
        <v>23.400000000000002</v>
      </c>
      <c r="CW35" s="94" t="str">
        <f t="shared" si="31"/>
        <v>s/d</v>
      </c>
      <c r="CX35" s="94" t="str">
        <f t="shared" si="32"/>
        <v>s/d</v>
      </c>
      <c r="CY35" s="93">
        <f t="shared" si="33"/>
        <v>67.087958939639137</v>
      </c>
      <c r="CZ35" s="92">
        <f t="shared" si="24"/>
        <v>16.197013768338358</v>
      </c>
      <c r="DA35" s="93">
        <f t="shared" si="25"/>
        <v>1001.6666666666666</v>
      </c>
      <c r="DB35" s="92">
        <f t="shared" si="34"/>
        <v>12.5</v>
      </c>
      <c r="DC35" s="92" t="e">
        <f t="shared" si="40"/>
        <v>#DIV/0!</v>
      </c>
      <c r="DD35" s="92">
        <f t="shared" si="40"/>
        <v>20.733333333333334</v>
      </c>
      <c r="DE35" s="92">
        <f t="shared" si="27"/>
        <v>18.333333333333332</v>
      </c>
      <c r="DF35" s="92" t="e">
        <f t="shared" si="40"/>
        <v>#DIV/0!</v>
      </c>
      <c r="DG35" s="92">
        <f t="shared" si="40"/>
        <v>21.533333333333331</v>
      </c>
      <c r="DH35" s="92" t="e">
        <f t="shared" si="40"/>
        <v>#DIV/0!</v>
      </c>
      <c r="DI35" s="96">
        <f t="shared" si="35"/>
        <v>0</v>
      </c>
      <c r="DJ35" s="92">
        <f t="shared" si="36"/>
        <v>4.3000000000000007</v>
      </c>
      <c r="DK35" s="96">
        <f t="shared" si="37"/>
        <v>8.1999999999999993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21.6</v>
      </c>
      <c r="C36" s="141">
        <v>20.2</v>
      </c>
      <c r="D36" s="156">
        <f t="shared" si="3"/>
        <v>1.4000000000000021</v>
      </c>
      <c r="E36" s="156">
        <f t="shared" si="4"/>
        <v>23.68418059807065</v>
      </c>
      <c r="F36" s="156">
        <f t="shared" si="5"/>
        <v>25.815016086976236</v>
      </c>
      <c r="G36" s="156">
        <f t="shared" si="6"/>
        <v>1.144585078000002</v>
      </c>
      <c r="H36" s="156">
        <f t="shared" si="7"/>
        <v>22.539595520070648</v>
      </c>
      <c r="I36" s="156">
        <f t="shared" si="8"/>
        <v>19.403532315766238</v>
      </c>
      <c r="J36" s="142">
        <f t="shared" si="9"/>
        <v>87.311956127123821</v>
      </c>
      <c r="K36" s="148">
        <v>1000</v>
      </c>
      <c r="L36" s="147">
        <v>7</v>
      </c>
      <c r="M36" s="142"/>
      <c r="N36" s="142"/>
      <c r="O36" s="142"/>
      <c r="P36" s="143"/>
      <c r="Q36" s="144">
        <v>18</v>
      </c>
      <c r="R36" s="145">
        <v>2</v>
      </c>
      <c r="S36" s="145"/>
      <c r="T36" s="144"/>
      <c r="U36" s="146"/>
      <c r="V36" s="146" t="s">
        <v>115</v>
      </c>
      <c r="W36" s="156">
        <v>18.5</v>
      </c>
      <c r="X36" s="156"/>
      <c r="Y36" s="156">
        <v>21.2</v>
      </c>
      <c r="Z36" s="156">
        <v>21.1</v>
      </c>
      <c r="AA36" s="156"/>
      <c r="AB36" s="156">
        <v>21.5</v>
      </c>
      <c r="AC36" s="48"/>
      <c r="AD36" s="140">
        <v>20</v>
      </c>
      <c r="AE36" s="141">
        <v>18.2</v>
      </c>
      <c r="AF36" s="156">
        <f t="shared" si="10"/>
        <v>1.8000000000000007</v>
      </c>
      <c r="AG36" s="156">
        <f t="shared" si="11"/>
        <v>20.907417576861945</v>
      </c>
      <c r="AH36" s="156">
        <f t="shared" si="38"/>
        <v>23.39269906658966</v>
      </c>
      <c r="AI36" s="156">
        <f t="shared" si="16"/>
        <v>1.4683015260000005</v>
      </c>
      <c r="AJ36" s="156">
        <f t="shared" si="39"/>
        <v>19.439116050861944</v>
      </c>
      <c r="AK36" s="156">
        <f t="shared" si="12"/>
        <v>17.045753991218838</v>
      </c>
      <c r="AL36" s="142">
        <f t="shared" si="13"/>
        <v>83.099072901021614</v>
      </c>
      <c r="AM36" s="148">
        <v>999</v>
      </c>
      <c r="AN36" s="147">
        <v>7</v>
      </c>
      <c r="AO36" s="142"/>
      <c r="AP36" s="142"/>
      <c r="AQ36" s="142"/>
      <c r="AR36" s="143"/>
      <c r="AS36" s="144">
        <v>18</v>
      </c>
      <c r="AT36" s="145">
        <v>5</v>
      </c>
      <c r="AU36" s="145"/>
      <c r="AV36" s="144"/>
      <c r="AW36" s="146"/>
      <c r="AX36" s="146" t="s">
        <v>54</v>
      </c>
      <c r="AY36" s="156"/>
      <c r="AZ36" s="156">
        <v>22.4</v>
      </c>
      <c r="BA36" s="156">
        <v>22</v>
      </c>
      <c r="BB36" s="156"/>
      <c r="BC36" s="156">
        <v>22.5</v>
      </c>
      <c r="BD36" s="48"/>
      <c r="BE36" s="112"/>
      <c r="BF36" s="113"/>
      <c r="BG36" s="114" t="str">
        <f t="shared" si="18"/>
        <v>SD</v>
      </c>
      <c r="BH36" s="114" t="str">
        <f t="shared" si="19"/>
        <v>SD</v>
      </c>
      <c r="BI36" s="114" t="str">
        <f t="shared" si="20"/>
        <v>SD</v>
      </c>
      <c r="BJ36" s="114" t="str">
        <f t="shared" si="21"/>
        <v>SD</v>
      </c>
      <c r="BK36" s="114" t="str">
        <f t="shared" si="22"/>
        <v>SD</v>
      </c>
      <c r="BL36" s="114" t="str">
        <f t="shared" si="23"/>
        <v>SD</v>
      </c>
      <c r="BM36" s="115" t="str">
        <f t="shared" si="14"/>
        <v/>
      </c>
      <c r="BN36" s="116"/>
      <c r="BO36" s="117"/>
      <c r="BP36" s="115"/>
      <c r="BQ36" s="115"/>
      <c r="BR36" s="115"/>
      <c r="BS36" s="118"/>
      <c r="BT36" s="119"/>
      <c r="BU36" s="120"/>
      <c r="BV36" s="120"/>
      <c r="BW36" s="119"/>
      <c r="BX36" s="121"/>
      <c r="BY36" s="121"/>
      <c r="BZ36" s="114"/>
      <c r="CA36" s="114"/>
      <c r="CB36" s="114"/>
      <c r="CC36" s="114"/>
      <c r="CD36" s="114"/>
      <c r="CE36" s="48"/>
      <c r="CF36" s="49">
        <v>0.1</v>
      </c>
      <c r="CG36" s="156">
        <v>28</v>
      </c>
      <c r="CH36" s="158">
        <f>CF36+30.9-25</f>
        <v>6</v>
      </c>
      <c r="CI36" s="154">
        <v>22</v>
      </c>
      <c r="CJ36" s="154">
        <v>107.63000000000466</v>
      </c>
      <c r="CK36" s="154">
        <v>21.8</v>
      </c>
      <c r="CL36" s="156">
        <v>26</v>
      </c>
      <c r="CM36" s="173">
        <f t="shared" si="1"/>
        <v>20.8</v>
      </c>
      <c r="CN36" s="98"/>
      <c r="CO36" s="98"/>
      <c r="CP36" s="102">
        <f t="shared" si="2"/>
        <v>85.205514514072718</v>
      </c>
      <c r="CQ36" s="136">
        <v>2.6</v>
      </c>
      <c r="CS36" s="83">
        <v>24</v>
      </c>
      <c r="CT36" s="92">
        <f t="shared" si="28"/>
        <v>31.5</v>
      </c>
      <c r="CU36" s="92">
        <f t="shared" si="29"/>
        <v>16</v>
      </c>
      <c r="CV36" s="92">
        <f t="shared" si="30"/>
        <v>26</v>
      </c>
      <c r="CW36" s="94" t="str">
        <f t="shared" si="31"/>
        <v>s/d</v>
      </c>
      <c r="CX36" s="94" t="str">
        <f t="shared" si="32"/>
        <v>s/d</v>
      </c>
      <c r="CY36" s="93">
        <f t="shared" si="33"/>
        <v>49.335744297866313</v>
      </c>
      <c r="CZ36" s="92">
        <f t="shared" si="24"/>
        <v>14.388755817557481</v>
      </c>
      <c r="DA36" s="93">
        <f t="shared" si="25"/>
        <v>994.66666666666663</v>
      </c>
      <c r="DB36" s="92">
        <f t="shared" si="34"/>
        <v>11.5</v>
      </c>
      <c r="DC36" s="92" t="e">
        <f t="shared" si="40"/>
        <v>#DIV/0!</v>
      </c>
      <c r="DD36" s="92">
        <f t="shared" si="40"/>
        <v>20.8</v>
      </c>
      <c r="DE36" s="92">
        <f t="shared" si="27"/>
        <v>17.966666666666669</v>
      </c>
      <c r="DF36" s="92" t="e">
        <f t="shared" si="40"/>
        <v>#DIV/0!</v>
      </c>
      <c r="DG36" s="92">
        <f t="shared" si="40"/>
        <v>21.366666666666664</v>
      </c>
      <c r="DH36" s="92" t="e">
        <f t="shared" si="40"/>
        <v>#DIV/0!</v>
      </c>
      <c r="DI36" s="96">
        <f t="shared" si="35"/>
        <v>0</v>
      </c>
      <c r="DJ36" s="92">
        <f t="shared" si="36"/>
        <v>5.5</v>
      </c>
      <c r="DK36" s="96">
        <f t="shared" si="37"/>
        <v>8.3000000000000007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/>
      <c r="C37" s="141"/>
      <c r="D37" s="156" t="str">
        <f t="shared" si="3"/>
        <v>SD</v>
      </c>
      <c r="E37" s="156" t="str">
        <f t="shared" si="4"/>
        <v>SD</v>
      </c>
      <c r="F37" s="156" t="str">
        <f t="shared" si="5"/>
        <v>SD</v>
      </c>
      <c r="G37" s="156" t="str">
        <f t="shared" si="6"/>
        <v>SD</v>
      </c>
      <c r="H37" s="156" t="str">
        <f t="shared" si="7"/>
        <v>SD</v>
      </c>
      <c r="I37" s="156" t="str">
        <f t="shared" si="8"/>
        <v>SD</v>
      </c>
      <c r="J37" s="142" t="str">
        <f t="shared" si="9"/>
        <v/>
      </c>
      <c r="K37" s="148"/>
      <c r="L37" s="147"/>
      <c r="M37" s="142"/>
      <c r="N37" s="142"/>
      <c r="O37" s="142"/>
      <c r="P37" s="143"/>
      <c r="Q37" s="144"/>
      <c r="R37" s="145"/>
      <c r="S37" s="145"/>
      <c r="T37" s="144"/>
      <c r="U37" s="146"/>
      <c r="V37" s="146"/>
      <c r="W37" s="105"/>
      <c r="X37" s="156"/>
      <c r="Y37" s="156"/>
      <c r="Z37" s="156"/>
      <c r="AA37" s="156"/>
      <c r="AB37" s="156"/>
      <c r="AC37" s="48"/>
      <c r="AD37" s="140"/>
      <c r="AE37" s="141"/>
      <c r="AF37" s="156" t="str">
        <f t="shared" si="10"/>
        <v>SD</v>
      </c>
      <c r="AG37" s="156" t="str">
        <f t="shared" si="11"/>
        <v>SD</v>
      </c>
      <c r="AH37" s="156" t="str">
        <f t="shared" si="38"/>
        <v>SD</v>
      </c>
      <c r="AI37" s="156" t="str">
        <f t="shared" si="16"/>
        <v>SD</v>
      </c>
      <c r="AJ37" s="156" t="str">
        <f t="shared" si="39"/>
        <v>SD</v>
      </c>
      <c r="AK37" s="156" t="str">
        <f t="shared" si="12"/>
        <v>SD</v>
      </c>
      <c r="AL37" s="142" t="str">
        <f t="shared" si="13"/>
        <v/>
      </c>
      <c r="AM37" s="148"/>
      <c r="AN37" s="147"/>
      <c r="AO37" s="142"/>
      <c r="AP37" s="142"/>
      <c r="AQ37" s="142"/>
      <c r="AR37" s="143"/>
      <c r="AS37" s="144"/>
      <c r="AT37" s="145"/>
      <c r="AU37" s="145"/>
      <c r="AV37" s="144"/>
      <c r="AW37" s="146"/>
      <c r="AX37" s="146"/>
      <c r="AY37" s="156"/>
      <c r="AZ37" s="156"/>
      <c r="BA37" s="156"/>
      <c r="BB37" s="156"/>
      <c r="BC37" s="156"/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4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/>
      <c r="CG37" s="156"/>
      <c r="CH37" s="158"/>
      <c r="CI37" s="154"/>
      <c r="CJ37" s="154"/>
      <c r="CK37" s="154"/>
      <c r="CL37" s="156"/>
      <c r="CM37" s="97" t="b">
        <f t="shared" si="1"/>
        <v>0</v>
      </c>
      <c r="CN37" s="98"/>
      <c r="CO37" s="98"/>
      <c r="CP37" s="102" t="e">
        <f t="shared" si="2"/>
        <v>#DIV/0!</v>
      </c>
      <c r="CQ37" s="131"/>
      <c r="CS37" s="83">
        <v>25</v>
      </c>
      <c r="CT37" s="92">
        <f t="shared" si="28"/>
        <v>28</v>
      </c>
      <c r="CU37" s="92">
        <f t="shared" si="29"/>
        <v>17.2</v>
      </c>
      <c r="CV37" s="92">
        <f t="shared" si="30"/>
        <v>15.333333333333334</v>
      </c>
      <c r="CW37" s="94" t="str">
        <f t="shared" si="31"/>
        <v>s/d</v>
      </c>
      <c r="CX37" s="94" t="str">
        <f t="shared" si="32"/>
        <v>s/d</v>
      </c>
      <c r="CY37" s="93">
        <f t="shared" si="33"/>
        <v>83.897519340535936</v>
      </c>
      <c r="CZ37" s="92">
        <f t="shared" si="24"/>
        <v>12.57916426369979</v>
      </c>
      <c r="DA37" s="93">
        <f t="shared" si="25"/>
        <v>997.66666666666663</v>
      </c>
      <c r="DB37" s="92">
        <f t="shared" si="34"/>
        <v>12.7</v>
      </c>
      <c r="DC37" s="92" t="e">
        <f t="shared" si="40"/>
        <v>#DIV/0!</v>
      </c>
      <c r="DD37" s="92">
        <f t="shared" si="40"/>
        <v>20.3</v>
      </c>
      <c r="DE37" s="92">
        <f t="shared" si="27"/>
        <v>18.099999999999998</v>
      </c>
      <c r="DF37" s="92" t="e">
        <f t="shared" si="40"/>
        <v>#DIV/0!</v>
      </c>
      <c r="DG37" s="92">
        <f t="shared" si="40"/>
        <v>21.5</v>
      </c>
      <c r="DH37" s="92" t="e">
        <f t="shared" si="40"/>
        <v>#DIV/0!</v>
      </c>
      <c r="DI37" s="96">
        <f t="shared" si="35"/>
        <v>2.8</v>
      </c>
      <c r="DJ37" s="92">
        <f t="shared" si="36"/>
        <v>2.8000000000000007</v>
      </c>
      <c r="DK37" s="96">
        <f>IF(CQ31="","",CQ31)</f>
        <v>3.7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4.3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8"/>
        <v>18.5</v>
      </c>
      <c r="CU38" s="92">
        <f t="shared" si="29"/>
        <v>7.2</v>
      </c>
      <c r="CV38" s="92">
        <f>IF(CM32=FALSE,"s/d",CM32)</f>
        <v>11.966666666666667</v>
      </c>
      <c r="CW38" s="94" t="str">
        <f t="shared" si="31"/>
        <v>s/d</v>
      </c>
      <c r="CX38" s="94" t="str">
        <f t="shared" si="32"/>
        <v>s/d</v>
      </c>
      <c r="CY38" s="93">
        <f t="shared" si="33"/>
        <v>57.066278956337833</v>
      </c>
      <c r="CZ38" s="92">
        <f t="shared" si="24"/>
        <v>3.3005885103289052</v>
      </c>
      <c r="DA38" s="93">
        <f t="shared" si="25"/>
        <v>1003.3333333333334</v>
      </c>
      <c r="DB38" s="92">
        <f t="shared" si="34"/>
        <v>5</v>
      </c>
      <c r="DC38" s="92" t="e">
        <f t="shared" si="40"/>
        <v>#DIV/0!</v>
      </c>
      <c r="DD38" s="92">
        <f t="shared" si="40"/>
        <v>17.733333333333334</v>
      </c>
      <c r="DE38" s="92">
        <f t="shared" si="27"/>
        <v>14.300000000000002</v>
      </c>
      <c r="DF38" s="92" t="e">
        <f t="shared" si="40"/>
        <v>#DIV/0!</v>
      </c>
      <c r="DG38" s="92">
        <f t="shared" si="40"/>
        <v>20.633333333333336</v>
      </c>
      <c r="DH38" s="92" t="e">
        <f t="shared" si="40"/>
        <v>#DIV/0!</v>
      </c>
      <c r="DI38" s="96">
        <f t="shared" si="35"/>
        <v>0</v>
      </c>
      <c r="DJ38" s="92">
        <f t="shared" si="36"/>
        <v>2.3000000000000007</v>
      </c>
      <c r="DK38" s="96">
        <f t="shared" si="37"/>
        <v>8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AVERAGE(W7:W37)</f>
        <v>13.890909090909092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0.14333333333333334</v>
      </c>
      <c r="CG39" s="5">
        <f>AVERAGE(CG7:CG37)</f>
        <v>27.809999999999995</v>
      </c>
      <c r="CH39" s="5">
        <f t="shared" ref="CH39:CN39" si="41">AVERAGE(CH7:CH36)</f>
        <v>3.1166666666666667</v>
      </c>
      <c r="CI39" s="5"/>
      <c r="CJ39" s="5"/>
      <c r="CK39" s="5">
        <f>AVERAGE(CK7:CK37)</f>
        <v>16.156666666666666</v>
      </c>
      <c r="CL39" s="5">
        <f>AVERAGE(CL7:CL37)</f>
        <v>26.193333333333332</v>
      </c>
      <c r="CM39" s="5">
        <f t="shared" si="41"/>
        <v>21.023888888888891</v>
      </c>
      <c r="CN39" s="5" t="e">
        <f t="shared" si="41"/>
        <v>#DIV/0!</v>
      </c>
      <c r="CO39" s="5"/>
      <c r="CP39" s="42"/>
      <c r="CQ39" s="33">
        <f>AVERAGE(CQ7:CQ37)</f>
        <v>4.9066666666666672</v>
      </c>
      <c r="CS39" s="83">
        <v>27</v>
      </c>
      <c r="CT39" s="92">
        <f t="shared" si="28"/>
        <v>20</v>
      </c>
      <c r="CU39" s="92">
        <f t="shared" si="29"/>
        <v>7</v>
      </c>
      <c r="CV39" s="92">
        <f t="shared" si="30"/>
        <v>16.533333333333335</v>
      </c>
      <c r="CW39" s="94" t="str">
        <f t="shared" si="31"/>
        <v>s/d</v>
      </c>
      <c r="CX39" s="94" t="str">
        <f t="shared" si="32"/>
        <v>s/d</v>
      </c>
      <c r="CY39" s="93">
        <f t="shared" si="33"/>
        <v>89.083208316284583</v>
      </c>
      <c r="CZ39" s="92">
        <f t="shared" si="24"/>
        <v>14.66885470805569</v>
      </c>
      <c r="DA39" s="93">
        <f t="shared" si="25"/>
        <v>999</v>
      </c>
      <c r="DB39" s="92">
        <f t="shared" si="34"/>
        <v>4</v>
      </c>
      <c r="DC39" s="92" t="e">
        <f t="shared" si="40"/>
        <v>#DIV/0!</v>
      </c>
      <c r="DD39" s="92">
        <f t="shared" si="40"/>
        <v>17.3</v>
      </c>
      <c r="DE39" s="92">
        <f t="shared" si="27"/>
        <v>13.5</v>
      </c>
      <c r="DF39" s="92" t="e">
        <f t="shared" si="40"/>
        <v>#DIV/0!</v>
      </c>
      <c r="DG39" s="92">
        <f t="shared" si="40"/>
        <v>19.833333333333332</v>
      </c>
      <c r="DH39" s="92" t="e">
        <f t="shared" si="40"/>
        <v>#DIV/0!</v>
      </c>
      <c r="DI39" s="96">
        <f t="shared" si="35"/>
        <v>0</v>
      </c>
      <c r="DJ39" s="92">
        <f t="shared" si="36"/>
        <v>1</v>
      </c>
      <c r="DK39" s="96">
        <f t="shared" si="37"/>
        <v>0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4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24.2</v>
      </c>
      <c r="CH40" s="6">
        <f t="shared" ref="CH40:CN40" si="42">MIN(CH7:CH36)</f>
        <v>0.5</v>
      </c>
      <c r="CI40" s="6"/>
      <c r="CJ40" s="6"/>
      <c r="CK40" s="6">
        <f>MIN(CK7:CK37)</f>
        <v>7</v>
      </c>
      <c r="CL40" s="6">
        <f>MIN(CL7:CL37)</f>
        <v>18</v>
      </c>
      <c r="CM40" s="6">
        <f t="shared" si="42"/>
        <v>11.966666666666667</v>
      </c>
      <c r="CN40" s="6">
        <f t="shared" si="42"/>
        <v>0</v>
      </c>
      <c r="CO40" s="6"/>
      <c r="CP40" s="43"/>
      <c r="CQ40" s="35">
        <f>MIN(CQ7:CQ37)</f>
        <v>0</v>
      </c>
      <c r="CS40" s="83">
        <v>28</v>
      </c>
      <c r="CT40" s="92">
        <f t="shared" si="28"/>
        <v>31.5</v>
      </c>
      <c r="CU40" s="92">
        <f t="shared" si="29"/>
        <v>12</v>
      </c>
      <c r="CV40" s="92">
        <f t="shared" si="30"/>
        <v>27.399999999999995</v>
      </c>
      <c r="CW40" s="94" t="str">
        <f t="shared" si="31"/>
        <v>s/d</v>
      </c>
      <c r="CX40" s="94" t="str">
        <f t="shared" si="32"/>
        <v>s/d</v>
      </c>
      <c r="CY40" s="93">
        <f t="shared" si="33"/>
        <v>59.701117228908764</v>
      </c>
      <c r="CZ40" s="92">
        <f t="shared" si="24"/>
        <v>18.704266139853857</v>
      </c>
      <c r="DA40" s="93">
        <f t="shared" si="25"/>
        <v>994</v>
      </c>
      <c r="DB40" s="92" t="str">
        <f t="shared" si="34"/>
        <v>s/d</v>
      </c>
      <c r="DC40" s="92" t="e">
        <f t="shared" si="40"/>
        <v>#DIV/0!</v>
      </c>
      <c r="DD40" s="92">
        <f t="shared" si="40"/>
        <v>20.5</v>
      </c>
      <c r="DE40" s="92">
        <f t="shared" si="27"/>
        <v>20.5</v>
      </c>
      <c r="DF40" s="92" t="e">
        <f t="shared" si="40"/>
        <v>#DIV/0!</v>
      </c>
      <c r="DG40" s="92">
        <f t="shared" si="40"/>
        <v>20.066666666666666</v>
      </c>
      <c r="DH40" s="92" t="e">
        <f t="shared" si="40"/>
        <v>#DIV/0!</v>
      </c>
      <c r="DI40" s="96">
        <f t="shared" si="35"/>
        <v>0</v>
      </c>
      <c r="DJ40" s="92">
        <f t="shared" si="36"/>
        <v>3.8999999999999986</v>
      </c>
      <c r="DK40" s="96">
        <f t="shared" si="37"/>
        <v>6.4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20.5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2.8</v>
      </c>
      <c r="CG41" s="110">
        <f>MAX(CG7:CG37)</f>
        <v>30.5</v>
      </c>
      <c r="CH41" s="110">
        <f t="shared" ref="CH41:CN41" si="43">MAX(CH7:CH36)</f>
        <v>6</v>
      </c>
      <c r="CI41" s="110"/>
      <c r="CJ41" s="110"/>
      <c r="CK41" s="110">
        <f>MAX(CK7:CK37)</f>
        <v>24.2</v>
      </c>
      <c r="CL41" s="110">
        <f>MAX(CL7:CL37)</f>
        <v>32</v>
      </c>
      <c r="CM41" s="110">
        <f t="shared" si="43"/>
        <v>27.833333333333332</v>
      </c>
      <c r="CN41" s="110">
        <f t="shared" si="43"/>
        <v>0</v>
      </c>
      <c r="CO41" s="110"/>
      <c r="CP41" s="110"/>
      <c r="CQ41" s="41">
        <f>MAX(CQ7:CQ37)</f>
        <v>8.5</v>
      </c>
      <c r="CS41" s="83">
        <v>29</v>
      </c>
      <c r="CT41" s="92">
        <f t="shared" si="28"/>
        <v>32</v>
      </c>
      <c r="CU41" s="92">
        <f t="shared" si="29"/>
        <v>24.2</v>
      </c>
      <c r="CV41" s="92">
        <f t="shared" si="30"/>
        <v>27.833333333333332</v>
      </c>
      <c r="CW41" s="94" t="str">
        <f t="shared" si="31"/>
        <v>s/d</v>
      </c>
      <c r="CX41" s="94" t="str">
        <f t="shared" si="32"/>
        <v>s/d</v>
      </c>
      <c r="CY41" s="93">
        <f t="shared" si="33"/>
        <v>59.839282834230971</v>
      </c>
      <c r="CZ41" s="92">
        <f t="shared" si="24"/>
        <v>18.973419483549673</v>
      </c>
      <c r="DA41" s="93">
        <f t="shared" si="25"/>
        <v>993.66666666666663</v>
      </c>
      <c r="DB41" s="92">
        <f t="shared" si="34"/>
        <v>20.5</v>
      </c>
      <c r="DC41" s="92" t="e">
        <f t="shared" si="40"/>
        <v>#DIV/0!</v>
      </c>
      <c r="DD41" s="92">
        <f t="shared" si="40"/>
        <v>21.733333333333334</v>
      </c>
      <c r="DE41" s="92">
        <f t="shared" si="27"/>
        <v>21.599999999999998</v>
      </c>
      <c r="DF41" s="92" t="s">
        <v>65</v>
      </c>
      <c r="DG41" s="92">
        <f t="shared" si="40"/>
        <v>20.900000000000002</v>
      </c>
      <c r="DH41" s="92" t="e">
        <f t="shared" si="40"/>
        <v>#DIV/0!</v>
      </c>
      <c r="DI41" s="96">
        <f t="shared" si="35"/>
        <v>0</v>
      </c>
      <c r="DJ41" s="92">
        <f t="shared" si="36"/>
        <v>3</v>
      </c>
      <c r="DK41" s="96">
        <f t="shared" si="37"/>
        <v>8.4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8"/>
        <v>26</v>
      </c>
      <c r="CU42" s="92">
        <f t="shared" si="29"/>
        <v>21.8</v>
      </c>
      <c r="CV42" s="92">
        <f t="shared" si="30"/>
        <v>20.8</v>
      </c>
      <c r="CW42" s="94" t="str">
        <f t="shared" si="31"/>
        <v>s/d</v>
      </c>
      <c r="CX42" s="94" t="str">
        <f t="shared" si="32"/>
        <v>s/d</v>
      </c>
      <c r="CY42" s="93">
        <f t="shared" si="33"/>
        <v>85.205514514072718</v>
      </c>
      <c r="CZ42" s="92">
        <f t="shared" si="24"/>
        <v>18.224643153492536</v>
      </c>
      <c r="DA42" s="93">
        <f t="shared" si="25"/>
        <v>999.5</v>
      </c>
      <c r="DB42" s="92">
        <f>IF(W36="","",W36)</f>
        <v>18.5</v>
      </c>
      <c r="DC42" s="92" t="e">
        <f t="shared" si="40"/>
        <v>#DIV/0!</v>
      </c>
      <c r="DD42" s="92">
        <f t="shared" si="40"/>
        <v>21.799999999999997</v>
      </c>
      <c r="DE42" s="92">
        <f t="shared" si="27"/>
        <v>20.25</v>
      </c>
      <c r="DF42" s="92" t="s">
        <v>65</v>
      </c>
      <c r="DG42" s="92">
        <f t="shared" si="40"/>
        <v>22</v>
      </c>
      <c r="DH42" s="92" t="e">
        <f t="shared" si="40"/>
        <v>#DIV/0!</v>
      </c>
      <c r="DI42" s="96">
        <f t="shared" si="35"/>
        <v>0.1</v>
      </c>
      <c r="DJ42" s="92">
        <f t="shared" si="36"/>
        <v>6</v>
      </c>
      <c r="DK42" s="96">
        <f t="shared" si="37"/>
        <v>2.6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8"/>
        <v>0</v>
      </c>
      <c r="CU43" s="92">
        <f t="shared" si="29"/>
        <v>0</v>
      </c>
      <c r="CV43" s="92" t="str">
        <f t="shared" si="30"/>
        <v>s/d</v>
      </c>
      <c r="CW43" s="94" t="str">
        <f t="shared" si="31"/>
        <v>s/d</v>
      </c>
      <c r="CX43" s="94" t="str">
        <f t="shared" si="32"/>
        <v>s/d</v>
      </c>
      <c r="CY43" s="93" t="e">
        <f t="shared" si="33"/>
        <v>#DIV/0!</v>
      </c>
      <c r="CZ43" s="92" t="e">
        <f t="shared" si="24"/>
        <v>#DIV/0!</v>
      </c>
      <c r="DA43" s="93" t="e">
        <f t="shared" si="25"/>
        <v>#DIV/0!</v>
      </c>
      <c r="DB43" s="92" t="s">
        <v>65</v>
      </c>
      <c r="DC43" s="92" t="e">
        <f t="shared" si="40"/>
        <v>#DIV/0!</v>
      </c>
      <c r="DD43" s="92" t="e">
        <f t="shared" si="40"/>
        <v>#DIV/0!</v>
      </c>
      <c r="DE43" s="92" t="e">
        <f t="shared" si="40"/>
        <v>#DIV/0!</v>
      </c>
      <c r="DF43" s="92" t="s">
        <v>65</v>
      </c>
      <c r="DG43" s="92" t="e">
        <f t="shared" si="40"/>
        <v>#DIV/0!</v>
      </c>
      <c r="DH43" s="92" t="e">
        <f t="shared" si="40"/>
        <v>#DIV/0!</v>
      </c>
      <c r="DI43" s="96">
        <f t="shared" si="35"/>
        <v>0</v>
      </c>
      <c r="DJ43" s="92" t="s">
        <v>65</v>
      </c>
      <c r="DK43" s="96" t="str">
        <f t="shared" si="37"/>
        <v/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U1000"/>
  <sheetViews>
    <sheetView topLeftCell="A3" zoomScale="80" zoomScaleNormal="80" workbookViewId="0">
      <pane xSplit="1" topLeftCell="BO1" activePane="topRight" state="frozen"/>
      <selection pane="topRight" activeCell="CM44" sqref="CM44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102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103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13.6</v>
      </c>
      <c r="C7" s="141">
        <v>13</v>
      </c>
      <c r="D7" s="156">
        <f>IF(B7="","SD",IF(C7="","SD",(B7-C7)))</f>
        <v>0.59999999999999964</v>
      </c>
      <c r="E7" s="156">
        <f xml:space="preserve"> IF(B7="","SD",IF(C7="","SD",(10^(23.5518-(2937.4/(273+C7))-(4.9283*LOG10(273+C7))))))</f>
        <v>14.978278737309754</v>
      </c>
      <c r="F7" s="156">
        <f>IF(B7="","SD",(10^(23.5518-(2937.4/(273+B7))-(4.9283*LOG10(273+B7)))))</f>
        <v>15.576793699943542</v>
      </c>
      <c r="G7" s="156">
        <f>IF(B7="","SD",IF(C7="","SD",(0.799*(1+(0.00115*C7))*(B7-C7))))</f>
        <v>0.48656702999999973</v>
      </c>
      <c r="H7" s="156">
        <f>IF(E7="SD","SD",IF(G7="SD","SD",(E7-G7)))</f>
        <v>14.491711707309754</v>
      </c>
      <c r="I7" s="156">
        <f>IF(H7="SD","SD",((237.3*LN(H7/6.11))/(7.5*LN(10)-LN(H7/6.11))))</f>
        <v>12.492224922559192</v>
      </c>
      <c r="J7" s="142">
        <f>IF(H7="SD","",IF(F7="SD","",(100*H7/F7)))</f>
        <v>93.033983671249885</v>
      </c>
      <c r="K7" s="176">
        <v>1007</v>
      </c>
      <c r="L7" s="177">
        <v>8</v>
      </c>
      <c r="M7" s="178"/>
      <c r="N7" s="178"/>
      <c r="O7" s="178"/>
      <c r="P7" s="179"/>
      <c r="Q7" s="180">
        <v>18</v>
      </c>
      <c r="R7" s="181">
        <v>3</v>
      </c>
      <c r="S7" s="181"/>
      <c r="T7" s="180"/>
      <c r="U7" s="182"/>
      <c r="V7" s="182" t="s">
        <v>115</v>
      </c>
      <c r="W7" s="165" t="s">
        <v>65</v>
      </c>
      <c r="X7" s="156"/>
      <c r="Y7" s="156">
        <v>19.7</v>
      </c>
      <c r="Z7" s="156">
        <v>20.5</v>
      </c>
      <c r="AA7" s="156"/>
      <c r="AB7" s="156">
        <v>21.7</v>
      </c>
      <c r="AC7" s="48"/>
      <c r="AD7" s="140">
        <v>14.2</v>
      </c>
      <c r="AE7" s="141">
        <v>12.8</v>
      </c>
      <c r="AF7" s="156">
        <f>IF(AD7="","SD",IF(AE7="","SD",(AD7-AE7)))</f>
        <v>1.3999999999999986</v>
      </c>
      <c r="AG7" s="156">
        <f xml:space="preserve"> IF(AD7="","SD",IF(AE7="","SD",(10^(23.5518-(2937.4/(273+AE7))-(4.9283*LOG10(273+AE7))))))</f>
        <v>14.783316816070865</v>
      </c>
      <c r="AH7" s="156">
        <f>IF(AD7="","SD",(10^(23.5518-(2937.4/(273+AD7))-(4.9283*LOG10(273+AD7)))))</f>
        <v>16.196223781622617</v>
      </c>
      <c r="AI7" s="156">
        <f>IF(AD7="","SD",IF(AE7="","SD",(0.799*(1+(0.00115*AE7))*(AD7-AE7))))</f>
        <v>1.1350657919999991</v>
      </c>
      <c r="AJ7" s="156">
        <f>IF(AG7="SD","SD",IF(AI7="SD","SD",(AG7-AI7)))</f>
        <v>13.648251024070866</v>
      </c>
      <c r="AK7" s="156">
        <f>IF(AJ7="SD","SD",((237.3*LN(AJ7/6.11))/(7.5*LN(10)-LN(AJ7/6.11))))</f>
        <v>11.58252102457987</v>
      </c>
      <c r="AL7" s="142">
        <f>IF(AJ7="SD","",IF(AH7="SD","",(100*AJ7/AH7)))</f>
        <v>84.268105998616406</v>
      </c>
      <c r="AM7" s="176">
        <v>1004</v>
      </c>
      <c r="AN7" s="177">
        <v>8</v>
      </c>
      <c r="AO7" s="178"/>
      <c r="AP7" s="178"/>
      <c r="AQ7" s="178"/>
      <c r="AR7" s="179"/>
      <c r="AS7" s="180">
        <v>18</v>
      </c>
      <c r="AT7" s="181">
        <v>3</v>
      </c>
      <c r="AU7" s="181"/>
      <c r="AV7" s="180"/>
      <c r="AW7" s="182"/>
      <c r="AX7" s="182" t="s">
        <v>54</v>
      </c>
      <c r="AY7" s="156"/>
      <c r="AZ7" s="156">
        <v>20.100000000000001</v>
      </c>
      <c r="BA7" s="156">
        <v>20.399999999999999</v>
      </c>
      <c r="BB7" s="156"/>
      <c r="BC7" s="156">
        <v>21.5</v>
      </c>
      <c r="BD7" s="48"/>
      <c r="BE7" s="140">
        <v>13.2</v>
      </c>
      <c r="BF7" s="141">
        <v>12.3</v>
      </c>
      <c r="BG7" s="156">
        <f>IF(BE7="","SD",IF(BF7="","SD",(BE7-BF7)))</f>
        <v>0.89999999999999858</v>
      </c>
      <c r="BH7" s="156">
        <f xml:space="preserve"> IF(BE7="","SD",IF(BF7="","SD",(10^(23.5518-(2937.4/(273+BF7))-(4.9283*LOG10(273+BF7))))))</f>
        <v>14.305641149385091</v>
      </c>
      <c r="BI7" s="156">
        <f>IF(BE7="","SD",(10^(23.5518-(2937.4/(273+BE7))-(4.9283*LOG10(273+BE7)))))</f>
        <v>15.175497375250384</v>
      </c>
      <c r="BJ7" s="156">
        <f>IF(BE7="","SD",IF(BF7="","SD",(0.799*(1+(0.00115*BF7))*(BE7-BF7))))</f>
        <v>0.72927166949999889</v>
      </c>
      <c r="BK7" s="156">
        <f>IF(BH7="SD","SD",IF(BJ7="SD","SD",(BH7-BJ7)))</f>
        <v>13.576369479885091</v>
      </c>
      <c r="BL7" s="156">
        <f>IF(BK7="SD","SD",((237.3*LN(BK7/6.11))/(7.5*LN(10)-LN(BK7/6.11))))</f>
        <v>11.502728645457625</v>
      </c>
      <c r="BM7" s="142">
        <f>IF(BK7="SD","",IF(BI7="SD","",(100*BK7/BI7)))</f>
        <v>89.462435030476826</v>
      </c>
      <c r="BN7" s="176">
        <v>1002</v>
      </c>
      <c r="BO7" s="177">
        <v>8</v>
      </c>
      <c r="BP7" s="178"/>
      <c r="BQ7" s="178"/>
      <c r="BR7" s="178"/>
      <c r="BS7" s="179"/>
      <c r="BT7" s="180">
        <v>18</v>
      </c>
      <c r="BU7" s="181">
        <v>2</v>
      </c>
      <c r="BV7" s="181"/>
      <c r="BW7" s="180"/>
      <c r="BX7" s="182"/>
      <c r="BY7" s="182" t="s">
        <v>115</v>
      </c>
      <c r="BZ7" s="156"/>
      <c r="CA7" s="156">
        <v>19.5</v>
      </c>
      <c r="CB7" s="156">
        <v>20.100000000000001</v>
      </c>
      <c r="CC7" s="156"/>
      <c r="CD7" s="156">
        <v>21.3</v>
      </c>
      <c r="CE7" s="48"/>
      <c r="CF7" s="149">
        <v>0</v>
      </c>
      <c r="CG7" s="3">
        <v>30.9</v>
      </c>
      <c r="CH7" s="3">
        <f t="shared" ref="CH7:CH36" si="0">CF7+CG8-25</f>
        <v>0</v>
      </c>
      <c r="CI7" s="155">
        <v>15</v>
      </c>
      <c r="CJ7" s="153">
        <v>112541.92</v>
      </c>
      <c r="CK7" s="157">
        <v>13.3</v>
      </c>
      <c r="CL7" s="155">
        <v>16.5</v>
      </c>
      <c r="CM7" s="97">
        <f t="shared" ref="CM7:CM37" si="1">IF(AND(B7&gt;0,AD7&gt;0),AVERAGE(B7,AD7,BE7),IF(AND(B7=0,AD7&gt;0,BE7&gt;0),AVERAGE(B7,AD7,BE7),IF(AND(AD7=0,B7&gt;0,BE7&gt;0),AVERAGE(B7,AD7,BE7))))</f>
        <v>13.666666666666666</v>
      </c>
      <c r="CN7" s="101"/>
      <c r="CO7" s="101"/>
      <c r="CP7" s="102">
        <f t="shared" ref="CP7:CP37" si="2">IF(COUNT(J7,AL7,BM7)=1,"sd",AVERAGE(J7,AL7,BM7))</f>
        <v>88.92150823344771</v>
      </c>
      <c r="CQ7" s="135">
        <v>0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13.9</v>
      </c>
      <c r="C8" s="141">
        <v>13.8</v>
      </c>
      <c r="D8" s="156">
        <f t="shared" ref="D8:D37" si="3">IF(B8="","SD",IF(C8="","SD",(B8-C8)))</f>
        <v>9.9999999999999645E-2</v>
      </c>
      <c r="E8" s="156">
        <f t="shared" ref="E8:E37" si="4" xml:space="preserve"> IF(B8="","SD",IF(C8="","SD",(10^(23.5518-(2937.4/(273+C8))-(4.9283*LOG10(273+C8))))))</f>
        <v>15.780916273415599</v>
      </c>
      <c r="F8" s="156">
        <f t="shared" ref="F8:F37" si="5">IF(B8="","SD",(10^(23.5518-(2937.4/(273+B8))-(4.9283*LOG10(273+B8)))))</f>
        <v>15.883856068530664</v>
      </c>
      <c r="G8" s="156">
        <f t="shared" ref="G8:G37" si="6">IF(B8="","SD",IF(C8="","SD",(0.799*(1+(0.00115*C8))*(B8-C8))))</f>
        <v>8.116801299999972E-2</v>
      </c>
      <c r="H8" s="156">
        <f t="shared" ref="H8:H37" si="7">IF(E8="SD","SD",IF(G8="SD","SD",(E8-G8)))</f>
        <v>15.6997482604156</v>
      </c>
      <c r="I8" s="156">
        <f t="shared" ref="I8:I37" si="8">IF(H8="SD","SD",((237.3*LN(H8/6.11))/(7.5*LN(10)-LN(H8/6.11))))</f>
        <v>13.717308677861995</v>
      </c>
      <c r="J8" s="142">
        <f t="shared" ref="J8:J37" si="9">IF(H8="SD","",IF(F8="SD","",(100*H8/F8)))</f>
        <v>98.840912387264567</v>
      </c>
      <c r="K8" s="176">
        <v>996</v>
      </c>
      <c r="L8" s="177">
        <v>8</v>
      </c>
      <c r="M8" s="178"/>
      <c r="N8" s="178"/>
      <c r="O8" s="178"/>
      <c r="P8" s="179"/>
      <c r="Q8" s="180">
        <v>0</v>
      </c>
      <c r="R8" s="181">
        <v>0</v>
      </c>
      <c r="S8" s="181"/>
      <c r="T8" s="180"/>
      <c r="U8" s="182"/>
      <c r="V8" s="182" t="s">
        <v>115</v>
      </c>
      <c r="W8" s="156">
        <v>13</v>
      </c>
      <c r="X8" s="156"/>
      <c r="Y8" s="156">
        <v>18.8</v>
      </c>
      <c r="Z8" s="156">
        <v>19.5</v>
      </c>
      <c r="AA8" s="156"/>
      <c r="AB8" s="156">
        <v>21</v>
      </c>
      <c r="AC8" s="48"/>
      <c r="AD8" s="140">
        <v>15.8</v>
      </c>
      <c r="AE8" s="141">
        <v>15.2</v>
      </c>
      <c r="AF8" s="156">
        <f t="shared" ref="AF8:AF37" si="10">IF(AD8="","SD",IF(AE8="","SD",(AD8-AE8)))</f>
        <v>0.60000000000000142</v>
      </c>
      <c r="AG8" s="156">
        <f t="shared" ref="AG8:AG37" si="11" xml:space="preserve"> IF(AD8="","SD",IF(AE8="","SD",(10^(23.5518-(2937.4/(273+AE8))-(4.9283*LOG10(273+AE8))))))</f>
        <v>17.276770172957512</v>
      </c>
      <c r="AH8" s="156">
        <f>IF(AD8="","SD",(10^(23.5518-(2937.4/(273+AD8))-(4.9283*LOG10(273+AD8)))))</f>
        <v>17.955034435163672</v>
      </c>
      <c r="AI8" s="156">
        <f>IF(AD8="","SD",IF(AE8="","SD",(0.799*(1+(0.00115*AE8))*(AD8-AE8))))</f>
        <v>0.48777991200000115</v>
      </c>
      <c r="AJ8" s="156">
        <f>IF(AG8="SD","SD",IF(AI8="SD","SD",(AG8-AI8)))</f>
        <v>16.788990260957512</v>
      </c>
      <c r="AK8" s="156">
        <f t="shared" ref="AK8:AK37" si="12">IF(AJ8="SD","SD",((237.3*LN(AJ8/6.11))/(7.5*LN(10)-LN(AJ8/6.11))))</f>
        <v>14.752939751884195</v>
      </c>
      <c r="AL8" s="142">
        <f t="shared" ref="AL8:AL37" si="13">IF(AJ8="SD","",IF(AH8="SD","",(100*AJ8/AH8)))</f>
        <v>93.505753617923759</v>
      </c>
      <c r="AM8" s="176">
        <v>993</v>
      </c>
      <c r="AN8" s="177">
        <v>8</v>
      </c>
      <c r="AO8" s="178"/>
      <c r="AP8" s="178"/>
      <c r="AQ8" s="178"/>
      <c r="AR8" s="179"/>
      <c r="AS8" s="180">
        <v>31</v>
      </c>
      <c r="AT8" s="181">
        <v>2</v>
      </c>
      <c r="AU8" s="181"/>
      <c r="AV8" s="180"/>
      <c r="AW8" s="182"/>
      <c r="AX8" s="182" t="s">
        <v>115</v>
      </c>
      <c r="AY8" s="156"/>
      <c r="AZ8" s="156">
        <v>19.2</v>
      </c>
      <c r="BA8" s="156">
        <v>19.600000000000001</v>
      </c>
      <c r="BB8" s="156"/>
      <c r="BC8" s="156">
        <v>20.9</v>
      </c>
      <c r="BD8" s="48"/>
      <c r="BE8" s="140">
        <v>16.600000000000001</v>
      </c>
      <c r="BF8" s="141">
        <v>16.399999999999999</v>
      </c>
      <c r="BG8" s="156">
        <f>IF(BE8="","SD",IF(BF8="","SD",(BE8-BF8)))</f>
        <v>0.20000000000000284</v>
      </c>
      <c r="BH8" s="156">
        <f xml:space="preserve"> IF(BE8="","SD",IF(BF8="","SD",(10^(23.5518-(2937.4/(273+BF8))-(4.9283*LOG10(273+BF8))))))</f>
        <v>18.656551216675464</v>
      </c>
      <c r="BI8" s="156">
        <f>IF(BE8="","SD",(10^(23.5518-(2937.4/(273+BE8))-(4.9283*LOG10(273+BE8)))))</f>
        <v>18.895673139842597</v>
      </c>
      <c r="BJ8" s="156">
        <f>IF(BE8="","SD",IF(BF8="","SD",(0.799*(1+(0.00115*BF8))*(BE8-BF8))))</f>
        <v>0.16281382800000233</v>
      </c>
      <c r="BK8" s="156">
        <f>IF(BH8="SD","SD",IF(BJ8="SD","SD",(BH8-BJ8)))</f>
        <v>18.493737388675463</v>
      </c>
      <c r="BL8" s="156">
        <f>IF(BK8="SD","SD",((237.3*LN(BK8/6.11))/(7.5*LN(10)-LN(BK8/6.11))))</f>
        <v>16.261164009446379</v>
      </c>
      <c r="BM8" s="142">
        <f t="shared" ref="BM8:BM37" si="14">IF(BK8="SD","",IF(BI8="SD","",(100*BK8/BI8)))</f>
        <v>97.872868840435061</v>
      </c>
      <c r="BN8" s="176">
        <v>994</v>
      </c>
      <c r="BO8" s="177">
        <v>8</v>
      </c>
      <c r="BP8" s="178"/>
      <c r="BQ8" s="178"/>
      <c r="BR8" s="178"/>
      <c r="BS8" s="179"/>
      <c r="BT8" s="180">
        <v>31</v>
      </c>
      <c r="BU8" s="181">
        <v>2</v>
      </c>
      <c r="BV8" s="181"/>
      <c r="BW8" s="180"/>
      <c r="BX8" s="182"/>
      <c r="BY8" s="182" t="s">
        <v>115</v>
      </c>
      <c r="BZ8" s="156"/>
      <c r="CA8" s="156">
        <v>19.2</v>
      </c>
      <c r="CB8" s="156">
        <v>19.600000000000001</v>
      </c>
      <c r="CC8" s="156"/>
      <c r="CD8" s="156">
        <v>20.7</v>
      </c>
      <c r="CE8" s="48"/>
      <c r="CF8" s="150">
        <v>0</v>
      </c>
      <c r="CG8" s="151">
        <v>25</v>
      </c>
      <c r="CH8" s="158">
        <f t="shared" si="0"/>
        <v>1</v>
      </c>
      <c r="CI8" s="154">
        <v>14.3</v>
      </c>
      <c r="CJ8" s="154">
        <v>112577.92</v>
      </c>
      <c r="CK8" s="154">
        <v>13.4</v>
      </c>
      <c r="CL8" s="156">
        <v>17</v>
      </c>
      <c r="CM8" s="97">
        <f t="shared" si="1"/>
        <v>15.433333333333335</v>
      </c>
      <c r="CN8" s="103"/>
      <c r="CO8" s="103"/>
      <c r="CP8" s="102">
        <f t="shared" si="2"/>
        <v>96.739844948541133</v>
      </c>
      <c r="CQ8" s="136">
        <v>0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14.6</v>
      </c>
      <c r="C9" s="141">
        <v>13.4</v>
      </c>
      <c r="D9" s="156">
        <f t="shared" si="3"/>
        <v>1.1999999999999993</v>
      </c>
      <c r="E9" s="156">
        <f t="shared" si="4"/>
        <v>15.37499491092894</v>
      </c>
      <c r="F9" s="156">
        <f t="shared" si="5"/>
        <v>16.621101231674015</v>
      </c>
      <c r="G9" s="156">
        <f t="shared" si="6"/>
        <v>0.97357510799999947</v>
      </c>
      <c r="H9" s="156">
        <f t="shared" si="7"/>
        <v>14.401419802928942</v>
      </c>
      <c r="I9" s="156">
        <f t="shared" si="8"/>
        <v>12.39709802585638</v>
      </c>
      <c r="J9" s="142">
        <f t="shared" si="9"/>
        <v>86.645400940611964</v>
      </c>
      <c r="K9" s="176">
        <v>999</v>
      </c>
      <c r="L9" s="177">
        <v>7</v>
      </c>
      <c r="M9" s="178"/>
      <c r="N9" s="178"/>
      <c r="O9" s="178"/>
      <c r="P9" s="179"/>
      <c r="Q9" s="180">
        <v>18</v>
      </c>
      <c r="R9" s="181">
        <v>2</v>
      </c>
      <c r="S9" s="181"/>
      <c r="T9" s="180"/>
      <c r="U9" s="182"/>
      <c r="V9" s="182" t="s">
        <v>115</v>
      </c>
      <c r="W9" s="156">
        <v>11</v>
      </c>
      <c r="X9" s="156"/>
      <c r="Y9" s="156">
        <v>18.5</v>
      </c>
      <c r="Z9" s="156">
        <v>19.3</v>
      </c>
      <c r="AA9" s="156"/>
      <c r="AB9" s="156">
        <v>20.6</v>
      </c>
      <c r="AC9" s="48"/>
      <c r="AD9" s="140">
        <v>20.2</v>
      </c>
      <c r="AE9" s="141">
        <v>13.1</v>
      </c>
      <c r="AF9" s="156">
        <f t="shared" si="10"/>
        <v>7.1</v>
      </c>
      <c r="AG9" s="156">
        <f t="shared" si="11"/>
        <v>15.076604584457655</v>
      </c>
      <c r="AH9" s="156">
        <f t="shared" ref="AH9:AH23" si="15">IF(AD9="","SD",(10^(23.5518-(2937.4/(273+AD9))-(4.9283*LOG10(273+AD9)))))</f>
        <v>23.68418059807065</v>
      </c>
      <c r="AI9" s="156">
        <f t="shared" ref="AI9:AI37" si="16">IF(AD9="","SD",IF(AE9="","SD",(0.799*(1+(0.00115*AE9))*(AD9-AE9))))</f>
        <v>5.7583622385000011</v>
      </c>
      <c r="AJ9" s="156">
        <f t="shared" ref="AJ9:AJ23" si="17">IF(AG9="SD","SD",IF(AI9="SD","SD",(AG9-AI9)))</f>
        <v>9.3182423459576533</v>
      </c>
      <c r="AK9" s="156">
        <f t="shared" si="12"/>
        <v>5.944665826439012</v>
      </c>
      <c r="AL9" s="142">
        <f t="shared" si="13"/>
        <v>39.343739621360307</v>
      </c>
      <c r="AM9" s="176">
        <v>998</v>
      </c>
      <c r="AN9" s="177">
        <v>0</v>
      </c>
      <c r="AO9" s="178"/>
      <c r="AP9" s="178"/>
      <c r="AQ9" s="178"/>
      <c r="AR9" s="179"/>
      <c r="AS9" s="183">
        <v>18</v>
      </c>
      <c r="AT9" s="181">
        <v>4</v>
      </c>
      <c r="AU9" s="181"/>
      <c r="AV9" s="180"/>
      <c r="AW9" s="182"/>
      <c r="AX9" s="182" t="s">
        <v>54</v>
      </c>
      <c r="AY9" s="156"/>
      <c r="AZ9" s="156">
        <v>20</v>
      </c>
      <c r="BA9" s="156">
        <v>20</v>
      </c>
      <c r="BB9" s="156"/>
      <c r="BC9" s="156">
        <v>20.6</v>
      </c>
      <c r="BD9" s="48"/>
      <c r="BE9" s="140">
        <v>12.3</v>
      </c>
      <c r="BF9" s="141">
        <v>8.9</v>
      </c>
      <c r="BG9" s="156">
        <f>IF(BE9="","SD",IF(BF9="","SD",(BE9-BF9)))</f>
        <v>3.4000000000000004</v>
      </c>
      <c r="BH9" s="156">
        <f xml:space="preserve"> IF(BE9="","SD",IF(BF9="","SD",(10^(23.5518-(2937.4/(273+BF9))-(4.9283*LOG10(273+BF9))))))</f>
        <v>11.40221807367009</v>
      </c>
      <c r="BI9" s="156">
        <f>IF(BE9="","SD",(10^(23.5518-(2937.4/(273+BE9))-(4.9283*LOG10(273+BE9)))))</f>
        <v>14.305641149385091</v>
      </c>
      <c r="BJ9" s="156">
        <f>IF(BE9="","SD",IF(BF9="","SD",(0.799*(1+(0.00115*BF9))*(BE9-BF9))))</f>
        <v>2.7444044010000006</v>
      </c>
      <c r="BK9" s="156">
        <f>IF(BH9="SD","SD",IF(BJ9="SD","SD",(BH9-BJ9)))</f>
        <v>8.6578136726700894</v>
      </c>
      <c r="BL9" s="156">
        <f>IF(BK9="SD","SD",((237.3*LN(BK9/6.11))/(7.5*LN(10)-LN(BK9/6.11))))</f>
        <v>4.8879016132486974</v>
      </c>
      <c r="BM9" s="142">
        <f t="shared" si="14"/>
        <v>60.520277156834972</v>
      </c>
      <c r="BN9" s="176">
        <v>1000</v>
      </c>
      <c r="BO9" s="177">
        <v>0</v>
      </c>
      <c r="BP9" s="178"/>
      <c r="BQ9" s="178"/>
      <c r="BR9" s="178"/>
      <c r="BS9" s="179"/>
      <c r="BT9" s="180">
        <v>13</v>
      </c>
      <c r="BU9" s="181">
        <v>2</v>
      </c>
      <c r="BV9" s="181"/>
      <c r="BW9" s="180"/>
      <c r="BX9" s="182"/>
      <c r="BY9" s="182" t="s">
        <v>54</v>
      </c>
      <c r="BZ9" s="156"/>
      <c r="CA9" s="156">
        <v>18.7</v>
      </c>
      <c r="CB9" s="156">
        <v>18.7</v>
      </c>
      <c r="CC9" s="156"/>
      <c r="CD9" s="156">
        <v>20.6</v>
      </c>
      <c r="CE9" s="48"/>
      <c r="CF9" s="150">
        <v>0</v>
      </c>
      <c r="CG9" s="156">
        <v>26</v>
      </c>
      <c r="CH9" s="158">
        <f t="shared" si="0"/>
        <v>4.6000000000000014</v>
      </c>
      <c r="CI9" s="154">
        <v>15</v>
      </c>
      <c r="CJ9" s="154">
        <v>112627.54</v>
      </c>
      <c r="CK9" s="154">
        <v>13.8</v>
      </c>
      <c r="CL9" s="156">
        <v>21</v>
      </c>
      <c r="CM9" s="97">
        <f t="shared" si="1"/>
        <v>15.699999999999998</v>
      </c>
      <c r="CN9" s="98"/>
      <c r="CO9" s="98"/>
      <c r="CP9" s="102">
        <f t="shared" si="2"/>
        <v>62.169805906269083</v>
      </c>
      <c r="CQ9" s="136">
        <v>6.5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11.6</v>
      </c>
      <c r="C10" s="141">
        <v>7.3</v>
      </c>
      <c r="D10" s="156">
        <f t="shared" si="3"/>
        <v>4.3</v>
      </c>
      <c r="E10" s="156">
        <f t="shared" si="4"/>
        <v>10.225694708807014</v>
      </c>
      <c r="F10" s="156">
        <f t="shared" si="5"/>
        <v>13.659715954658717</v>
      </c>
      <c r="G10" s="156">
        <f t="shared" si="6"/>
        <v>3.4645427014999997</v>
      </c>
      <c r="H10" s="156">
        <f t="shared" si="7"/>
        <v>6.7611520073070146</v>
      </c>
      <c r="I10" s="156">
        <f t="shared" si="8"/>
        <v>1.3997189140904629</v>
      </c>
      <c r="J10" s="142">
        <f t="shared" si="9"/>
        <v>49.497017578913038</v>
      </c>
      <c r="K10" s="176">
        <v>1003</v>
      </c>
      <c r="L10" s="177">
        <v>2</v>
      </c>
      <c r="M10" s="178"/>
      <c r="N10" s="178"/>
      <c r="O10" s="178"/>
      <c r="P10" s="179"/>
      <c r="Q10" s="180">
        <v>13</v>
      </c>
      <c r="R10" s="181">
        <v>2</v>
      </c>
      <c r="S10" s="181"/>
      <c r="T10" s="180"/>
      <c r="U10" s="182"/>
      <c r="V10" s="182" t="s">
        <v>115</v>
      </c>
      <c r="W10" s="156">
        <v>1.5</v>
      </c>
      <c r="X10" s="156"/>
      <c r="Y10" s="156">
        <v>16.100000000000001</v>
      </c>
      <c r="Z10" s="156">
        <v>17.8</v>
      </c>
      <c r="AA10" s="156"/>
      <c r="AB10" s="156">
        <v>20.2</v>
      </c>
      <c r="AC10" s="48"/>
      <c r="AD10" s="140">
        <v>16.3</v>
      </c>
      <c r="AE10" s="141">
        <v>8.8000000000000007</v>
      </c>
      <c r="AF10" s="156">
        <f t="shared" si="10"/>
        <v>7.5</v>
      </c>
      <c r="AG10" s="156">
        <f t="shared" si="11"/>
        <v>11.325335331392466</v>
      </c>
      <c r="AH10" s="156">
        <f t="shared" si="15"/>
        <v>18.537988650259223</v>
      </c>
      <c r="AI10" s="156">
        <f t="shared" si="16"/>
        <v>6.053144099999999</v>
      </c>
      <c r="AJ10" s="156">
        <f t="shared" si="17"/>
        <v>5.2721912313924673</v>
      </c>
      <c r="AK10" s="156">
        <f t="shared" si="12"/>
        <v>-2.0093836134777718</v>
      </c>
      <c r="AL10" s="142">
        <f t="shared" si="13"/>
        <v>28.439931272256679</v>
      </c>
      <c r="AM10" s="176">
        <v>1003</v>
      </c>
      <c r="AN10" s="177">
        <v>8</v>
      </c>
      <c r="AO10" s="178"/>
      <c r="AP10" s="178"/>
      <c r="AQ10" s="178"/>
      <c r="AR10" s="179"/>
      <c r="AS10" s="180">
        <v>13</v>
      </c>
      <c r="AT10" s="181">
        <v>2</v>
      </c>
      <c r="AU10" s="181"/>
      <c r="AV10" s="180"/>
      <c r="AW10" s="182"/>
      <c r="AX10" s="182" t="s">
        <v>54</v>
      </c>
      <c r="AY10" s="156"/>
      <c r="AZ10" s="156">
        <v>18</v>
      </c>
      <c r="BA10" s="156">
        <v>18.5</v>
      </c>
      <c r="BB10" s="156"/>
      <c r="BC10" s="156">
        <v>19.899999999999999</v>
      </c>
      <c r="BD10" s="48"/>
      <c r="BE10" s="140">
        <v>12.9</v>
      </c>
      <c r="BF10" s="141">
        <v>8.8000000000000007</v>
      </c>
      <c r="BG10" s="156">
        <f t="shared" ref="BG10:BG37" si="18">IF(BE10="","SD",IF(BF10="","SD",(BE10-BF10)))</f>
        <v>4.0999999999999996</v>
      </c>
      <c r="BH10" s="156">
        <f t="shared" ref="BH10:BH37" si="19" xml:space="preserve"> IF(BE10="","SD",IF(BF10="","SD",(10^(23.5518-(2937.4/(273+BF10))-(4.9283*LOG10(273+BF10))))))</f>
        <v>11.325335331392466</v>
      </c>
      <c r="BI10" s="156">
        <f t="shared" ref="BI10:BI37" si="20">IF(BE10="","SD",(10^(23.5518-(2937.4/(273+BE10))-(4.9283*LOG10(273+BE10)))))</f>
        <v>14.880517066624742</v>
      </c>
      <c r="BJ10" s="156">
        <f t="shared" ref="BJ10:BJ37" si="21">IF(BE10="","SD",IF(BF10="","SD",(0.799*(1+(0.00115*BF10))*(BE10-BF10))))</f>
        <v>3.3090521079999995</v>
      </c>
      <c r="BK10" s="156">
        <f t="shared" ref="BK10:BK37" si="22">IF(BH10="SD","SD",IF(BJ10="SD","SD",(BH10-BJ10)))</f>
        <v>8.0162832233924668</v>
      </c>
      <c r="BL10" s="156">
        <f t="shared" ref="BL10:BL37" si="23">IF(BK10="SD","SD",((237.3*LN(BK10/6.11))/(7.5*LN(10)-LN(BK10/6.11))))</f>
        <v>3.7909737022026233</v>
      </c>
      <c r="BM10" s="142">
        <f t="shared" si="14"/>
        <v>53.870999156151981</v>
      </c>
      <c r="BN10" s="176">
        <v>1007</v>
      </c>
      <c r="BO10" s="177">
        <v>7</v>
      </c>
      <c r="BP10" s="178"/>
      <c r="BQ10" s="178"/>
      <c r="BR10" s="178"/>
      <c r="BS10" s="179"/>
      <c r="BT10" s="180">
        <v>0</v>
      </c>
      <c r="BU10" s="181">
        <v>0</v>
      </c>
      <c r="BV10" s="181"/>
      <c r="BW10" s="180"/>
      <c r="BX10" s="182"/>
      <c r="BY10" s="182" t="s">
        <v>54</v>
      </c>
      <c r="BZ10" s="156"/>
      <c r="CA10" s="156">
        <v>17.5</v>
      </c>
      <c r="CB10" s="156">
        <v>18.5</v>
      </c>
      <c r="CC10" s="156"/>
      <c r="CD10" s="156">
        <v>19.8</v>
      </c>
      <c r="CE10" s="48"/>
      <c r="CF10" s="150">
        <v>0</v>
      </c>
      <c r="CG10" s="156">
        <v>29.6</v>
      </c>
      <c r="CH10" s="158">
        <f t="shared" si="0"/>
        <v>3.8999999999999986</v>
      </c>
      <c r="CI10" s="154">
        <v>8</v>
      </c>
      <c r="CJ10" s="154">
        <v>112692.73</v>
      </c>
      <c r="CK10" s="154">
        <v>6.6</v>
      </c>
      <c r="CL10" s="156">
        <v>18</v>
      </c>
      <c r="CM10" s="97">
        <f t="shared" si="1"/>
        <v>13.6</v>
      </c>
      <c r="CN10" s="98"/>
      <c r="CO10" s="98"/>
      <c r="CP10" s="102">
        <f t="shared" si="2"/>
        <v>43.935982669107233</v>
      </c>
      <c r="CQ10" s="136">
        <v>3.3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10.3</v>
      </c>
      <c r="C11" s="141">
        <v>7.2</v>
      </c>
      <c r="D11" s="156">
        <f t="shared" si="3"/>
        <v>3.1000000000000005</v>
      </c>
      <c r="E11" s="156">
        <f t="shared" si="4"/>
        <v>10.155856208341412</v>
      </c>
      <c r="F11" s="156">
        <f t="shared" si="5"/>
        <v>12.527928438835833</v>
      </c>
      <c r="G11" s="156">
        <f t="shared" si="6"/>
        <v>2.4974087320000007</v>
      </c>
      <c r="H11" s="156">
        <f t="shared" si="7"/>
        <v>7.6584474763414114</v>
      </c>
      <c r="I11" s="156">
        <f t="shared" si="8"/>
        <v>3.1450055389881348</v>
      </c>
      <c r="J11" s="142">
        <f t="shared" si="9"/>
        <v>61.130996347334488</v>
      </c>
      <c r="K11" s="176">
        <v>1015</v>
      </c>
      <c r="L11" s="177">
        <v>0</v>
      </c>
      <c r="M11" s="178"/>
      <c r="N11" s="178"/>
      <c r="O11" s="178"/>
      <c r="P11" s="179"/>
      <c r="Q11" s="180">
        <v>18</v>
      </c>
      <c r="R11" s="181">
        <v>2</v>
      </c>
      <c r="S11" s="181"/>
      <c r="T11" s="180"/>
      <c r="U11" s="182"/>
      <c r="V11" s="182" t="s">
        <v>115</v>
      </c>
      <c r="W11" s="156">
        <v>2</v>
      </c>
      <c r="X11" s="156"/>
      <c r="Y11" s="156">
        <v>15.8</v>
      </c>
      <c r="Z11" s="156">
        <v>17.2</v>
      </c>
      <c r="AA11" s="156"/>
      <c r="AB11" s="156">
        <v>19.600000000000001</v>
      </c>
      <c r="AC11" s="48"/>
      <c r="AD11" s="140">
        <v>16.3</v>
      </c>
      <c r="AE11" s="141">
        <v>10.5</v>
      </c>
      <c r="AF11" s="156">
        <f t="shared" si="10"/>
        <v>5.8000000000000007</v>
      </c>
      <c r="AG11" s="156">
        <f t="shared" si="11"/>
        <v>12.696483247064378</v>
      </c>
      <c r="AH11" s="156">
        <f t="shared" si="15"/>
        <v>18.537988650259223</v>
      </c>
      <c r="AI11" s="156">
        <f t="shared" si="16"/>
        <v>4.6901579650000009</v>
      </c>
      <c r="AJ11" s="156">
        <f t="shared" si="17"/>
        <v>8.0063252820643775</v>
      </c>
      <c r="AK11" s="156">
        <f t="shared" si="12"/>
        <v>3.7733449388502871</v>
      </c>
      <c r="AL11" s="142">
        <f t="shared" si="13"/>
        <v>43.188748429579078</v>
      </c>
      <c r="AM11" s="176">
        <v>1015</v>
      </c>
      <c r="AN11" s="177">
        <v>1</v>
      </c>
      <c r="AO11" s="178"/>
      <c r="AP11" s="178"/>
      <c r="AQ11" s="178"/>
      <c r="AR11" s="179"/>
      <c r="AS11" s="180">
        <v>18</v>
      </c>
      <c r="AT11" s="181">
        <v>2</v>
      </c>
      <c r="AU11" s="181"/>
      <c r="AV11" s="180"/>
      <c r="AW11" s="182"/>
      <c r="AX11" s="182" t="s">
        <v>54</v>
      </c>
      <c r="AY11" s="156"/>
      <c r="AZ11" s="156">
        <v>18</v>
      </c>
      <c r="BA11" s="156">
        <v>18</v>
      </c>
      <c r="BB11" s="156"/>
      <c r="BC11" s="156">
        <v>19.3</v>
      </c>
      <c r="BD11" s="48"/>
      <c r="BE11" s="140">
        <v>8.9</v>
      </c>
      <c r="BF11" s="141">
        <v>5.9</v>
      </c>
      <c r="BG11" s="156">
        <f t="shared" si="18"/>
        <v>3</v>
      </c>
      <c r="BH11" s="156">
        <f t="shared" si="19"/>
        <v>9.2855093613974713</v>
      </c>
      <c r="BI11" s="156">
        <f t="shared" si="20"/>
        <v>11.40221807367009</v>
      </c>
      <c r="BJ11" s="156">
        <f t="shared" si="21"/>
        <v>2.4132636450000002</v>
      </c>
      <c r="BK11" s="156">
        <f t="shared" si="22"/>
        <v>6.8722457163974706</v>
      </c>
      <c r="BL11" s="156">
        <f t="shared" si="23"/>
        <v>1.6265311949590351</v>
      </c>
      <c r="BM11" s="142">
        <f t="shared" si="14"/>
        <v>60.271130336182615</v>
      </c>
      <c r="BN11" s="176">
        <v>1015</v>
      </c>
      <c r="BO11" s="177">
        <v>0</v>
      </c>
      <c r="BP11" s="178"/>
      <c r="BQ11" s="178"/>
      <c r="BR11" s="178"/>
      <c r="BS11" s="179"/>
      <c r="BT11" s="180">
        <v>0</v>
      </c>
      <c r="BU11" s="181">
        <v>0</v>
      </c>
      <c r="BV11" s="181"/>
      <c r="BW11" s="180"/>
      <c r="BX11" s="182"/>
      <c r="BY11" s="182" t="s">
        <v>54</v>
      </c>
      <c r="BZ11" s="156"/>
      <c r="CA11" s="156">
        <v>16.8</v>
      </c>
      <c r="CB11" s="156">
        <v>17.8</v>
      </c>
      <c r="CC11" s="156"/>
      <c r="CD11" s="156">
        <v>19.399999999999999</v>
      </c>
      <c r="CE11" s="48"/>
      <c r="CF11" s="150">
        <v>0</v>
      </c>
      <c r="CG11" s="156">
        <v>28.9</v>
      </c>
      <c r="CH11" s="158">
        <f t="shared" si="0"/>
        <v>4.5</v>
      </c>
      <c r="CI11" s="154">
        <v>8</v>
      </c>
      <c r="CJ11" s="154">
        <v>112764.84</v>
      </c>
      <c r="CK11" s="154">
        <v>6.5</v>
      </c>
      <c r="CL11" s="156">
        <v>16.600000000000001</v>
      </c>
      <c r="CM11" s="97">
        <f t="shared" si="1"/>
        <v>11.833333333333334</v>
      </c>
      <c r="CN11" s="104"/>
      <c r="CO11" s="104"/>
      <c r="CP11" s="102">
        <f t="shared" si="2"/>
        <v>54.863625037698732</v>
      </c>
      <c r="CQ11" s="136">
        <v>8.5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8.9</v>
      </c>
      <c r="C12" s="141">
        <v>5.5</v>
      </c>
      <c r="D12" s="156">
        <f t="shared" si="3"/>
        <v>3.4000000000000004</v>
      </c>
      <c r="E12" s="156">
        <f t="shared" si="4"/>
        <v>9.0313096748088917</v>
      </c>
      <c r="F12" s="156">
        <f t="shared" si="5"/>
        <v>11.40221807367009</v>
      </c>
      <c r="G12" s="156">
        <f t="shared" si="6"/>
        <v>2.7337824950000003</v>
      </c>
      <c r="H12" s="156">
        <f t="shared" si="7"/>
        <v>6.2975271798088919</v>
      </c>
      <c r="I12" s="156">
        <f t="shared" si="8"/>
        <v>0.41612493959071062</v>
      </c>
      <c r="J12" s="142">
        <f t="shared" si="9"/>
        <v>55.230720366163588</v>
      </c>
      <c r="K12" s="176">
        <v>1019</v>
      </c>
      <c r="L12" s="177">
        <v>0</v>
      </c>
      <c r="M12" s="178"/>
      <c r="N12" s="178"/>
      <c r="O12" s="178"/>
      <c r="P12" s="179"/>
      <c r="Q12" s="180">
        <v>13</v>
      </c>
      <c r="R12" s="181">
        <v>2</v>
      </c>
      <c r="S12" s="181"/>
      <c r="T12" s="180"/>
      <c r="U12" s="182"/>
      <c r="V12" s="182" t="s">
        <v>115</v>
      </c>
      <c r="W12" s="156">
        <v>2</v>
      </c>
      <c r="X12" s="156"/>
      <c r="Y12" s="156">
        <v>14.3</v>
      </c>
      <c r="Z12" s="156">
        <v>16.100000000000001</v>
      </c>
      <c r="AA12" s="156"/>
      <c r="AB12" s="156">
        <v>19</v>
      </c>
      <c r="AC12" s="48"/>
      <c r="AD12" s="140">
        <v>15</v>
      </c>
      <c r="AE12" s="141">
        <v>7.8</v>
      </c>
      <c r="AF12" s="156">
        <f t="shared" si="10"/>
        <v>7.2</v>
      </c>
      <c r="AG12" s="156">
        <f t="shared" si="11"/>
        <v>10.581283348586966</v>
      </c>
      <c r="AH12" s="156">
        <f t="shared" si="15"/>
        <v>17.055735289969338</v>
      </c>
      <c r="AI12" s="156">
        <f t="shared" si="16"/>
        <v>5.804402616</v>
      </c>
      <c r="AJ12" s="156">
        <f t="shared" si="17"/>
        <v>4.7768807325869664</v>
      </c>
      <c r="AK12" s="156">
        <f t="shared" si="12"/>
        <v>-3.3346861597955906</v>
      </c>
      <c r="AL12" s="142">
        <f t="shared" si="13"/>
        <v>28.00747461996729</v>
      </c>
      <c r="AM12" s="176">
        <v>1015</v>
      </c>
      <c r="AN12" s="177">
        <v>0</v>
      </c>
      <c r="AO12" s="178"/>
      <c r="AP12" s="178"/>
      <c r="AQ12" s="178"/>
      <c r="AR12" s="179"/>
      <c r="AS12" s="180">
        <v>13</v>
      </c>
      <c r="AT12" s="181">
        <v>2</v>
      </c>
      <c r="AU12" s="181"/>
      <c r="AV12" s="180"/>
      <c r="AW12" s="182"/>
      <c r="AX12" s="182" t="s">
        <v>54</v>
      </c>
      <c r="AY12" s="156"/>
      <c r="AZ12" s="156">
        <v>16.8</v>
      </c>
      <c r="BA12" s="156">
        <v>17</v>
      </c>
      <c r="BB12" s="156"/>
      <c r="BC12" s="156">
        <v>18.7</v>
      </c>
      <c r="BD12" s="48"/>
      <c r="BE12" s="140">
        <v>6</v>
      </c>
      <c r="BF12" s="141">
        <v>4.5</v>
      </c>
      <c r="BG12" s="156">
        <f t="shared" ref="BG12:BG28" si="24">IF(BE12="","SD",IF(BF12="","SD",(BE12-BF12)))</f>
        <v>1.5</v>
      </c>
      <c r="BH12" s="156">
        <f t="shared" ref="BH12:BH28" si="25" xml:space="preserve"> IF(BE12="","SD",IF(BF12="","SD",(10^(23.5518-(2937.4/(273+BF12))-(4.9283*LOG10(273+BF12))))))</f>
        <v>8.4225150111611651</v>
      </c>
      <c r="BI12" s="156">
        <f t="shared" ref="BI12:BI28" si="26">IF(BE12="","SD",(10^(23.5518-(2937.4/(273+BE12))-(4.9283*LOG10(273+BE12)))))</f>
        <v>9.3500383639376281</v>
      </c>
      <c r="BJ12" s="156">
        <f t="shared" ref="BJ12:BJ28" si="27">IF(BE12="","SD",IF(BF12="","SD",(0.799*(1+(0.00115*BF12))*(BE12-BF12))))</f>
        <v>1.2047022375000001</v>
      </c>
      <c r="BK12" s="156">
        <f t="shared" si="22"/>
        <v>7.2178127736611648</v>
      </c>
      <c r="BL12" s="156">
        <f t="shared" si="23"/>
        <v>2.3119164138415642</v>
      </c>
      <c r="BM12" s="142">
        <f t="shared" si="14"/>
        <v>77.195541801194182</v>
      </c>
      <c r="BN12" s="176">
        <v>1014</v>
      </c>
      <c r="BO12" s="177">
        <v>0</v>
      </c>
      <c r="BP12" s="178"/>
      <c r="BQ12" s="178"/>
      <c r="BR12" s="178"/>
      <c r="BS12" s="179"/>
      <c r="BT12" s="180">
        <v>0</v>
      </c>
      <c r="BU12" s="181">
        <v>0</v>
      </c>
      <c r="BV12" s="181"/>
      <c r="BW12" s="180"/>
      <c r="BX12" s="182"/>
      <c r="BY12" s="182" t="s">
        <v>115</v>
      </c>
      <c r="BZ12" s="156"/>
      <c r="CA12" s="156">
        <v>15.5</v>
      </c>
      <c r="CB12" s="156">
        <v>16.8</v>
      </c>
      <c r="CC12" s="156"/>
      <c r="CD12" s="156">
        <v>18.600000000000001</v>
      </c>
      <c r="CE12" s="48"/>
      <c r="CF12" s="150">
        <v>0</v>
      </c>
      <c r="CG12" s="156">
        <v>29.5</v>
      </c>
      <c r="CH12" s="158">
        <f t="shared" si="0"/>
        <v>3.6999999999999993</v>
      </c>
      <c r="CI12" s="154">
        <v>5.5</v>
      </c>
      <c r="CJ12" s="154">
        <v>112819.57</v>
      </c>
      <c r="CK12" s="154">
        <v>2.5</v>
      </c>
      <c r="CL12" s="156">
        <v>15.3</v>
      </c>
      <c r="CM12" s="97">
        <f t="shared" ref="CM12:CM28" si="28">IF(AND(B12&gt;0,AD12&gt;0),AVERAGE(B12,AD12,BE12),IF(AND(B12=0,AD12&gt;0,BE12&gt;0),AVERAGE(B12,AD12,BE12),IF(AND(AD12=0,B12&gt;0,BE12&gt;0),AVERAGE(B12,AD12,BE12))))</f>
        <v>9.9666666666666668</v>
      </c>
      <c r="CN12" s="104"/>
      <c r="CO12" s="104"/>
      <c r="CP12" s="102">
        <f t="shared" si="2"/>
        <v>53.477912262441691</v>
      </c>
      <c r="CQ12" s="136">
        <v>8.1999999999999993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6.5</v>
      </c>
      <c r="C13" s="141">
        <v>4.2</v>
      </c>
      <c r="D13" s="156">
        <f t="shared" si="3"/>
        <v>2.2999999999999998</v>
      </c>
      <c r="E13" s="156">
        <f t="shared" si="4"/>
        <v>8.2470959608693999</v>
      </c>
      <c r="F13" s="156">
        <f t="shared" si="5"/>
        <v>9.6786614373711188</v>
      </c>
      <c r="G13" s="156">
        <f t="shared" si="6"/>
        <v>1.8465760909999998</v>
      </c>
      <c r="H13" s="156">
        <f t="shared" si="7"/>
        <v>6.4005198698694006</v>
      </c>
      <c r="I13" s="156">
        <f t="shared" si="8"/>
        <v>0.64002821655875697</v>
      </c>
      <c r="J13" s="142">
        <f t="shared" si="9"/>
        <v>66.130217605874691</v>
      </c>
      <c r="K13" s="176">
        <v>1014</v>
      </c>
      <c r="L13" s="177">
        <v>4</v>
      </c>
      <c r="M13" s="178"/>
      <c r="N13" s="178"/>
      <c r="O13" s="178"/>
      <c r="P13" s="179"/>
      <c r="Q13" s="180">
        <v>18</v>
      </c>
      <c r="R13" s="181">
        <v>2</v>
      </c>
      <c r="S13" s="181"/>
      <c r="T13" s="180"/>
      <c r="U13" s="182"/>
      <c r="V13" s="182" t="s">
        <v>115</v>
      </c>
      <c r="W13" s="156">
        <v>-3</v>
      </c>
      <c r="X13" s="156"/>
      <c r="Y13" s="156">
        <v>13.2</v>
      </c>
      <c r="Z13" s="156">
        <v>15.2</v>
      </c>
      <c r="AA13" s="156"/>
      <c r="AB13" s="156">
        <v>18.3</v>
      </c>
      <c r="AC13" s="48"/>
      <c r="AD13" s="140">
        <v>18.3</v>
      </c>
      <c r="AE13" s="141">
        <v>10.5</v>
      </c>
      <c r="AF13" s="156">
        <f t="shared" si="10"/>
        <v>7.8000000000000007</v>
      </c>
      <c r="AG13" s="156">
        <f t="shared" si="11"/>
        <v>12.696483247064378</v>
      </c>
      <c r="AH13" s="156">
        <f t="shared" si="15"/>
        <v>21.039157529884413</v>
      </c>
      <c r="AI13" s="156">
        <f t="shared" si="16"/>
        <v>6.3074538150000006</v>
      </c>
      <c r="AJ13" s="156">
        <f t="shared" si="17"/>
        <v>6.3890294320643779</v>
      </c>
      <c r="AK13" s="156">
        <f t="shared" si="12"/>
        <v>0.61520680539932571</v>
      </c>
      <c r="AL13" s="142">
        <f t="shared" si="13"/>
        <v>30.367325416853223</v>
      </c>
      <c r="AM13" s="176">
        <v>1010</v>
      </c>
      <c r="AN13" s="177">
        <v>4</v>
      </c>
      <c r="AO13" s="178"/>
      <c r="AP13" s="178"/>
      <c r="AQ13" s="178"/>
      <c r="AR13" s="179"/>
      <c r="AS13" s="180">
        <v>36</v>
      </c>
      <c r="AT13" s="181">
        <v>2</v>
      </c>
      <c r="AU13" s="181"/>
      <c r="AV13" s="180"/>
      <c r="AW13" s="182"/>
      <c r="AX13" s="182" t="s">
        <v>54</v>
      </c>
      <c r="AY13" s="156"/>
      <c r="AZ13" s="156">
        <v>16.2</v>
      </c>
      <c r="BA13" s="156">
        <v>16.2</v>
      </c>
      <c r="BB13" s="156"/>
      <c r="BC13" s="156">
        <v>18.100000000000001</v>
      </c>
      <c r="BD13" s="48"/>
      <c r="BE13" s="140">
        <v>8</v>
      </c>
      <c r="BF13" s="141">
        <v>7.5</v>
      </c>
      <c r="BG13" s="156">
        <f t="shared" si="24"/>
        <v>0.5</v>
      </c>
      <c r="BH13" s="156">
        <f t="shared" si="25"/>
        <v>10.366644322942012</v>
      </c>
      <c r="BI13" s="156">
        <f t="shared" si="26"/>
        <v>10.72654504053386</v>
      </c>
      <c r="BJ13" s="156">
        <f t="shared" si="27"/>
        <v>0.40294568750000004</v>
      </c>
      <c r="BK13" s="156">
        <f t="shared" si="22"/>
        <v>9.963698635442011</v>
      </c>
      <c r="BL13" s="156">
        <f t="shared" si="23"/>
        <v>6.915511632947851</v>
      </c>
      <c r="BM13" s="142">
        <f t="shared" si="14"/>
        <v>92.888237524671936</v>
      </c>
      <c r="BN13" s="176">
        <v>1009</v>
      </c>
      <c r="BO13" s="177">
        <v>0</v>
      </c>
      <c r="BP13" s="178"/>
      <c r="BQ13" s="178"/>
      <c r="BR13" s="178"/>
      <c r="BS13" s="179"/>
      <c r="BT13" s="180">
        <v>0</v>
      </c>
      <c r="BU13" s="181">
        <v>0</v>
      </c>
      <c r="BV13" s="181"/>
      <c r="BW13" s="180"/>
      <c r="BX13" s="182"/>
      <c r="BY13" s="182" t="s">
        <v>115</v>
      </c>
      <c r="BZ13" s="156"/>
      <c r="CA13" s="156">
        <v>15.2</v>
      </c>
      <c r="CB13" s="156">
        <v>16.2</v>
      </c>
      <c r="CC13" s="156"/>
      <c r="CD13" s="156">
        <v>18.100000000000001</v>
      </c>
      <c r="CE13" s="48"/>
      <c r="CF13" s="150">
        <v>0</v>
      </c>
      <c r="CG13" s="156">
        <v>28.7</v>
      </c>
      <c r="CH13" s="158">
        <f t="shared" si="0"/>
        <v>2</v>
      </c>
      <c r="CI13" s="154">
        <v>4</v>
      </c>
      <c r="CJ13" s="154">
        <v>112844.09</v>
      </c>
      <c r="CK13" s="154">
        <v>1.5</v>
      </c>
      <c r="CL13" s="156">
        <v>19.5</v>
      </c>
      <c r="CM13" s="97">
        <f t="shared" si="28"/>
        <v>10.933333333333332</v>
      </c>
      <c r="CN13" s="104"/>
      <c r="CO13" s="104"/>
      <c r="CP13" s="102">
        <f t="shared" si="2"/>
        <v>63.128593515799956</v>
      </c>
      <c r="CQ13" s="136">
        <v>6.9</v>
      </c>
      <c r="CS13" s="83">
        <v>1</v>
      </c>
      <c r="CT13" s="92">
        <f>CL7</f>
        <v>16.5</v>
      </c>
      <c r="CU13" s="92">
        <f>CK7</f>
        <v>13.3</v>
      </c>
      <c r="CV13" s="92">
        <f>IF(CM7=FALSE,"s/d",CM7)</f>
        <v>13.666666666666666</v>
      </c>
      <c r="CW13" s="94" t="str">
        <f>IF(CO7="","s/d",CO7)</f>
        <v>s/d</v>
      </c>
      <c r="CX13" s="94" t="str">
        <f>IF(CN7="","s/d",CN7)</f>
        <v>s/d</v>
      </c>
      <c r="CY13" s="93">
        <f>CP7</f>
        <v>88.92150823344771</v>
      </c>
      <c r="CZ13" s="92">
        <f>IF(COUNT(I7,AK7,BL7)=1,"s/d",AVERAGE(I7,AK7,BL7))</f>
        <v>11.85915819753223</v>
      </c>
      <c r="DA13" s="93">
        <f>IF(COUNT(K7,AM7,BN7)=1,"s/d",AVERAGE(K7,AM7,BN7))</f>
        <v>1004.3333333333334</v>
      </c>
      <c r="DB13" s="92" t="str">
        <f>IF(W7="","",W7)</f>
        <v>s/d</v>
      </c>
      <c r="DC13" s="92" t="e">
        <f t="shared" ref="DC13:DH28" si="29">IF(COUNT(X7,AY7,BZ7)=1,"sd",AVERAGE(X7,AY7,BZ7))</f>
        <v>#DIV/0!</v>
      </c>
      <c r="DD13" s="92">
        <f>IF(COUNT(Y7,AZ7,CA7)=1,"s/d",AVERAGE(Y7,AZ7,CA7))</f>
        <v>19.766666666666666</v>
      </c>
      <c r="DE13" s="92">
        <f>IF(COUNT(Z7,BA7,CB7)=1,"s/d",AVERAGE(Z7,BA7,CB7))</f>
        <v>20.333333333333332</v>
      </c>
      <c r="DF13" s="92" t="e">
        <f t="shared" si="29"/>
        <v>#DIV/0!</v>
      </c>
      <c r="DG13" s="92">
        <f>IF(COUNT(AB7,BC7,CD7)=1,"s/d",AVERAGE(AB7,BC7,CD7))</f>
        <v>21.5</v>
      </c>
      <c r="DH13" s="92" t="e">
        <f t="shared" si="29"/>
        <v>#DIV/0!</v>
      </c>
      <c r="DI13" s="96">
        <f>CF7</f>
        <v>0</v>
      </c>
      <c r="DJ13" s="92">
        <f>CH7</f>
        <v>0</v>
      </c>
      <c r="DK13" s="96">
        <f>IF(CQ7="","",CQ7)</f>
        <v>0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13.4</v>
      </c>
      <c r="C14" s="141">
        <v>9.4</v>
      </c>
      <c r="D14" s="156">
        <f t="shared" si="3"/>
        <v>4</v>
      </c>
      <c r="E14" s="156">
        <f t="shared" si="4"/>
        <v>11.793574718950822</v>
      </c>
      <c r="F14" s="156">
        <f t="shared" si="5"/>
        <v>15.37499491092894</v>
      </c>
      <c r="G14" s="156">
        <f t="shared" si="6"/>
        <v>3.23054876</v>
      </c>
      <c r="H14" s="156">
        <f t="shared" si="7"/>
        <v>8.5630259589508224</v>
      </c>
      <c r="I14" s="156">
        <f t="shared" si="8"/>
        <v>4.7304381320973636</v>
      </c>
      <c r="J14" s="142">
        <f t="shared" si="9"/>
        <v>55.694496216476821</v>
      </c>
      <c r="K14" s="176">
        <v>1010</v>
      </c>
      <c r="L14" s="177">
        <v>0</v>
      </c>
      <c r="M14" s="178"/>
      <c r="N14" s="178"/>
      <c r="O14" s="178"/>
      <c r="P14" s="179"/>
      <c r="Q14" s="180">
        <v>4</v>
      </c>
      <c r="R14" s="181">
        <v>2</v>
      </c>
      <c r="S14" s="181"/>
      <c r="T14" s="180"/>
      <c r="U14" s="182"/>
      <c r="V14" s="182" t="s">
        <v>115</v>
      </c>
      <c r="W14" s="156">
        <v>0</v>
      </c>
      <c r="X14" s="156"/>
      <c r="Y14" s="156">
        <v>13.4</v>
      </c>
      <c r="Z14" s="156">
        <v>15.1</v>
      </c>
      <c r="AA14" s="156"/>
      <c r="AB14" s="156">
        <v>18</v>
      </c>
      <c r="AC14" s="48"/>
      <c r="AD14" s="140">
        <v>22.5</v>
      </c>
      <c r="AE14" s="141">
        <v>13.8</v>
      </c>
      <c r="AF14" s="156">
        <f t="shared" si="10"/>
        <v>8.6999999999999993</v>
      </c>
      <c r="AG14" s="156">
        <f t="shared" si="11"/>
        <v>15.780916273415599</v>
      </c>
      <c r="AH14" s="156">
        <f t="shared" si="15"/>
        <v>27.271662477114713</v>
      </c>
      <c r="AI14" s="156">
        <f t="shared" si="16"/>
        <v>7.0616171310000002</v>
      </c>
      <c r="AJ14" s="156">
        <f t="shared" si="17"/>
        <v>8.7192991424155988</v>
      </c>
      <c r="AK14" s="156">
        <f t="shared" si="12"/>
        <v>4.9892317315541561</v>
      </c>
      <c r="AL14" s="142">
        <f t="shared" si="13"/>
        <v>31.972011789646068</v>
      </c>
      <c r="AM14" s="176">
        <v>1007</v>
      </c>
      <c r="AN14" s="177">
        <v>0</v>
      </c>
      <c r="AO14" s="178"/>
      <c r="AP14" s="178"/>
      <c r="AQ14" s="178"/>
      <c r="AR14" s="179"/>
      <c r="AS14" s="180">
        <v>36</v>
      </c>
      <c r="AT14" s="181">
        <v>2</v>
      </c>
      <c r="AU14" s="181"/>
      <c r="AV14" s="180"/>
      <c r="AW14" s="182"/>
      <c r="AX14" s="182" t="s">
        <v>54</v>
      </c>
      <c r="AY14" s="156"/>
      <c r="AZ14" s="156">
        <v>16.899999999999999</v>
      </c>
      <c r="BA14" s="156">
        <v>16.5</v>
      </c>
      <c r="BB14" s="156"/>
      <c r="BC14" s="156">
        <v>17.7</v>
      </c>
      <c r="BD14" s="48"/>
      <c r="BE14" s="140">
        <v>16.5</v>
      </c>
      <c r="BF14" s="141">
        <v>11.5</v>
      </c>
      <c r="BG14" s="156">
        <f t="shared" si="24"/>
        <v>5</v>
      </c>
      <c r="BH14" s="156">
        <f t="shared" si="25"/>
        <v>13.569568222036036</v>
      </c>
      <c r="BI14" s="156">
        <f t="shared" si="26"/>
        <v>18.775778328494798</v>
      </c>
      <c r="BJ14" s="156">
        <f t="shared" si="27"/>
        <v>4.0478338750000002</v>
      </c>
      <c r="BK14" s="156">
        <f t="shared" si="22"/>
        <v>9.5217343470360358</v>
      </c>
      <c r="BL14" s="156">
        <f t="shared" si="23"/>
        <v>6.256973798909863</v>
      </c>
      <c r="BM14" s="142">
        <f t="shared" si="14"/>
        <v>50.712860902205627</v>
      </c>
      <c r="BN14" s="176">
        <v>1005</v>
      </c>
      <c r="BO14" s="177">
        <v>5</v>
      </c>
      <c r="BP14" s="178"/>
      <c r="BQ14" s="178"/>
      <c r="BR14" s="178"/>
      <c r="BS14" s="179"/>
      <c r="BT14" s="180">
        <v>4</v>
      </c>
      <c r="BU14" s="181">
        <v>2</v>
      </c>
      <c r="BV14" s="181"/>
      <c r="BW14" s="180"/>
      <c r="BX14" s="182"/>
      <c r="BY14" s="182" t="s">
        <v>115</v>
      </c>
      <c r="BZ14" s="156"/>
      <c r="CA14" s="156">
        <v>15.5</v>
      </c>
      <c r="CB14" s="156">
        <v>16.5</v>
      </c>
      <c r="CC14" s="156"/>
      <c r="CD14" s="156">
        <v>18</v>
      </c>
      <c r="CE14" s="48"/>
      <c r="CF14" s="150">
        <v>0</v>
      </c>
      <c r="CG14" s="156">
        <v>27</v>
      </c>
      <c r="CH14" s="158">
        <f t="shared" si="0"/>
        <v>1.8999999999999986</v>
      </c>
      <c r="CI14" s="154">
        <v>6</v>
      </c>
      <c r="CJ14" s="154">
        <v>112873.36</v>
      </c>
      <c r="CK14" s="154">
        <v>4.5999999999999996</v>
      </c>
      <c r="CL14" s="156">
        <v>23.5</v>
      </c>
      <c r="CM14" s="97">
        <f t="shared" si="28"/>
        <v>17.466666666666665</v>
      </c>
      <c r="CN14" s="104"/>
      <c r="CO14" s="104"/>
      <c r="CP14" s="102">
        <f t="shared" si="2"/>
        <v>46.12645630277617</v>
      </c>
      <c r="CQ14" s="136">
        <v>8.4</v>
      </c>
      <c r="CS14" s="83">
        <v>2</v>
      </c>
      <c r="CT14" s="92">
        <f t="shared" ref="CT14:CT43" si="30">CL8</f>
        <v>17</v>
      </c>
      <c r="CU14" s="92">
        <f t="shared" ref="CU14:CU43" si="31">CK8</f>
        <v>13.4</v>
      </c>
      <c r="CV14" s="92">
        <f t="shared" ref="CV14:CV43" si="32">IF(CM8=FALSE,"s/d",CM8)</f>
        <v>15.433333333333335</v>
      </c>
      <c r="CW14" s="94" t="str">
        <f t="shared" ref="CW14:CW43" si="33">IF(CO8="","s/d",CO8)</f>
        <v>s/d</v>
      </c>
      <c r="CX14" s="94" t="str">
        <f t="shared" ref="CX14:CX43" si="34">IF(CN8="","s/d",CN8)</f>
        <v>s/d</v>
      </c>
      <c r="CY14" s="93">
        <f t="shared" ref="CY14:CY43" si="35">CP8</f>
        <v>96.739844948541133</v>
      </c>
      <c r="CZ14" s="92">
        <f t="shared" ref="CZ14:CZ43" si="36">IF(COUNT(I8,AK8,BL8)=1,"s/d",AVERAGE(I8,AK8,BL8))</f>
        <v>14.910470813064189</v>
      </c>
      <c r="DA14" s="93">
        <f t="shared" ref="DA14:DA43" si="37">IF(COUNT(K8,AM8,BN8)=1,"s/d",AVERAGE(K8,AM8,BN8))</f>
        <v>994.33333333333337</v>
      </c>
      <c r="DB14" s="92">
        <f t="shared" ref="DB14:DB43" si="38">IF(W8="","",W8)</f>
        <v>13</v>
      </c>
      <c r="DC14" s="92" t="e">
        <f t="shared" si="29"/>
        <v>#DIV/0!</v>
      </c>
      <c r="DD14" s="92">
        <f t="shared" ref="DD14:DE14" si="39">IF(COUNT(Y8,AZ8,CA8)=1,"s/d",AVERAGE(Y8,AZ8,CA8))</f>
        <v>19.066666666666666</v>
      </c>
      <c r="DE14" s="92">
        <f t="shared" si="39"/>
        <v>19.566666666666666</v>
      </c>
      <c r="DF14" s="92" t="e">
        <f t="shared" si="29"/>
        <v>#DIV/0!</v>
      </c>
      <c r="DG14" s="92">
        <f t="shared" ref="DG14:DG43" si="40">IF(COUNT(AB8,BC8,CD8)=1,"s/d",AVERAGE(AB8,BC8,CD8))</f>
        <v>20.866666666666664</v>
      </c>
      <c r="DH14" s="92" t="e">
        <f t="shared" si="29"/>
        <v>#DIV/0!</v>
      </c>
      <c r="DI14" s="96">
        <f t="shared" ref="DI14:DI43" si="41">CF8</f>
        <v>0</v>
      </c>
      <c r="DJ14" s="92">
        <f t="shared" ref="DJ14:DJ43" si="42">CH8</f>
        <v>1</v>
      </c>
      <c r="DK14" s="96">
        <f t="shared" ref="DK14:DK43" si="43">IF(CQ8="","",CQ8)</f>
        <v>0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17.7</v>
      </c>
      <c r="C15" s="141">
        <v>12.8</v>
      </c>
      <c r="D15" s="156">
        <f t="shared" si="3"/>
        <v>4.8999999999999986</v>
      </c>
      <c r="E15" s="156">
        <f t="shared" si="4"/>
        <v>14.783316816070865</v>
      </c>
      <c r="F15" s="156">
        <f t="shared" si="5"/>
        <v>20.259498304897537</v>
      </c>
      <c r="G15" s="156">
        <f t="shared" si="6"/>
        <v>3.9727302719999997</v>
      </c>
      <c r="H15" s="156">
        <f t="shared" si="7"/>
        <v>10.810586544070866</v>
      </c>
      <c r="I15" s="156">
        <f t="shared" si="8"/>
        <v>8.1085622234297841</v>
      </c>
      <c r="J15" s="142">
        <f t="shared" si="9"/>
        <v>53.360583669821239</v>
      </c>
      <c r="K15" s="176">
        <v>1008</v>
      </c>
      <c r="L15" s="177">
        <v>8</v>
      </c>
      <c r="M15" s="178"/>
      <c r="N15" s="178"/>
      <c r="O15" s="178"/>
      <c r="P15" s="179"/>
      <c r="Q15" s="180">
        <v>4</v>
      </c>
      <c r="R15" s="181">
        <v>3</v>
      </c>
      <c r="S15" s="181"/>
      <c r="T15" s="180"/>
      <c r="U15" s="182"/>
      <c r="V15" s="182" t="s">
        <v>54</v>
      </c>
      <c r="W15" s="165" t="s">
        <v>65</v>
      </c>
      <c r="X15" s="156"/>
      <c r="Y15" s="156">
        <v>15.5</v>
      </c>
      <c r="Z15" s="156">
        <v>16.2</v>
      </c>
      <c r="AA15" s="156"/>
      <c r="AB15" s="156">
        <v>18</v>
      </c>
      <c r="AC15" s="48"/>
      <c r="AD15" s="140">
        <v>26.6</v>
      </c>
      <c r="AE15" s="141">
        <v>17</v>
      </c>
      <c r="AF15" s="156">
        <f t="shared" si="10"/>
        <v>9.6000000000000014</v>
      </c>
      <c r="AG15" s="156">
        <f t="shared" si="11"/>
        <v>19.381992880783113</v>
      </c>
      <c r="AH15" s="156">
        <f t="shared" si="15"/>
        <v>34.854040224354996</v>
      </c>
      <c r="AI15" s="156">
        <f t="shared" si="16"/>
        <v>7.8203563200000019</v>
      </c>
      <c r="AJ15" s="156">
        <f t="shared" si="17"/>
        <v>11.561636560783111</v>
      </c>
      <c r="AK15" s="156">
        <f t="shared" si="12"/>
        <v>9.0996406736651529</v>
      </c>
      <c r="AL15" s="142">
        <f t="shared" si="13"/>
        <v>33.171582078751875</v>
      </c>
      <c r="AM15" s="176">
        <v>1005</v>
      </c>
      <c r="AN15" s="177">
        <v>0</v>
      </c>
      <c r="AO15" s="178"/>
      <c r="AP15" s="178"/>
      <c r="AQ15" s="178"/>
      <c r="AR15" s="179"/>
      <c r="AS15" s="180">
        <v>36</v>
      </c>
      <c r="AT15" s="181">
        <v>2</v>
      </c>
      <c r="AU15" s="181"/>
      <c r="AV15" s="180"/>
      <c r="AW15" s="182"/>
      <c r="AX15" s="182" t="s">
        <v>54</v>
      </c>
      <c r="AY15" s="156"/>
      <c r="AZ15" s="156">
        <v>18.2</v>
      </c>
      <c r="BA15" s="156">
        <v>17.399999999999999</v>
      </c>
      <c r="BB15" s="156"/>
      <c r="BC15" s="156">
        <v>18.100000000000001</v>
      </c>
      <c r="BD15" s="48"/>
      <c r="BE15" s="140">
        <v>18</v>
      </c>
      <c r="BF15" s="141">
        <v>15.2</v>
      </c>
      <c r="BG15" s="156">
        <f t="shared" si="24"/>
        <v>2.8000000000000007</v>
      </c>
      <c r="BH15" s="156">
        <f t="shared" si="25"/>
        <v>17.276770172957512</v>
      </c>
      <c r="BI15" s="156">
        <f t="shared" si="26"/>
        <v>20.646103815106681</v>
      </c>
      <c r="BJ15" s="156">
        <f t="shared" si="27"/>
        <v>2.2763062560000007</v>
      </c>
      <c r="BK15" s="156">
        <f t="shared" si="22"/>
        <v>15.000463916957511</v>
      </c>
      <c r="BL15" s="156">
        <f t="shared" si="23"/>
        <v>13.018690622344389</v>
      </c>
      <c r="BM15" s="142">
        <f t="shared" si="14"/>
        <v>72.655180131283288</v>
      </c>
      <c r="BN15" s="176">
        <v>1004</v>
      </c>
      <c r="BO15" s="177">
        <v>0</v>
      </c>
      <c r="BP15" s="178"/>
      <c r="BQ15" s="178"/>
      <c r="BR15" s="178"/>
      <c r="BS15" s="179"/>
      <c r="BT15" s="180">
        <v>0</v>
      </c>
      <c r="BU15" s="181">
        <v>0</v>
      </c>
      <c r="BV15" s="181"/>
      <c r="BW15" s="180"/>
      <c r="BX15" s="182"/>
      <c r="BY15" s="182" t="s">
        <v>54</v>
      </c>
      <c r="BZ15" s="156"/>
      <c r="CA15" s="156">
        <v>17.5</v>
      </c>
      <c r="CB15" s="156">
        <v>17.7</v>
      </c>
      <c r="CC15" s="156"/>
      <c r="CD15" s="156">
        <v>18.2</v>
      </c>
      <c r="CE15" s="48"/>
      <c r="CF15" s="150">
        <v>0</v>
      </c>
      <c r="CG15" s="156">
        <v>26.9</v>
      </c>
      <c r="CH15" s="158">
        <f t="shared" si="0"/>
        <v>3.1999999999999993</v>
      </c>
      <c r="CI15" s="154">
        <v>13.5</v>
      </c>
      <c r="CJ15" s="154">
        <v>112943.17</v>
      </c>
      <c r="CK15" s="154">
        <v>13.2</v>
      </c>
      <c r="CL15" s="156">
        <v>27.5</v>
      </c>
      <c r="CM15" s="97">
        <f t="shared" si="28"/>
        <v>20.766666666666666</v>
      </c>
      <c r="CN15" s="104"/>
      <c r="CO15" s="104"/>
      <c r="CP15" s="102">
        <f t="shared" si="2"/>
        <v>53.062448626618796</v>
      </c>
      <c r="CQ15" s="136">
        <v>5.7</v>
      </c>
      <c r="CS15" s="83">
        <v>3</v>
      </c>
      <c r="CT15" s="92">
        <f t="shared" si="30"/>
        <v>21</v>
      </c>
      <c r="CU15" s="92">
        <f t="shared" si="31"/>
        <v>13.8</v>
      </c>
      <c r="CV15" s="92">
        <f t="shared" si="32"/>
        <v>15.699999999999998</v>
      </c>
      <c r="CW15" s="94" t="str">
        <f t="shared" si="33"/>
        <v>s/d</v>
      </c>
      <c r="CX15" s="94" t="str">
        <f t="shared" si="34"/>
        <v>s/d</v>
      </c>
      <c r="CY15" s="93">
        <f t="shared" si="35"/>
        <v>62.169805906269083</v>
      </c>
      <c r="CZ15" s="92">
        <f t="shared" si="36"/>
        <v>7.7432218218480307</v>
      </c>
      <c r="DA15" s="93">
        <f t="shared" si="37"/>
        <v>999</v>
      </c>
      <c r="DB15" s="92">
        <f t="shared" si="38"/>
        <v>11</v>
      </c>
      <c r="DC15" s="92" t="e">
        <f t="shared" si="29"/>
        <v>#DIV/0!</v>
      </c>
      <c r="DD15" s="92">
        <f t="shared" ref="DD15:DE15" si="44">IF(COUNT(Y9,AZ9,CA9)=1,"s/d",AVERAGE(Y9,AZ9,CA9))</f>
        <v>19.066666666666666</v>
      </c>
      <c r="DE15" s="92">
        <f t="shared" si="44"/>
        <v>19.333333333333332</v>
      </c>
      <c r="DF15" s="92" t="e">
        <f t="shared" si="29"/>
        <v>#DIV/0!</v>
      </c>
      <c r="DG15" s="92">
        <f t="shared" si="40"/>
        <v>20.6</v>
      </c>
      <c r="DH15" s="92" t="e">
        <f t="shared" si="29"/>
        <v>#DIV/0!</v>
      </c>
      <c r="DI15" s="96">
        <f t="shared" si="41"/>
        <v>0</v>
      </c>
      <c r="DJ15" s="92">
        <f t="shared" si="42"/>
        <v>4.6000000000000014</v>
      </c>
      <c r="DK15" s="96">
        <f t="shared" si="43"/>
        <v>6.5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20.399999999999999</v>
      </c>
      <c r="C16" s="141">
        <v>15.2</v>
      </c>
      <c r="D16" s="156">
        <f t="shared" si="3"/>
        <v>5.1999999999999993</v>
      </c>
      <c r="E16" s="156">
        <f t="shared" si="4"/>
        <v>17.276770172957512</v>
      </c>
      <c r="F16" s="156">
        <f t="shared" si="5"/>
        <v>23.978834317206886</v>
      </c>
      <c r="G16" s="156">
        <f t="shared" si="6"/>
        <v>4.2274259039999995</v>
      </c>
      <c r="H16" s="156">
        <f t="shared" si="7"/>
        <v>13.049344268957512</v>
      </c>
      <c r="I16" s="156">
        <f t="shared" si="8"/>
        <v>10.906092251010696</v>
      </c>
      <c r="J16" s="142">
        <f t="shared" si="9"/>
        <v>54.420261203412544</v>
      </c>
      <c r="K16" s="176">
        <v>1006</v>
      </c>
      <c r="L16" s="177">
        <v>4</v>
      </c>
      <c r="M16" s="178"/>
      <c r="N16" s="178"/>
      <c r="O16" s="178"/>
      <c r="P16" s="179"/>
      <c r="Q16" s="180">
        <v>4</v>
      </c>
      <c r="R16" s="181">
        <v>2</v>
      </c>
      <c r="S16" s="181"/>
      <c r="T16" s="180"/>
      <c r="U16" s="182"/>
      <c r="V16" s="182" t="s">
        <v>54</v>
      </c>
      <c r="W16" s="156">
        <v>9.5</v>
      </c>
      <c r="X16" s="156"/>
      <c r="Y16" s="156">
        <v>16</v>
      </c>
      <c r="Z16" s="156">
        <v>16.8</v>
      </c>
      <c r="AA16" s="156"/>
      <c r="AB16" s="156">
        <v>18.5</v>
      </c>
      <c r="AC16" s="48"/>
      <c r="AD16" s="140">
        <v>29.4</v>
      </c>
      <c r="AE16" s="141">
        <v>19.8</v>
      </c>
      <c r="AF16" s="156">
        <f t="shared" si="10"/>
        <v>9.5999999999999979</v>
      </c>
      <c r="AG16" s="156">
        <f t="shared" si="11"/>
        <v>23.104360847524493</v>
      </c>
      <c r="AH16" s="156">
        <f t="shared" si="15"/>
        <v>41.032165839347002</v>
      </c>
      <c r="AI16" s="156">
        <f t="shared" si="16"/>
        <v>7.8450550079999983</v>
      </c>
      <c r="AJ16" s="156">
        <f t="shared" si="17"/>
        <v>15.259305839524494</v>
      </c>
      <c r="AK16" s="156">
        <f t="shared" si="12"/>
        <v>13.280554467252346</v>
      </c>
      <c r="AL16" s="142">
        <f t="shared" si="13"/>
        <v>37.188643415190811</v>
      </c>
      <c r="AM16" s="176">
        <v>1002</v>
      </c>
      <c r="AN16" s="177">
        <v>1</v>
      </c>
      <c r="AO16" s="178"/>
      <c r="AP16" s="178"/>
      <c r="AQ16" s="178"/>
      <c r="AR16" s="179"/>
      <c r="AS16" s="180">
        <v>36</v>
      </c>
      <c r="AT16" s="181">
        <v>2</v>
      </c>
      <c r="AU16" s="181"/>
      <c r="AV16" s="180"/>
      <c r="AW16" s="182"/>
      <c r="AX16" s="182" t="s">
        <v>54</v>
      </c>
      <c r="AY16" s="156"/>
      <c r="AZ16" s="156">
        <v>19.2</v>
      </c>
      <c r="BA16" s="156">
        <v>18.2</v>
      </c>
      <c r="BB16" s="156"/>
      <c r="BC16" s="156">
        <v>18.399999999999999</v>
      </c>
      <c r="BD16" s="48"/>
      <c r="BE16" s="140">
        <v>19</v>
      </c>
      <c r="BF16" s="141">
        <v>17</v>
      </c>
      <c r="BG16" s="156">
        <f t="shared" si="24"/>
        <v>2</v>
      </c>
      <c r="BH16" s="156">
        <f t="shared" si="25"/>
        <v>19.381992880783113</v>
      </c>
      <c r="BI16" s="156">
        <f t="shared" si="26"/>
        <v>21.981870859163269</v>
      </c>
      <c r="BJ16" s="156">
        <f t="shared" si="27"/>
        <v>1.6292409000000001</v>
      </c>
      <c r="BK16" s="156">
        <f t="shared" si="22"/>
        <v>17.752751980783113</v>
      </c>
      <c r="BL16" s="156">
        <f t="shared" si="23"/>
        <v>15.621241240662339</v>
      </c>
      <c r="BM16" s="142">
        <f t="shared" si="14"/>
        <v>80.760878337081024</v>
      </c>
      <c r="BN16" s="176">
        <v>1001</v>
      </c>
      <c r="BO16" s="177">
        <v>0</v>
      </c>
      <c r="BP16" s="178"/>
      <c r="BQ16" s="178"/>
      <c r="BR16" s="178"/>
      <c r="BS16" s="179"/>
      <c r="BT16" s="180">
        <v>0</v>
      </c>
      <c r="BU16" s="181">
        <v>0</v>
      </c>
      <c r="BV16" s="181"/>
      <c r="BW16" s="180"/>
      <c r="BX16" s="182"/>
      <c r="BY16" s="182" t="s">
        <v>54</v>
      </c>
      <c r="BZ16" s="156"/>
      <c r="CA16" s="156">
        <v>18.600000000000001</v>
      </c>
      <c r="CB16" s="156">
        <v>18.600000000000001</v>
      </c>
      <c r="CC16" s="156"/>
      <c r="CD16" s="156">
        <v>18.7</v>
      </c>
      <c r="CE16" s="48"/>
      <c r="CF16" s="150">
        <v>0</v>
      </c>
      <c r="CG16" s="156">
        <v>28.2</v>
      </c>
      <c r="CH16" s="158">
        <f t="shared" si="0"/>
        <v>4.8000000000000007</v>
      </c>
      <c r="CI16" s="154">
        <v>15</v>
      </c>
      <c r="CJ16" s="154">
        <v>112989.33</v>
      </c>
      <c r="CK16" s="154">
        <v>14.2</v>
      </c>
      <c r="CL16" s="156">
        <v>30</v>
      </c>
      <c r="CM16" s="97">
        <f t="shared" si="28"/>
        <v>22.933333333333334</v>
      </c>
      <c r="CN16" s="104"/>
      <c r="CO16" s="104"/>
      <c r="CP16" s="102">
        <f t="shared" si="2"/>
        <v>57.456594318561464</v>
      </c>
      <c r="CQ16" s="136">
        <v>8.6</v>
      </c>
      <c r="CS16" s="83">
        <v>4</v>
      </c>
      <c r="CT16" s="92">
        <f t="shared" si="30"/>
        <v>18</v>
      </c>
      <c r="CU16" s="92">
        <f t="shared" si="31"/>
        <v>6.6</v>
      </c>
      <c r="CV16" s="92">
        <f t="shared" si="32"/>
        <v>13.6</v>
      </c>
      <c r="CW16" s="94" t="str">
        <f t="shared" si="33"/>
        <v>s/d</v>
      </c>
      <c r="CX16" s="94" t="str">
        <f t="shared" si="34"/>
        <v>s/d</v>
      </c>
      <c r="CY16" s="93">
        <f t="shared" si="35"/>
        <v>43.935982669107233</v>
      </c>
      <c r="CZ16" s="92">
        <f t="shared" si="36"/>
        <v>1.0604363342717715</v>
      </c>
      <c r="DA16" s="93">
        <f t="shared" si="37"/>
        <v>1004.3333333333334</v>
      </c>
      <c r="DB16" s="92">
        <f t="shared" si="38"/>
        <v>1.5</v>
      </c>
      <c r="DC16" s="92" t="e">
        <f t="shared" si="29"/>
        <v>#DIV/0!</v>
      </c>
      <c r="DD16" s="92">
        <f t="shared" ref="DD16:DE16" si="45">IF(COUNT(Y10,AZ10,CA10)=1,"s/d",AVERAGE(Y10,AZ10,CA10))</f>
        <v>17.2</v>
      </c>
      <c r="DE16" s="92">
        <f t="shared" si="45"/>
        <v>18.266666666666666</v>
      </c>
      <c r="DF16" s="92" t="e">
        <f t="shared" si="29"/>
        <v>#DIV/0!</v>
      </c>
      <c r="DG16" s="92">
        <f t="shared" si="40"/>
        <v>19.966666666666665</v>
      </c>
      <c r="DH16" s="92" t="e">
        <f t="shared" si="29"/>
        <v>#DIV/0!</v>
      </c>
      <c r="DI16" s="96">
        <f t="shared" si="41"/>
        <v>0</v>
      </c>
      <c r="DJ16" s="92">
        <f t="shared" si="42"/>
        <v>3.8999999999999986</v>
      </c>
      <c r="DK16" s="96">
        <f t="shared" si="43"/>
        <v>3.3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20.2</v>
      </c>
      <c r="C17" s="141">
        <v>16.2</v>
      </c>
      <c r="D17" s="156">
        <f t="shared" si="3"/>
        <v>4</v>
      </c>
      <c r="E17" s="156">
        <f t="shared" si="4"/>
        <v>18.420087487007361</v>
      </c>
      <c r="F17" s="156">
        <f t="shared" si="5"/>
        <v>23.68418059807065</v>
      </c>
      <c r="G17" s="156">
        <f t="shared" si="6"/>
        <v>3.2555414799999998</v>
      </c>
      <c r="H17" s="156">
        <f t="shared" si="7"/>
        <v>15.164546007007361</v>
      </c>
      <c r="I17" s="156">
        <f t="shared" si="8"/>
        <v>13.18514397513038</v>
      </c>
      <c r="J17" s="142">
        <f t="shared" si="9"/>
        <v>64.028164049055974</v>
      </c>
      <c r="K17" s="176">
        <v>1002</v>
      </c>
      <c r="L17" s="177">
        <v>7</v>
      </c>
      <c r="M17" s="178"/>
      <c r="N17" s="178"/>
      <c r="O17" s="178"/>
      <c r="P17" s="179"/>
      <c r="Q17" s="180">
        <v>36</v>
      </c>
      <c r="R17" s="181">
        <v>2</v>
      </c>
      <c r="S17" s="181"/>
      <c r="T17" s="180"/>
      <c r="U17" s="182"/>
      <c r="V17" s="182" t="s">
        <v>54</v>
      </c>
      <c r="W17" s="156">
        <v>10.199999999999999</v>
      </c>
      <c r="X17" s="156"/>
      <c r="Y17" s="156">
        <v>17.3</v>
      </c>
      <c r="Z17" s="156">
        <v>17.8</v>
      </c>
      <c r="AA17" s="156"/>
      <c r="AB17" s="156">
        <v>19</v>
      </c>
      <c r="AC17" s="48"/>
      <c r="AD17" s="140">
        <v>30</v>
      </c>
      <c r="AE17" s="141">
        <v>19.399999999999999</v>
      </c>
      <c r="AF17" s="156">
        <f t="shared" si="10"/>
        <v>10.600000000000001</v>
      </c>
      <c r="AG17" s="156">
        <f t="shared" si="11"/>
        <v>22.536999886080302</v>
      </c>
      <c r="AH17" s="156">
        <f t="shared" si="15"/>
        <v>42.473383111004537</v>
      </c>
      <c r="AI17" s="156">
        <f t="shared" si="16"/>
        <v>8.6583523140000018</v>
      </c>
      <c r="AJ17" s="156">
        <f t="shared" si="17"/>
        <v>13.8786475720803</v>
      </c>
      <c r="AK17" s="156">
        <f t="shared" si="12"/>
        <v>11.835809064810014</v>
      </c>
      <c r="AL17" s="142">
        <f t="shared" si="13"/>
        <v>32.676105729106489</v>
      </c>
      <c r="AM17" s="176">
        <v>998</v>
      </c>
      <c r="AN17" s="177">
        <v>0</v>
      </c>
      <c r="AO17" s="178"/>
      <c r="AP17" s="178"/>
      <c r="AQ17" s="178"/>
      <c r="AR17" s="179"/>
      <c r="AS17" s="180">
        <v>36</v>
      </c>
      <c r="AT17" s="181">
        <v>3</v>
      </c>
      <c r="AU17" s="181"/>
      <c r="AV17" s="180"/>
      <c r="AW17" s="182"/>
      <c r="AX17" s="182" t="s">
        <v>54</v>
      </c>
      <c r="AY17" s="156"/>
      <c r="AZ17" s="156">
        <v>20.100000000000001</v>
      </c>
      <c r="BA17" s="156">
        <v>19.100000000000001</v>
      </c>
      <c r="BB17" s="156"/>
      <c r="BC17" s="156">
        <v>19</v>
      </c>
      <c r="BD17" s="48"/>
      <c r="BE17" s="140">
        <v>20.9</v>
      </c>
      <c r="BF17" s="141">
        <v>18.2</v>
      </c>
      <c r="BG17" s="156">
        <f t="shared" si="24"/>
        <v>2.6999999999999993</v>
      </c>
      <c r="BH17" s="156">
        <f t="shared" si="25"/>
        <v>20.907417576861945</v>
      </c>
      <c r="BI17" s="156">
        <f t="shared" si="26"/>
        <v>24.729538321185387</v>
      </c>
      <c r="BJ17" s="156">
        <f t="shared" si="27"/>
        <v>2.2024522889999996</v>
      </c>
      <c r="BK17" s="156">
        <f t="shared" si="22"/>
        <v>18.704965287861945</v>
      </c>
      <c r="BL17" s="156">
        <f t="shared" si="23"/>
        <v>16.439465188864599</v>
      </c>
      <c r="BM17" s="142">
        <f t="shared" si="14"/>
        <v>75.638149992625259</v>
      </c>
      <c r="BN17" s="176">
        <v>997</v>
      </c>
      <c r="BO17" s="177">
        <v>0</v>
      </c>
      <c r="BP17" s="178"/>
      <c r="BQ17" s="178"/>
      <c r="BR17" s="178"/>
      <c r="BS17" s="179"/>
      <c r="BT17" s="180">
        <v>0</v>
      </c>
      <c r="BU17" s="181">
        <v>0</v>
      </c>
      <c r="BV17" s="181"/>
      <c r="BW17" s="180"/>
      <c r="BX17" s="182"/>
      <c r="BY17" s="182" t="s">
        <v>54</v>
      </c>
      <c r="BZ17" s="156"/>
      <c r="CA17" s="156">
        <v>19.399999999999999</v>
      </c>
      <c r="CB17" s="156">
        <v>19.3</v>
      </c>
      <c r="CC17" s="156"/>
      <c r="CD17" s="156">
        <v>19.2</v>
      </c>
      <c r="CE17" s="48"/>
      <c r="CF17" s="150">
        <v>0</v>
      </c>
      <c r="CG17" s="156">
        <v>29.8</v>
      </c>
      <c r="CH17" s="158">
        <f t="shared" si="0"/>
        <v>3.1000000000000014</v>
      </c>
      <c r="CI17" s="154">
        <v>17</v>
      </c>
      <c r="CJ17" s="154">
        <v>113034.55</v>
      </c>
      <c r="CK17" s="154">
        <v>15.2</v>
      </c>
      <c r="CL17" s="156">
        <v>31</v>
      </c>
      <c r="CM17" s="97">
        <f t="shared" si="28"/>
        <v>23.7</v>
      </c>
      <c r="CN17" s="98"/>
      <c r="CO17" s="98"/>
      <c r="CP17" s="102">
        <f t="shared" si="2"/>
        <v>57.447473256929243</v>
      </c>
      <c r="CQ17" s="136">
        <v>5.7</v>
      </c>
      <c r="CS17" s="83">
        <v>5</v>
      </c>
      <c r="CT17" s="92">
        <f t="shared" si="30"/>
        <v>16.600000000000001</v>
      </c>
      <c r="CU17" s="92">
        <f t="shared" si="31"/>
        <v>6.5</v>
      </c>
      <c r="CV17" s="92">
        <f t="shared" si="32"/>
        <v>11.833333333333334</v>
      </c>
      <c r="CW17" s="94" t="str">
        <f t="shared" si="33"/>
        <v>s/d</v>
      </c>
      <c r="CX17" s="94" t="str">
        <f t="shared" si="34"/>
        <v>s/d</v>
      </c>
      <c r="CY17" s="93">
        <f t="shared" si="35"/>
        <v>54.863625037698732</v>
      </c>
      <c r="CZ17" s="92">
        <f t="shared" si="36"/>
        <v>2.8482938909324855</v>
      </c>
      <c r="DA17" s="93">
        <f t="shared" si="37"/>
        <v>1015</v>
      </c>
      <c r="DB17" s="92">
        <f t="shared" si="38"/>
        <v>2</v>
      </c>
      <c r="DC17" s="92" t="e">
        <f t="shared" si="29"/>
        <v>#DIV/0!</v>
      </c>
      <c r="DD17" s="92">
        <f t="shared" ref="DD17:DE17" si="46">IF(COUNT(Y11,AZ11,CA11)=1,"s/d",AVERAGE(Y11,AZ11,CA11))</f>
        <v>16.866666666666664</v>
      </c>
      <c r="DE17" s="92">
        <f t="shared" si="46"/>
        <v>17.666666666666668</v>
      </c>
      <c r="DF17" s="92" t="e">
        <f t="shared" si="29"/>
        <v>#DIV/0!</v>
      </c>
      <c r="DG17" s="92">
        <f t="shared" si="40"/>
        <v>19.433333333333334</v>
      </c>
      <c r="DH17" s="92" t="e">
        <f t="shared" si="29"/>
        <v>#DIV/0!</v>
      </c>
      <c r="DI17" s="96">
        <f t="shared" si="41"/>
        <v>0</v>
      </c>
      <c r="DJ17" s="92">
        <f t="shared" si="42"/>
        <v>4.5</v>
      </c>
      <c r="DK17" s="96">
        <f t="shared" si="43"/>
        <v>8.5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20</v>
      </c>
      <c r="C18" s="141">
        <v>16.600000000000001</v>
      </c>
      <c r="D18" s="156">
        <f t="shared" si="3"/>
        <v>3.3999999999999986</v>
      </c>
      <c r="E18" s="156">
        <f t="shared" si="4"/>
        <v>18.895673139842597</v>
      </c>
      <c r="F18" s="156">
        <f t="shared" si="5"/>
        <v>23.39269906658966</v>
      </c>
      <c r="G18" s="156">
        <f t="shared" si="6"/>
        <v>2.7684598939999994</v>
      </c>
      <c r="H18" s="156">
        <f t="shared" si="7"/>
        <v>16.127213245842597</v>
      </c>
      <c r="I18" s="156">
        <f t="shared" si="8"/>
        <v>14.131031363154538</v>
      </c>
      <c r="J18" s="142">
        <f t="shared" si="9"/>
        <v>68.941224781009112</v>
      </c>
      <c r="K18" s="176">
        <v>1001</v>
      </c>
      <c r="L18" s="177">
        <v>8</v>
      </c>
      <c r="M18" s="178"/>
      <c r="N18" s="178"/>
      <c r="O18" s="178"/>
      <c r="P18" s="179"/>
      <c r="Q18" s="180">
        <v>0</v>
      </c>
      <c r="R18" s="181">
        <v>0</v>
      </c>
      <c r="S18" s="181"/>
      <c r="T18" s="180"/>
      <c r="U18" s="182"/>
      <c r="V18" s="182" t="s">
        <v>54</v>
      </c>
      <c r="W18" s="156">
        <v>11.5</v>
      </c>
      <c r="X18" s="156"/>
      <c r="Y18" s="156">
        <v>18</v>
      </c>
      <c r="Z18" s="156">
        <v>18.5</v>
      </c>
      <c r="AA18" s="156"/>
      <c r="AB18" s="156">
        <v>19.5</v>
      </c>
      <c r="AC18" s="48"/>
      <c r="AD18" s="140">
        <v>29.2</v>
      </c>
      <c r="AE18" s="141">
        <v>20.100000000000001</v>
      </c>
      <c r="AF18" s="156">
        <f t="shared" si="10"/>
        <v>9.0999999999999979</v>
      </c>
      <c r="AG18" s="156">
        <f t="shared" si="11"/>
        <v>23.538045118469292</v>
      </c>
      <c r="AH18" s="156">
        <f t="shared" si="15"/>
        <v>40.561300177503071</v>
      </c>
      <c r="AI18" s="156">
        <f t="shared" si="16"/>
        <v>7.4389668534999984</v>
      </c>
      <c r="AJ18" s="156">
        <f t="shared" si="17"/>
        <v>16.099078264969293</v>
      </c>
      <c r="AK18" s="156">
        <f t="shared" si="12"/>
        <v>14.104098474296915</v>
      </c>
      <c r="AL18" s="142">
        <f t="shared" si="13"/>
        <v>39.690735243981379</v>
      </c>
      <c r="AM18" s="176">
        <v>998</v>
      </c>
      <c r="AN18" s="177">
        <v>0</v>
      </c>
      <c r="AO18" s="178"/>
      <c r="AP18" s="178"/>
      <c r="AQ18" s="178"/>
      <c r="AR18" s="179"/>
      <c r="AS18" s="180">
        <v>36</v>
      </c>
      <c r="AT18" s="181">
        <v>2</v>
      </c>
      <c r="AU18" s="181"/>
      <c r="AV18" s="180"/>
      <c r="AW18" s="182"/>
      <c r="AX18" s="182" t="s">
        <v>54</v>
      </c>
      <c r="AY18" s="156"/>
      <c r="AZ18" s="156">
        <v>20.2</v>
      </c>
      <c r="BA18" s="156">
        <v>19.399999999999999</v>
      </c>
      <c r="BB18" s="156"/>
      <c r="BC18" s="156">
        <v>18.399999999999999</v>
      </c>
      <c r="BD18" s="48"/>
      <c r="BE18" s="140">
        <v>21.2</v>
      </c>
      <c r="BF18" s="141">
        <v>19.100000000000001</v>
      </c>
      <c r="BG18" s="156">
        <f t="shared" si="24"/>
        <v>2.0999999999999979</v>
      </c>
      <c r="BH18" s="156">
        <f t="shared" si="25"/>
        <v>22.119518654374346</v>
      </c>
      <c r="BI18" s="156">
        <f t="shared" si="26"/>
        <v>25.189755922109946</v>
      </c>
      <c r="BJ18" s="156">
        <f t="shared" si="27"/>
        <v>1.7147550734999983</v>
      </c>
      <c r="BK18" s="156">
        <f t="shared" si="22"/>
        <v>20.404763580874349</v>
      </c>
      <c r="BL18" s="156">
        <f t="shared" si="23"/>
        <v>17.813389609196083</v>
      </c>
      <c r="BM18" s="142">
        <f t="shared" si="14"/>
        <v>81.004213157001502</v>
      </c>
      <c r="BN18" s="176">
        <v>999</v>
      </c>
      <c r="BO18" s="177">
        <v>8</v>
      </c>
      <c r="BP18" s="178"/>
      <c r="BQ18" s="178"/>
      <c r="BR18" s="178"/>
      <c r="BS18" s="179"/>
      <c r="BT18" s="180">
        <v>0</v>
      </c>
      <c r="BU18" s="181">
        <v>0</v>
      </c>
      <c r="BV18" s="181"/>
      <c r="BW18" s="180"/>
      <c r="BX18" s="182"/>
      <c r="BY18" s="182" t="s">
        <v>54</v>
      </c>
      <c r="BZ18" s="156"/>
      <c r="CA18" s="156">
        <v>19.600000000000001</v>
      </c>
      <c r="CB18" s="156">
        <v>19.5</v>
      </c>
      <c r="CC18" s="156"/>
      <c r="CD18" s="156">
        <v>19.7</v>
      </c>
      <c r="CE18" s="48"/>
      <c r="CF18" s="150">
        <v>0</v>
      </c>
      <c r="CG18" s="156">
        <v>28.1</v>
      </c>
      <c r="CH18" s="158">
        <f t="shared" si="0"/>
        <v>2.8999999999999986</v>
      </c>
      <c r="CI18" s="154">
        <v>18</v>
      </c>
      <c r="CJ18" s="154">
        <v>113069.97</v>
      </c>
      <c r="CK18" s="154">
        <v>16.600000000000001</v>
      </c>
      <c r="CL18" s="156">
        <v>30.4</v>
      </c>
      <c r="CM18" s="97">
        <f t="shared" si="28"/>
        <v>23.466666666666669</v>
      </c>
      <c r="CN18" s="98"/>
      <c r="CO18" s="98"/>
      <c r="CP18" s="102">
        <f t="shared" si="2"/>
        <v>63.212057727330659</v>
      </c>
      <c r="CQ18" s="136">
        <v>5.2</v>
      </c>
      <c r="CS18" s="83">
        <v>6</v>
      </c>
      <c r="CT18" s="92">
        <f t="shared" si="30"/>
        <v>15.3</v>
      </c>
      <c r="CU18" s="92">
        <f t="shared" si="31"/>
        <v>2.5</v>
      </c>
      <c r="CV18" s="92">
        <f t="shared" si="32"/>
        <v>9.9666666666666668</v>
      </c>
      <c r="CW18" s="94" t="str">
        <f t="shared" si="33"/>
        <v>s/d</v>
      </c>
      <c r="CX18" s="94" t="str">
        <f t="shared" si="34"/>
        <v>s/d</v>
      </c>
      <c r="CY18" s="93">
        <f t="shared" si="35"/>
        <v>53.477912262441691</v>
      </c>
      <c r="CZ18" s="92">
        <f t="shared" si="36"/>
        <v>-0.20221493545443861</v>
      </c>
      <c r="DA18" s="93">
        <f t="shared" si="37"/>
        <v>1016</v>
      </c>
      <c r="DB18" s="92">
        <f t="shared" si="38"/>
        <v>2</v>
      </c>
      <c r="DC18" s="92" t="e">
        <f t="shared" si="29"/>
        <v>#DIV/0!</v>
      </c>
      <c r="DD18" s="92">
        <f t="shared" ref="DD18:DE18" si="47">IF(COUNT(Y12,AZ12,CA12)=1,"s/d",AVERAGE(Y12,AZ12,CA12))</f>
        <v>15.533333333333333</v>
      </c>
      <c r="DE18" s="92">
        <f t="shared" si="47"/>
        <v>16.633333333333336</v>
      </c>
      <c r="DF18" s="92" t="e">
        <f t="shared" si="29"/>
        <v>#DIV/0!</v>
      </c>
      <c r="DG18" s="92">
        <f t="shared" si="40"/>
        <v>18.766666666666669</v>
      </c>
      <c r="DH18" s="92" t="e">
        <f t="shared" si="29"/>
        <v>#DIV/0!</v>
      </c>
      <c r="DI18" s="96">
        <f t="shared" si="41"/>
        <v>0</v>
      </c>
      <c r="DJ18" s="92">
        <f t="shared" si="42"/>
        <v>3.6999999999999993</v>
      </c>
      <c r="DK18" s="96">
        <f t="shared" si="43"/>
        <v>8.1999999999999993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22.2</v>
      </c>
      <c r="C19" s="141">
        <v>17.8</v>
      </c>
      <c r="D19" s="156">
        <f t="shared" si="3"/>
        <v>4.3999999999999986</v>
      </c>
      <c r="E19" s="156">
        <f t="shared" si="4"/>
        <v>20.387655901406315</v>
      </c>
      <c r="F19" s="156">
        <f t="shared" si="5"/>
        <v>26.77833506255956</v>
      </c>
      <c r="G19" s="156">
        <f t="shared" si="6"/>
        <v>3.587564331999999</v>
      </c>
      <c r="H19" s="156">
        <f t="shared" si="7"/>
        <v>16.800091569406316</v>
      </c>
      <c r="I19" s="156">
        <f t="shared" si="8"/>
        <v>14.763187596920126</v>
      </c>
      <c r="J19" s="142">
        <f t="shared" si="9"/>
        <v>62.737625510166829</v>
      </c>
      <c r="K19" s="176">
        <v>1000</v>
      </c>
      <c r="L19" s="177">
        <v>6</v>
      </c>
      <c r="M19" s="178"/>
      <c r="N19" s="178"/>
      <c r="O19" s="178"/>
      <c r="P19" s="179"/>
      <c r="Q19" s="180">
        <v>0</v>
      </c>
      <c r="R19" s="181">
        <v>0</v>
      </c>
      <c r="S19" s="181"/>
      <c r="T19" s="180"/>
      <c r="U19" s="182"/>
      <c r="V19" s="182" t="s">
        <v>54</v>
      </c>
      <c r="W19" s="156">
        <v>16.399999999999999</v>
      </c>
      <c r="X19" s="156"/>
      <c r="Y19" s="156">
        <v>19.100000000000001</v>
      </c>
      <c r="Z19" s="156">
        <v>19.399999999999999</v>
      </c>
      <c r="AA19" s="156"/>
      <c r="AB19" s="156">
        <v>19.899999999999999</v>
      </c>
      <c r="AC19" s="48"/>
      <c r="AD19" s="140">
        <v>30.1</v>
      </c>
      <c r="AE19" s="141">
        <v>21.2</v>
      </c>
      <c r="AF19" s="156">
        <f t="shared" si="10"/>
        <v>8.9000000000000021</v>
      </c>
      <c r="AG19" s="156">
        <f t="shared" si="11"/>
        <v>25.189755922109946</v>
      </c>
      <c r="AH19" s="156">
        <f t="shared" si="15"/>
        <v>42.717812358456833</v>
      </c>
      <c r="AI19" s="156">
        <f t="shared" si="16"/>
        <v>7.2844686180000027</v>
      </c>
      <c r="AJ19" s="156">
        <f t="shared" si="17"/>
        <v>17.905287304109944</v>
      </c>
      <c r="AK19" s="156">
        <f t="shared" si="12"/>
        <v>15.754861069496732</v>
      </c>
      <c r="AL19" s="142">
        <f t="shared" si="13"/>
        <v>41.915272144232915</v>
      </c>
      <c r="AM19" s="176">
        <v>998</v>
      </c>
      <c r="AN19" s="177">
        <v>2</v>
      </c>
      <c r="AO19" s="178"/>
      <c r="AP19" s="178"/>
      <c r="AQ19" s="178"/>
      <c r="AR19" s="179"/>
      <c r="AS19" s="180">
        <v>36</v>
      </c>
      <c r="AT19" s="181">
        <v>2</v>
      </c>
      <c r="AU19" s="181"/>
      <c r="AV19" s="180"/>
      <c r="AW19" s="182"/>
      <c r="AX19" s="182" t="s">
        <v>54</v>
      </c>
      <c r="AY19" s="156"/>
      <c r="AZ19" s="156">
        <v>21.7</v>
      </c>
      <c r="BA19" s="156">
        <v>20.399999999999999</v>
      </c>
      <c r="BB19" s="156"/>
      <c r="BC19" s="156">
        <v>20</v>
      </c>
      <c r="BD19" s="48"/>
      <c r="BE19" s="140">
        <v>24.2</v>
      </c>
      <c r="BF19" s="141">
        <v>21.1</v>
      </c>
      <c r="BG19" s="156">
        <f t="shared" si="24"/>
        <v>3.0999999999999979</v>
      </c>
      <c r="BH19" s="156">
        <f t="shared" si="25"/>
        <v>25.035525120638262</v>
      </c>
      <c r="BI19" s="156">
        <f t="shared" si="26"/>
        <v>30.219932720958749</v>
      </c>
      <c r="BJ19" s="156">
        <f t="shared" si="27"/>
        <v>2.5370019784999984</v>
      </c>
      <c r="BK19" s="156">
        <f t="shared" si="22"/>
        <v>22.498523142138264</v>
      </c>
      <c r="BL19" s="156">
        <f t="shared" si="23"/>
        <v>19.374207242450943</v>
      </c>
      <c r="BM19" s="142">
        <f t="shared" si="14"/>
        <v>74.449282696564794</v>
      </c>
      <c r="BN19" s="176">
        <v>999</v>
      </c>
      <c r="BO19" s="177">
        <v>7</v>
      </c>
      <c r="BP19" s="178"/>
      <c r="BQ19" s="178"/>
      <c r="BR19" s="178"/>
      <c r="BS19" s="179"/>
      <c r="BT19" s="180">
        <v>0</v>
      </c>
      <c r="BU19" s="181">
        <v>0</v>
      </c>
      <c r="BV19" s="181"/>
      <c r="BW19" s="180"/>
      <c r="BX19" s="182"/>
      <c r="BY19" s="182" t="s">
        <v>54</v>
      </c>
      <c r="BZ19" s="156"/>
      <c r="CA19" s="156">
        <v>21.3</v>
      </c>
      <c r="CB19" s="156">
        <v>20.8</v>
      </c>
      <c r="CC19" s="156"/>
      <c r="CD19" s="156">
        <v>20.2</v>
      </c>
      <c r="CE19" s="48"/>
      <c r="CF19" s="150">
        <v>1.9</v>
      </c>
      <c r="CG19" s="156">
        <v>27.9</v>
      </c>
      <c r="CH19" s="158">
        <f t="shared" si="0"/>
        <v>3.2999999999999972</v>
      </c>
      <c r="CI19" s="154">
        <v>20</v>
      </c>
      <c r="CJ19" s="154">
        <v>113094.15</v>
      </c>
      <c r="CK19" s="154">
        <v>19.8</v>
      </c>
      <c r="CL19" s="156">
        <v>30.5</v>
      </c>
      <c r="CM19" s="97">
        <f t="shared" si="28"/>
        <v>25.5</v>
      </c>
      <c r="CN19" s="98"/>
      <c r="CO19" s="98"/>
      <c r="CP19" s="102">
        <f t="shared" si="2"/>
        <v>59.700726783654851</v>
      </c>
      <c r="CQ19" s="136">
        <v>4.5999999999999996</v>
      </c>
      <c r="CS19" s="83">
        <v>7</v>
      </c>
      <c r="CT19" s="92">
        <f t="shared" si="30"/>
        <v>19.5</v>
      </c>
      <c r="CU19" s="92">
        <f t="shared" si="31"/>
        <v>1.5</v>
      </c>
      <c r="CV19" s="92">
        <f t="shared" si="32"/>
        <v>10.933333333333332</v>
      </c>
      <c r="CW19" s="94" t="str">
        <f t="shared" si="33"/>
        <v>s/d</v>
      </c>
      <c r="CX19" s="94" t="str">
        <f t="shared" si="34"/>
        <v>s/d</v>
      </c>
      <c r="CY19" s="93">
        <f t="shared" si="35"/>
        <v>63.128593515799956</v>
      </c>
      <c r="CZ19" s="92">
        <f t="shared" si="36"/>
        <v>2.7235822183019778</v>
      </c>
      <c r="DA19" s="93">
        <f t="shared" si="37"/>
        <v>1011</v>
      </c>
      <c r="DB19" s="92">
        <f t="shared" si="38"/>
        <v>-3</v>
      </c>
      <c r="DC19" s="92" t="e">
        <f t="shared" si="29"/>
        <v>#DIV/0!</v>
      </c>
      <c r="DD19" s="92">
        <f t="shared" ref="DD19:DE19" si="48">IF(COUNT(Y13,AZ13,CA13)=1,"s/d",AVERAGE(Y13,AZ13,CA13))</f>
        <v>14.866666666666665</v>
      </c>
      <c r="DE19" s="92">
        <f t="shared" si="48"/>
        <v>15.866666666666665</v>
      </c>
      <c r="DF19" s="92" t="e">
        <f t="shared" si="29"/>
        <v>#DIV/0!</v>
      </c>
      <c r="DG19" s="92">
        <f t="shared" si="40"/>
        <v>18.166666666666668</v>
      </c>
      <c r="DH19" s="92" t="e">
        <f t="shared" si="29"/>
        <v>#DIV/0!</v>
      </c>
      <c r="DI19" s="96">
        <f t="shared" si="41"/>
        <v>0</v>
      </c>
      <c r="DJ19" s="92">
        <f t="shared" si="42"/>
        <v>2</v>
      </c>
      <c r="DK19" s="96">
        <f t="shared" si="43"/>
        <v>6.9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18.8</v>
      </c>
      <c r="C20" s="141">
        <v>17.899999999999999</v>
      </c>
      <c r="D20" s="156">
        <f t="shared" si="3"/>
        <v>0.90000000000000213</v>
      </c>
      <c r="E20" s="156">
        <f t="shared" si="4"/>
        <v>20.516523296875565</v>
      </c>
      <c r="F20" s="156">
        <f t="shared" si="5"/>
        <v>21.708823327881156</v>
      </c>
      <c r="G20" s="156">
        <f t="shared" si="6"/>
        <v>0.73390267350000182</v>
      </c>
      <c r="H20" s="156">
        <f t="shared" si="7"/>
        <v>19.782620623375564</v>
      </c>
      <c r="I20" s="156">
        <f t="shared" si="8"/>
        <v>17.32257146710322</v>
      </c>
      <c r="J20" s="142">
        <f t="shared" si="9"/>
        <v>91.127097607212434</v>
      </c>
      <c r="K20" s="176">
        <v>1002</v>
      </c>
      <c r="L20" s="177">
        <v>8</v>
      </c>
      <c r="M20" s="178"/>
      <c r="N20" s="178"/>
      <c r="O20" s="178"/>
      <c r="P20" s="179"/>
      <c r="Q20" s="180">
        <v>0</v>
      </c>
      <c r="R20" s="181">
        <v>0</v>
      </c>
      <c r="S20" s="181"/>
      <c r="T20" s="180"/>
      <c r="U20" s="182"/>
      <c r="V20" s="182" t="s">
        <v>115</v>
      </c>
      <c r="W20" s="156">
        <v>18.2</v>
      </c>
      <c r="X20" s="156"/>
      <c r="Y20" s="156">
        <v>19.899999999999999</v>
      </c>
      <c r="Z20" s="156">
        <v>20</v>
      </c>
      <c r="AA20" s="156"/>
      <c r="AB20" s="156">
        <v>20.6</v>
      </c>
      <c r="AC20" s="48"/>
      <c r="AD20" s="140">
        <v>24.2</v>
      </c>
      <c r="AE20" s="141">
        <v>21</v>
      </c>
      <c r="AF20" s="156">
        <f t="shared" si="10"/>
        <v>3.1999999999999993</v>
      </c>
      <c r="AG20" s="156">
        <f t="shared" si="11"/>
        <v>24.882120498598017</v>
      </c>
      <c r="AH20" s="156">
        <f t="shared" si="15"/>
        <v>30.219932720958749</v>
      </c>
      <c r="AI20" s="156">
        <f t="shared" si="16"/>
        <v>2.618546719999999</v>
      </c>
      <c r="AJ20" s="156">
        <f t="shared" si="17"/>
        <v>22.263573778598019</v>
      </c>
      <c r="AK20" s="156">
        <f t="shared" si="12"/>
        <v>19.205551108484919</v>
      </c>
      <c r="AL20" s="142">
        <f t="shared" si="13"/>
        <v>73.671817816977892</v>
      </c>
      <c r="AM20" s="176">
        <v>999</v>
      </c>
      <c r="AN20" s="177">
        <v>7</v>
      </c>
      <c r="AO20" s="178"/>
      <c r="AP20" s="178"/>
      <c r="AQ20" s="178"/>
      <c r="AR20" s="179"/>
      <c r="AS20" s="180">
        <v>18</v>
      </c>
      <c r="AT20" s="181">
        <v>2</v>
      </c>
      <c r="AU20" s="181"/>
      <c r="AV20" s="180"/>
      <c r="AW20" s="182"/>
      <c r="AX20" s="182" t="s">
        <v>54</v>
      </c>
      <c r="AY20" s="156"/>
      <c r="AZ20" s="156">
        <v>21.5</v>
      </c>
      <c r="BA20" s="156">
        <v>20.7</v>
      </c>
      <c r="BB20" s="156"/>
      <c r="BC20" s="156">
        <v>20.6</v>
      </c>
      <c r="BD20" s="48"/>
      <c r="BE20" s="140">
        <v>19.399999999999999</v>
      </c>
      <c r="BF20" s="141">
        <v>18.7</v>
      </c>
      <c r="BG20" s="156">
        <f t="shared" si="24"/>
        <v>0.69999999999999929</v>
      </c>
      <c r="BH20" s="156">
        <f t="shared" si="25"/>
        <v>21.573416681629375</v>
      </c>
      <c r="BI20" s="156">
        <f t="shared" si="26"/>
        <v>22.536999886080302</v>
      </c>
      <c r="BJ20" s="156">
        <f t="shared" si="27"/>
        <v>0.57132774649999951</v>
      </c>
      <c r="BK20" s="156">
        <f t="shared" si="22"/>
        <v>21.002088935129375</v>
      </c>
      <c r="BL20" s="156">
        <f t="shared" si="23"/>
        <v>18.272451727325741</v>
      </c>
      <c r="BM20" s="142">
        <f t="shared" si="14"/>
        <v>93.189373214227402</v>
      </c>
      <c r="BN20" s="176">
        <v>1001</v>
      </c>
      <c r="BO20" s="177">
        <v>7</v>
      </c>
      <c r="BP20" s="178"/>
      <c r="BQ20" s="178"/>
      <c r="BR20" s="178"/>
      <c r="BS20" s="179"/>
      <c r="BT20" s="180">
        <v>18</v>
      </c>
      <c r="BU20" s="181">
        <v>2</v>
      </c>
      <c r="BV20" s="181"/>
      <c r="BW20" s="180"/>
      <c r="BX20" s="182"/>
      <c r="BY20" s="182" t="s">
        <v>54</v>
      </c>
      <c r="BZ20" s="156"/>
      <c r="CA20" s="156">
        <v>20.9</v>
      </c>
      <c r="CB20" s="156">
        <v>20.8</v>
      </c>
      <c r="CC20" s="156"/>
      <c r="CD20" s="156">
        <v>20.7</v>
      </c>
      <c r="CE20" s="48"/>
      <c r="CF20" s="150">
        <v>0</v>
      </c>
      <c r="CG20" s="156">
        <v>26.4</v>
      </c>
      <c r="CH20" s="158">
        <f t="shared" si="0"/>
        <v>2.5</v>
      </c>
      <c r="CI20" s="154">
        <v>20.5</v>
      </c>
      <c r="CJ20" s="154">
        <v>113154.3</v>
      </c>
      <c r="CK20" s="154">
        <v>18.8</v>
      </c>
      <c r="CL20" s="156">
        <v>25.5</v>
      </c>
      <c r="CM20" s="97">
        <f t="shared" si="28"/>
        <v>20.8</v>
      </c>
      <c r="CN20" s="98"/>
      <c r="CO20" s="98"/>
      <c r="CP20" s="102">
        <f t="shared" si="2"/>
        <v>85.996096212805924</v>
      </c>
      <c r="CQ20" s="136">
        <v>2.4</v>
      </c>
      <c r="CS20" s="83">
        <v>8</v>
      </c>
      <c r="CT20" s="92">
        <f t="shared" si="30"/>
        <v>23.5</v>
      </c>
      <c r="CU20" s="92">
        <f t="shared" si="31"/>
        <v>4.5999999999999996</v>
      </c>
      <c r="CV20" s="92">
        <f t="shared" si="32"/>
        <v>17.466666666666665</v>
      </c>
      <c r="CW20" s="94" t="str">
        <f t="shared" si="33"/>
        <v>s/d</v>
      </c>
      <c r="CX20" s="94" t="str">
        <f t="shared" si="34"/>
        <v>s/d</v>
      </c>
      <c r="CY20" s="93">
        <f t="shared" si="35"/>
        <v>46.12645630277617</v>
      </c>
      <c r="CZ20" s="92">
        <f t="shared" si="36"/>
        <v>5.3255478875204609</v>
      </c>
      <c r="DA20" s="93">
        <f t="shared" si="37"/>
        <v>1007.3333333333334</v>
      </c>
      <c r="DB20" s="92">
        <f t="shared" si="38"/>
        <v>0</v>
      </c>
      <c r="DC20" s="92" t="e">
        <f t="shared" si="29"/>
        <v>#DIV/0!</v>
      </c>
      <c r="DD20" s="92">
        <f t="shared" ref="DD20:DE20" si="49">IF(COUNT(Y14,AZ14,CA14)=1,"s/d",AVERAGE(Y14,AZ14,CA14))</f>
        <v>15.266666666666666</v>
      </c>
      <c r="DE20" s="92">
        <f t="shared" si="49"/>
        <v>16.033333333333335</v>
      </c>
      <c r="DF20" s="92" t="e">
        <f t="shared" si="29"/>
        <v>#DIV/0!</v>
      </c>
      <c r="DG20" s="92">
        <f t="shared" si="40"/>
        <v>17.900000000000002</v>
      </c>
      <c r="DH20" s="92" t="e">
        <f t="shared" si="29"/>
        <v>#DIV/0!</v>
      </c>
      <c r="DI20" s="96">
        <f t="shared" si="41"/>
        <v>0</v>
      </c>
      <c r="DJ20" s="92">
        <f t="shared" si="42"/>
        <v>1.8999999999999986</v>
      </c>
      <c r="DK20" s="96">
        <f t="shared" si="43"/>
        <v>8.4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17.8</v>
      </c>
      <c r="C21" s="141">
        <v>17</v>
      </c>
      <c r="D21" s="156">
        <f t="shared" si="3"/>
        <v>0.80000000000000071</v>
      </c>
      <c r="E21" s="156">
        <f t="shared" si="4"/>
        <v>19.381992880783113</v>
      </c>
      <c r="F21" s="156">
        <f t="shared" si="5"/>
        <v>20.387655901406315</v>
      </c>
      <c r="G21" s="156">
        <f t="shared" si="6"/>
        <v>0.65169636000000064</v>
      </c>
      <c r="H21" s="156">
        <f t="shared" si="7"/>
        <v>18.730296520783114</v>
      </c>
      <c r="I21" s="156">
        <f t="shared" si="8"/>
        <v>16.460729105392108</v>
      </c>
      <c r="J21" s="142">
        <f t="shared" si="9"/>
        <v>91.870770290424218</v>
      </c>
      <c r="K21" s="176">
        <v>1004</v>
      </c>
      <c r="L21" s="177">
        <v>8</v>
      </c>
      <c r="M21" s="178"/>
      <c r="N21" s="178"/>
      <c r="O21" s="178"/>
      <c r="P21" s="179"/>
      <c r="Q21" s="180">
        <v>0</v>
      </c>
      <c r="R21" s="181">
        <v>0</v>
      </c>
      <c r="S21" s="181"/>
      <c r="T21" s="180"/>
      <c r="U21" s="182"/>
      <c r="V21" s="182" t="s">
        <v>115</v>
      </c>
      <c r="W21" s="156">
        <v>16.5</v>
      </c>
      <c r="X21" s="156"/>
      <c r="Y21" s="156">
        <v>19.8</v>
      </c>
      <c r="Z21" s="156">
        <v>20</v>
      </c>
      <c r="AA21" s="156"/>
      <c r="AB21" s="156">
        <v>20.8</v>
      </c>
      <c r="AC21" s="48"/>
      <c r="AD21" s="140">
        <v>24.8</v>
      </c>
      <c r="AE21" s="141">
        <v>15.4</v>
      </c>
      <c r="AF21" s="156">
        <f t="shared" si="10"/>
        <v>9.4</v>
      </c>
      <c r="AG21" s="156">
        <f t="shared" si="11"/>
        <v>17.500315524312779</v>
      </c>
      <c r="AH21" s="156">
        <f t="shared" si="15"/>
        <v>31.324925220197752</v>
      </c>
      <c r="AI21" s="156">
        <f t="shared" si="16"/>
        <v>7.6436127259999997</v>
      </c>
      <c r="AJ21" s="156">
        <f t="shared" si="17"/>
        <v>9.856702798312778</v>
      </c>
      <c r="AK21" s="156">
        <f t="shared" si="12"/>
        <v>6.7584821827825872</v>
      </c>
      <c r="AL21" s="142">
        <f t="shared" si="13"/>
        <v>31.466005837285611</v>
      </c>
      <c r="AM21" s="176">
        <v>1004</v>
      </c>
      <c r="AN21" s="177">
        <v>0</v>
      </c>
      <c r="AO21" s="178"/>
      <c r="AP21" s="178"/>
      <c r="AQ21" s="178"/>
      <c r="AR21" s="179"/>
      <c r="AS21" s="180">
        <v>9</v>
      </c>
      <c r="AT21" s="181">
        <v>2</v>
      </c>
      <c r="AU21" s="181"/>
      <c r="AV21" s="180"/>
      <c r="AW21" s="182"/>
      <c r="AX21" s="182" t="s">
        <v>54</v>
      </c>
      <c r="AY21" s="156"/>
      <c r="AZ21" s="156">
        <v>21.4</v>
      </c>
      <c r="BA21" s="156">
        <v>20.8</v>
      </c>
      <c r="BB21" s="156"/>
      <c r="BC21" s="156">
        <v>20.8</v>
      </c>
      <c r="BD21" s="48"/>
      <c r="BE21" s="140">
        <v>17.399999999999999</v>
      </c>
      <c r="BF21" s="141">
        <v>11.8</v>
      </c>
      <c r="BG21" s="156">
        <f t="shared" si="24"/>
        <v>5.5999999999999979</v>
      </c>
      <c r="BH21" s="156">
        <f t="shared" si="25"/>
        <v>13.841593722678255</v>
      </c>
      <c r="BI21" s="156">
        <f t="shared" si="26"/>
        <v>19.879251255772484</v>
      </c>
      <c r="BJ21" s="156">
        <f t="shared" si="27"/>
        <v>4.5351176079999993</v>
      </c>
      <c r="BK21" s="156">
        <f t="shared" si="22"/>
        <v>9.3064761146782544</v>
      </c>
      <c r="BL21" s="156">
        <f t="shared" si="23"/>
        <v>5.9264244708993248</v>
      </c>
      <c r="BM21" s="142">
        <f t="shared" si="14"/>
        <v>46.815023337339554</v>
      </c>
      <c r="BN21" s="176">
        <v>1007</v>
      </c>
      <c r="BO21" s="177">
        <v>1</v>
      </c>
      <c r="BP21" s="178"/>
      <c r="BQ21" s="178"/>
      <c r="BR21" s="178"/>
      <c r="BS21" s="179"/>
      <c r="BT21" s="180">
        <v>13</v>
      </c>
      <c r="BU21" s="181">
        <v>2</v>
      </c>
      <c r="BV21" s="181"/>
      <c r="BW21" s="180"/>
      <c r="BX21" s="182"/>
      <c r="BY21" s="182" t="s">
        <v>115</v>
      </c>
      <c r="BZ21" s="156"/>
      <c r="CA21" s="156">
        <v>19.600000000000001</v>
      </c>
      <c r="CB21" s="156">
        <v>20.399999999999999</v>
      </c>
      <c r="CC21" s="156"/>
      <c r="CD21" s="156">
        <v>20.2</v>
      </c>
      <c r="CE21" s="48"/>
      <c r="CF21" s="150">
        <v>0</v>
      </c>
      <c r="CG21" s="156">
        <v>27.5</v>
      </c>
      <c r="CH21" s="158">
        <f t="shared" si="0"/>
        <v>4.5</v>
      </c>
      <c r="CI21" s="154">
        <v>18.5</v>
      </c>
      <c r="CJ21" s="154">
        <v>113199.67999999999</v>
      </c>
      <c r="CK21" s="154">
        <v>17.8</v>
      </c>
      <c r="CL21" s="156">
        <v>25.5</v>
      </c>
      <c r="CM21" s="97">
        <f t="shared" si="28"/>
        <v>20</v>
      </c>
      <c r="CN21" s="98"/>
      <c r="CO21" s="98"/>
      <c r="CP21" s="102">
        <f t="shared" si="2"/>
        <v>56.717266488349793</v>
      </c>
      <c r="CQ21" s="136">
        <v>6.6</v>
      </c>
      <c r="CS21" s="83">
        <v>9</v>
      </c>
      <c r="CT21" s="92">
        <f t="shared" si="30"/>
        <v>27.5</v>
      </c>
      <c r="CU21" s="92">
        <f t="shared" si="31"/>
        <v>13.2</v>
      </c>
      <c r="CV21" s="92">
        <f t="shared" si="32"/>
        <v>20.766666666666666</v>
      </c>
      <c r="CW21" s="94" t="str">
        <f t="shared" si="33"/>
        <v>s/d</v>
      </c>
      <c r="CX21" s="94" t="str">
        <f t="shared" si="34"/>
        <v>s/d</v>
      </c>
      <c r="CY21" s="93">
        <f t="shared" si="35"/>
        <v>53.062448626618796</v>
      </c>
      <c r="CZ21" s="92">
        <f t="shared" si="36"/>
        <v>10.075631173146441</v>
      </c>
      <c r="DA21" s="93">
        <f t="shared" si="37"/>
        <v>1005.6666666666666</v>
      </c>
      <c r="DB21" s="92" t="str">
        <f t="shared" si="38"/>
        <v>s/d</v>
      </c>
      <c r="DC21" s="92" t="e">
        <f t="shared" si="29"/>
        <v>#DIV/0!</v>
      </c>
      <c r="DD21" s="92">
        <f t="shared" ref="DD21:DE21" si="50">IF(COUNT(Y15,AZ15,CA15)=1,"s/d",AVERAGE(Y15,AZ15,CA15))</f>
        <v>17.066666666666666</v>
      </c>
      <c r="DE21" s="92">
        <f t="shared" si="50"/>
        <v>17.099999999999998</v>
      </c>
      <c r="DF21" s="92" t="e">
        <f t="shared" si="29"/>
        <v>#DIV/0!</v>
      </c>
      <c r="DG21" s="92">
        <f t="shared" si="40"/>
        <v>18.099999999999998</v>
      </c>
      <c r="DH21" s="92" t="e">
        <f t="shared" si="29"/>
        <v>#DIV/0!</v>
      </c>
      <c r="DI21" s="96">
        <f t="shared" si="41"/>
        <v>0</v>
      </c>
      <c r="DJ21" s="92">
        <f t="shared" si="42"/>
        <v>3.1999999999999993</v>
      </c>
      <c r="DK21" s="96">
        <f t="shared" si="43"/>
        <v>5.7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15.4</v>
      </c>
      <c r="C22" s="141">
        <v>12</v>
      </c>
      <c r="D22" s="156">
        <f t="shared" si="3"/>
        <v>3.4000000000000004</v>
      </c>
      <c r="E22" s="156">
        <f t="shared" si="4"/>
        <v>14.025598733369513</v>
      </c>
      <c r="F22" s="156">
        <f t="shared" si="5"/>
        <v>17.500315524312779</v>
      </c>
      <c r="G22" s="156">
        <f t="shared" si="6"/>
        <v>2.7540890800000004</v>
      </c>
      <c r="H22" s="156">
        <f t="shared" si="7"/>
        <v>11.271509653369513</v>
      </c>
      <c r="I22" s="156">
        <f t="shared" si="8"/>
        <v>8.7237011831572318</v>
      </c>
      <c r="J22" s="142">
        <f t="shared" si="9"/>
        <v>64.407465326612353</v>
      </c>
      <c r="K22" s="176">
        <v>1010</v>
      </c>
      <c r="L22" s="177">
        <v>4</v>
      </c>
      <c r="M22" s="178"/>
      <c r="N22" s="178"/>
      <c r="O22" s="178"/>
      <c r="P22" s="179"/>
      <c r="Q22" s="180">
        <v>13</v>
      </c>
      <c r="R22" s="181">
        <v>2</v>
      </c>
      <c r="S22" s="181"/>
      <c r="T22" s="180"/>
      <c r="U22" s="182"/>
      <c r="V22" s="182" t="s">
        <v>115</v>
      </c>
      <c r="W22" s="156">
        <v>5</v>
      </c>
      <c r="X22" s="156"/>
      <c r="Y22" s="156">
        <v>17.100000000000001</v>
      </c>
      <c r="Z22" s="156">
        <v>18.5</v>
      </c>
      <c r="AA22" s="156"/>
      <c r="AB22" s="156">
        <v>20.5</v>
      </c>
      <c r="AC22" s="48"/>
      <c r="AD22" s="140">
        <v>21.6</v>
      </c>
      <c r="AE22" s="141">
        <v>14</v>
      </c>
      <c r="AF22" s="156">
        <f t="shared" si="10"/>
        <v>7.6000000000000014</v>
      </c>
      <c r="AG22" s="156">
        <f t="shared" si="11"/>
        <v>15.98738533895443</v>
      </c>
      <c r="AH22" s="156">
        <f t="shared" si="15"/>
        <v>25.815016086976236</v>
      </c>
      <c r="AI22" s="156">
        <f t="shared" si="16"/>
        <v>6.1701656400000013</v>
      </c>
      <c r="AJ22" s="156">
        <f t="shared" si="17"/>
        <v>9.8172196989544283</v>
      </c>
      <c r="AK22" s="156">
        <f t="shared" si="12"/>
        <v>6.7001564532284519</v>
      </c>
      <c r="AL22" s="142">
        <f t="shared" si="13"/>
        <v>38.029105486040159</v>
      </c>
      <c r="AM22" s="176">
        <v>1008</v>
      </c>
      <c r="AN22" s="178">
        <v>5</v>
      </c>
      <c r="AO22" s="178"/>
      <c r="AP22" s="178"/>
      <c r="AQ22" s="178"/>
      <c r="AR22" s="181"/>
      <c r="AS22" s="179">
        <v>13</v>
      </c>
      <c r="AT22" s="181">
        <v>2</v>
      </c>
      <c r="AU22" s="181"/>
      <c r="AV22" s="180"/>
      <c r="AW22" s="182"/>
      <c r="AX22" s="182" t="s">
        <v>54</v>
      </c>
      <c r="AY22" s="156"/>
      <c r="AZ22" s="156">
        <v>19.600000000000001</v>
      </c>
      <c r="BA22" s="156">
        <v>19.399999999999999</v>
      </c>
      <c r="BB22" s="156"/>
      <c r="BC22" s="156">
        <v>20.2</v>
      </c>
      <c r="BD22" s="48"/>
      <c r="BE22" s="156">
        <v>14.9</v>
      </c>
      <c r="BF22" s="141">
        <v>11</v>
      </c>
      <c r="BG22" s="156">
        <f t="shared" si="24"/>
        <v>3.9000000000000004</v>
      </c>
      <c r="BH22" s="156">
        <f t="shared" si="25"/>
        <v>13.126637081751511</v>
      </c>
      <c r="BI22" s="156">
        <f t="shared" si="26"/>
        <v>16.946151776261242</v>
      </c>
      <c r="BJ22" s="156">
        <f t="shared" si="27"/>
        <v>3.1555186650000007</v>
      </c>
      <c r="BK22" s="156">
        <f t="shared" si="22"/>
        <v>9.9711184167515103</v>
      </c>
      <c r="BL22" s="156">
        <f t="shared" si="23"/>
        <v>6.926345909897174</v>
      </c>
      <c r="BM22" s="142">
        <f t="shared" si="14"/>
        <v>58.840016001269383</v>
      </c>
      <c r="BN22" s="176">
        <v>1008</v>
      </c>
      <c r="BO22" s="177">
        <v>1</v>
      </c>
      <c r="BP22" s="178"/>
      <c r="BQ22" s="178"/>
      <c r="BR22" s="178"/>
      <c r="BS22" s="179"/>
      <c r="BT22" s="180">
        <v>13</v>
      </c>
      <c r="BU22" s="181">
        <v>2</v>
      </c>
      <c r="BV22" s="181"/>
      <c r="BW22" s="180"/>
      <c r="BX22" s="182"/>
      <c r="BY22" s="182" t="s">
        <v>54</v>
      </c>
      <c r="BZ22" s="156"/>
      <c r="CA22" s="156">
        <v>18.7</v>
      </c>
      <c r="CB22" s="156">
        <v>19.5</v>
      </c>
      <c r="CC22" s="156"/>
      <c r="CD22" s="156">
        <v>20.2</v>
      </c>
      <c r="CE22" s="48"/>
      <c r="CF22" s="150">
        <v>0</v>
      </c>
      <c r="CG22" s="156">
        <v>29.5</v>
      </c>
      <c r="CH22" s="158">
        <f t="shared" si="0"/>
        <v>3.1000000000000014</v>
      </c>
      <c r="CI22" s="154">
        <v>11.5</v>
      </c>
      <c r="CJ22" s="154">
        <v>113250.99</v>
      </c>
      <c r="CK22" s="154">
        <v>10.6</v>
      </c>
      <c r="CL22" s="156">
        <v>22.5</v>
      </c>
      <c r="CM22" s="97">
        <f t="shared" si="28"/>
        <v>17.3</v>
      </c>
      <c r="CN22" s="98"/>
      <c r="CO22" s="98"/>
      <c r="CP22" s="102">
        <f t="shared" si="2"/>
        <v>53.758862271307301</v>
      </c>
      <c r="CQ22" s="136">
        <v>8</v>
      </c>
      <c r="CS22" s="83">
        <v>10</v>
      </c>
      <c r="CT22" s="92">
        <f t="shared" si="30"/>
        <v>30</v>
      </c>
      <c r="CU22" s="92">
        <f t="shared" si="31"/>
        <v>14.2</v>
      </c>
      <c r="CV22" s="92">
        <f t="shared" si="32"/>
        <v>22.933333333333334</v>
      </c>
      <c r="CW22" s="94" t="str">
        <f t="shared" si="33"/>
        <v>s/d</v>
      </c>
      <c r="CX22" s="94" t="str">
        <f t="shared" si="34"/>
        <v>s/d</v>
      </c>
      <c r="CY22" s="93">
        <f t="shared" si="35"/>
        <v>57.456594318561464</v>
      </c>
      <c r="CZ22" s="92">
        <f t="shared" si="36"/>
        <v>13.269295986308459</v>
      </c>
      <c r="DA22" s="93">
        <f t="shared" si="37"/>
        <v>1003</v>
      </c>
      <c r="DB22" s="92">
        <f t="shared" si="38"/>
        <v>9.5</v>
      </c>
      <c r="DC22" s="92" t="e">
        <f t="shared" si="29"/>
        <v>#DIV/0!</v>
      </c>
      <c r="DD22" s="92">
        <f t="shared" ref="DD22:DE22" si="51">IF(COUNT(Y16,AZ16,CA16)=1,"s/d",AVERAGE(Y16,AZ16,CA16))</f>
        <v>17.933333333333334</v>
      </c>
      <c r="DE22" s="92">
        <f t="shared" si="51"/>
        <v>17.866666666666667</v>
      </c>
      <c r="DF22" s="92" t="e">
        <f t="shared" si="29"/>
        <v>#DIV/0!</v>
      </c>
      <c r="DG22" s="92">
        <f t="shared" si="40"/>
        <v>18.533333333333331</v>
      </c>
      <c r="DH22" s="92" t="e">
        <f t="shared" si="29"/>
        <v>#DIV/0!</v>
      </c>
      <c r="DI22" s="96">
        <f t="shared" si="41"/>
        <v>0</v>
      </c>
      <c r="DJ22" s="92">
        <f t="shared" si="42"/>
        <v>4.8000000000000007</v>
      </c>
      <c r="DK22" s="96">
        <f t="shared" si="43"/>
        <v>8.6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13.8</v>
      </c>
      <c r="C23" s="141">
        <v>10.5</v>
      </c>
      <c r="D23" s="156">
        <f t="shared" si="3"/>
        <v>3.3000000000000007</v>
      </c>
      <c r="E23" s="156">
        <f t="shared" si="4"/>
        <v>12.696483247064378</v>
      </c>
      <c r="F23" s="156">
        <f t="shared" si="5"/>
        <v>15.780916273415599</v>
      </c>
      <c r="G23" s="156">
        <f t="shared" si="6"/>
        <v>2.6685381525000009</v>
      </c>
      <c r="H23" s="156">
        <f t="shared" si="7"/>
        <v>10.027945094564377</v>
      </c>
      <c r="I23" s="156">
        <f t="shared" si="8"/>
        <v>7.0090889012296804</v>
      </c>
      <c r="J23" s="142">
        <f t="shared" si="9"/>
        <v>63.544758243584184</v>
      </c>
      <c r="K23" s="176">
        <v>1010</v>
      </c>
      <c r="L23" s="177">
        <v>0</v>
      </c>
      <c r="M23" s="178"/>
      <c r="N23" s="178"/>
      <c r="O23" s="178"/>
      <c r="P23" s="179"/>
      <c r="Q23" s="180">
        <v>9</v>
      </c>
      <c r="R23" s="181">
        <v>2</v>
      </c>
      <c r="S23" s="181"/>
      <c r="T23" s="180"/>
      <c r="U23" s="182"/>
      <c r="V23" s="182" t="s">
        <v>115</v>
      </c>
      <c r="W23" s="156">
        <v>1.4</v>
      </c>
      <c r="X23" s="156"/>
      <c r="Y23" s="156">
        <v>15.8</v>
      </c>
      <c r="Z23" s="156">
        <v>17.5</v>
      </c>
      <c r="AA23" s="156"/>
      <c r="AB23" s="156">
        <v>20</v>
      </c>
      <c r="AC23" s="48"/>
      <c r="AD23" s="165"/>
      <c r="AE23" s="188"/>
      <c r="AF23" s="165" t="str">
        <f t="shared" si="10"/>
        <v>SD</v>
      </c>
      <c r="AG23" s="165" t="str">
        <f t="shared" si="11"/>
        <v>SD</v>
      </c>
      <c r="AH23" s="165" t="str">
        <f t="shared" si="15"/>
        <v>SD</v>
      </c>
      <c r="AI23" s="165" t="str">
        <f t="shared" si="16"/>
        <v>SD</v>
      </c>
      <c r="AJ23" s="165" t="str">
        <f t="shared" si="17"/>
        <v>SD</v>
      </c>
      <c r="AK23" s="165" t="str">
        <f t="shared" si="12"/>
        <v>SD</v>
      </c>
      <c r="AL23" s="189" t="str">
        <f t="shared" si="13"/>
        <v/>
      </c>
      <c r="AM23" s="190"/>
      <c r="AN23" s="191"/>
      <c r="AO23" s="191"/>
      <c r="AP23" s="191"/>
      <c r="AQ23" s="191"/>
      <c r="AR23" s="192"/>
      <c r="AS23" s="193"/>
      <c r="AT23" s="192"/>
      <c r="AU23" s="194"/>
      <c r="AV23" s="194"/>
      <c r="AW23" s="194"/>
      <c r="AX23" s="194"/>
      <c r="AY23" s="165"/>
      <c r="AZ23" s="165"/>
      <c r="BA23" s="165"/>
      <c r="BB23" s="165"/>
      <c r="BC23" s="165"/>
      <c r="BD23" s="48"/>
      <c r="BE23" s="156">
        <v>16</v>
      </c>
      <c r="BF23" s="141">
        <v>13.7</v>
      </c>
      <c r="BG23" s="156">
        <f t="shared" si="24"/>
        <v>2.3000000000000007</v>
      </c>
      <c r="BH23" s="156">
        <f t="shared" si="25"/>
        <v>15.678563098544469</v>
      </c>
      <c r="BI23" s="156">
        <f t="shared" si="26"/>
        <v>18.186256860288665</v>
      </c>
      <c r="BJ23" s="156">
        <f t="shared" si="27"/>
        <v>1.8666529635000007</v>
      </c>
      <c r="BK23" s="156">
        <f t="shared" si="22"/>
        <v>13.811910135044469</v>
      </c>
      <c r="BL23" s="156">
        <f t="shared" si="23"/>
        <v>11.762823154577076</v>
      </c>
      <c r="BM23" s="142">
        <f t="shared" si="14"/>
        <v>75.946965014026731</v>
      </c>
      <c r="BN23" s="176">
        <v>1006</v>
      </c>
      <c r="BO23" s="177">
        <v>1</v>
      </c>
      <c r="BP23" s="178"/>
      <c r="BQ23" s="178"/>
      <c r="BR23" s="178"/>
      <c r="BS23" s="179"/>
      <c r="BT23" s="180">
        <v>0</v>
      </c>
      <c r="BU23" s="181">
        <v>0</v>
      </c>
      <c r="BV23" s="181"/>
      <c r="BW23" s="180"/>
      <c r="BX23" s="182"/>
      <c r="BY23" s="182" t="s">
        <v>115</v>
      </c>
      <c r="BZ23" s="156"/>
      <c r="CA23" s="156">
        <v>18.399999999999999</v>
      </c>
      <c r="CB23" s="156">
        <v>18.899999999999999</v>
      </c>
      <c r="CC23" s="156"/>
      <c r="CD23" s="156">
        <v>19.600000000000001</v>
      </c>
      <c r="CE23" s="48"/>
      <c r="CF23" s="150">
        <v>0</v>
      </c>
      <c r="CG23" s="156">
        <v>28.1</v>
      </c>
      <c r="CH23" s="158">
        <f t="shared" si="0"/>
        <v>3.3000000000000007</v>
      </c>
      <c r="CI23" s="154">
        <v>9.8000000000000007</v>
      </c>
      <c r="CJ23" s="154">
        <v>113284.23</v>
      </c>
      <c r="CK23" s="154">
        <v>6.2</v>
      </c>
      <c r="CL23" s="156">
        <v>24</v>
      </c>
      <c r="CM23" s="97">
        <f t="shared" si="28"/>
        <v>14.9</v>
      </c>
      <c r="CN23" s="98"/>
      <c r="CO23" s="98"/>
      <c r="CP23" s="102">
        <f t="shared" si="2"/>
        <v>69.745861628805457</v>
      </c>
      <c r="CQ23" s="136">
        <v>7.5</v>
      </c>
      <c r="CS23" s="83">
        <v>11</v>
      </c>
      <c r="CT23" s="92">
        <f t="shared" si="30"/>
        <v>31</v>
      </c>
      <c r="CU23" s="92">
        <f t="shared" si="31"/>
        <v>15.2</v>
      </c>
      <c r="CV23" s="92">
        <f t="shared" si="32"/>
        <v>23.7</v>
      </c>
      <c r="CW23" s="94" t="str">
        <f t="shared" si="33"/>
        <v>s/d</v>
      </c>
      <c r="CX23" s="94" t="str">
        <f t="shared" si="34"/>
        <v>s/d</v>
      </c>
      <c r="CY23" s="93">
        <f t="shared" si="35"/>
        <v>57.447473256929243</v>
      </c>
      <c r="CZ23" s="92">
        <f t="shared" si="36"/>
        <v>13.820139409601666</v>
      </c>
      <c r="DA23" s="93">
        <f t="shared" si="37"/>
        <v>999</v>
      </c>
      <c r="DB23" s="92">
        <f t="shared" si="38"/>
        <v>10.199999999999999</v>
      </c>
      <c r="DC23" s="92" t="e">
        <f t="shared" si="29"/>
        <v>#DIV/0!</v>
      </c>
      <c r="DD23" s="92">
        <f t="shared" ref="DD23:DE23" si="52">IF(COUNT(Y17,AZ17,CA17)=1,"s/d",AVERAGE(Y17,AZ17,CA17))</f>
        <v>18.933333333333334</v>
      </c>
      <c r="DE23" s="92">
        <f t="shared" si="52"/>
        <v>18.733333333333334</v>
      </c>
      <c r="DF23" s="92" t="e">
        <f t="shared" si="29"/>
        <v>#DIV/0!</v>
      </c>
      <c r="DG23" s="92">
        <f t="shared" si="40"/>
        <v>19.066666666666666</v>
      </c>
      <c r="DH23" s="92" t="e">
        <f t="shared" si="29"/>
        <v>#DIV/0!</v>
      </c>
      <c r="DI23" s="96">
        <f t="shared" si="41"/>
        <v>0</v>
      </c>
      <c r="DJ23" s="92">
        <f t="shared" si="42"/>
        <v>3.1000000000000014</v>
      </c>
      <c r="DK23" s="96">
        <f t="shared" si="43"/>
        <v>5.7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16.600000000000001</v>
      </c>
      <c r="C24" s="141">
        <v>13</v>
      </c>
      <c r="D24" s="156">
        <f t="shared" si="3"/>
        <v>3.6000000000000014</v>
      </c>
      <c r="E24" s="156">
        <f t="shared" si="4"/>
        <v>14.978278737309754</v>
      </c>
      <c r="F24" s="156">
        <f t="shared" si="5"/>
        <v>18.895673139842597</v>
      </c>
      <c r="G24" s="156">
        <f t="shared" si="6"/>
        <v>2.9194021800000014</v>
      </c>
      <c r="H24" s="156">
        <f t="shared" si="7"/>
        <v>12.058876557309752</v>
      </c>
      <c r="I24" s="156">
        <f t="shared" si="8"/>
        <v>9.7250686391039753</v>
      </c>
      <c r="J24" s="142">
        <f t="shared" si="9"/>
        <v>63.818189847298576</v>
      </c>
      <c r="K24" s="176">
        <v>1005</v>
      </c>
      <c r="L24" s="177">
        <v>7</v>
      </c>
      <c r="M24" s="178"/>
      <c r="N24" s="178"/>
      <c r="O24" s="178"/>
      <c r="P24" s="179"/>
      <c r="Q24" s="180">
        <v>4</v>
      </c>
      <c r="R24" s="181">
        <v>4</v>
      </c>
      <c r="S24" s="181"/>
      <c r="T24" s="180"/>
      <c r="U24" s="182"/>
      <c r="V24" s="182" t="s">
        <v>54</v>
      </c>
      <c r="W24" s="156">
        <v>9</v>
      </c>
      <c r="X24" s="156"/>
      <c r="Y24" s="156">
        <v>17.3</v>
      </c>
      <c r="Z24" s="156">
        <v>18.2</v>
      </c>
      <c r="AA24" s="156"/>
      <c r="AB24" s="156">
        <v>19.600000000000001</v>
      </c>
      <c r="AC24" s="48"/>
      <c r="AD24" s="156">
        <v>21.7</v>
      </c>
      <c r="AE24" s="141">
        <v>16.899999999999999</v>
      </c>
      <c r="AF24" s="156">
        <f t="shared" si="10"/>
        <v>4.8000000000000007</v>
      </c>
      <c r="AG24" s="156">
        <f t="shared" si="11"/>
        <v>19.259395491255425</v>
      </c>
      <c r="AH24" s="156">
        <f>IF(AD24="","SD",(10^(23.5518-(2937.4/(273+AD24))-(4.9283*LOG10(273+AD24)))))</f>
        <v>25.9734342767009</v>
      </c>
      <c r="AI24" s="156">
        <f t="shared" si="16"/>
        <v>3.9097371120000015</v>
      </c>
      <c r="AJ24" s="156">
        <f>IF(AG24="SD","SD",IF(AI24="SD","SD",(AG24-AI24)))</f>
        <v>15.349658379255423</v>
      </c>
      <c r="AK24" s="156">
        <f>IF(AJ24="SD","SD",((237.3*LN(AJ24/6.11))/(7.5*LN(10)-LN(AJ24/6.11))))</f>
        <v>13.371044310096071</v>
      </c>
      <c r="AL24" s="142">
        <f t="shared" si="13"/>
        <v>59.097531022397817</v>
      </c>
      <c r="AM24" s="176">
        <v>1004</v>
      </c>
      <c r="AN24" s="178">
        <v>8</v>
      </c>
      <c r="AO24" s="178"/>
      <c r="AP24" s="178"/>
      <c r="AQ24" s="178"/>
      <c r="AR24" s="181"/>
      <c r="AS24" s="179">
        <v>4</v>
      </c>
      <c r="AT24" s="181">
        <v>3</v>
      </c>
      <c r="AU24" s="182"/>
      <c r="AV24" s="182"/>
      <c r="AW24" s="182"/>
      <c r="AX24" s="181" t="s">
        <v>54</v>
      </c>
      <c r="AY24" s="156"/>
      <c r="AZ24" s="156">
        <v>19.3</v>
      </c>
      <c r="BA24" s="156">
        <v>18.899999999999999</v>
      </c>
      <c r="BB24" s="156"/>
      <c r="BC24" s="156">
        <v>19.600000000000001</v>
      </c>
      <c r="BD24" s="48"/>
      <c r="BE24" s="156">
        <v>18.5</v>
      </c>
      <c r="BF24" s="141">
        <v>15.2</v>
      </c>
      <c r="BG24" s="156">
        <f t="shared" si="24"/>
        <v>3.3000000000000007</v>
      </c>
      <c r="BH24" s="156">
        <f t="shared" si="25"/>
        <v>17.276770172957512</v>
      </c>
      <c r="BI24" s="156">
        <f t="shared" si="26"/>
        <v>21.304820447279049</v>
      </c>
      <c r="BJ24" s="156">
        <f t="shared" si="27"/>
        <v>2.6827895160000006</v>
      </c>
      <c r="BK24" s="156">
        <f t="shared" si="22"/>
        <v>14.593980656957513</v>
      </c>
      <c r="BL24" s="156">
        <f t="shared" si="23"/>
        <v>12.599343677505518</v>
      </c>
      <c r="BM24" s="142">
        <f t="shared" si="14"/>
        <v>68.500838545303893</v>
      </c>
      <c r="BN24" s="176">
        <v>1005</v>
      </c>
      <c r="BO24" s="177">
        <v>7</v>
      </c>
      <c r="BP24" s="178"/>
      <c r="BQ24" s="178"/>
      <c r="BR24" s="178"/>
      <c r="BS24" s="179"/>
      <c r="BT24" s="180">
        <v>9</v>
      </c>
      <c r="BU24" s="181">
        <v>2</v>
      </c>
      <c r="BV24" s="181"/>
      <c r="BW24" s="180"/>
      <c r="BX24" s="182"/>
      <c r="BY24" s="182" t="s">
        <v>54</v>
      </c>
      <c r="BZ24" s="156"/>
      <c r="CA24" s="156">
        <v>18.899999999999999</v>
      </c>
      <c r="CB24" s="156">
        <v>18.100000000000001</v>
      </c>
      <c r="CC24" s="156"/>
      <c r="CD24" s="156">
        <v>19.7</v>
      </c>
      <c r="CE24" s="48"/>
      <c r="CF24" s="150">
        <v>11.8</v>
      </c>
      <c r="CG24" s="156">
        <v>28.3</v>
      </c>
      <c r="CH24" s="158">
        <f t="shared" si="0"/>
        <v>2</v>
      </c>
      <c r="CI24" s="154">
        <v>14.5</v>
      </c>
      <c r="CJ24" s="154">
        <v>113359.52</v>
      </c>
      <c r="CK24" s="154">
        <v>14.5</v>
      </c>
      <c r="CL24" s="156">
        <v>23.5</v>
      </c>
      <c r="CM24" s="97">
        <f t="shared" si="28"/>
        <v>18.933333333333334</v>
      </c>
      <c r="CN24" s="98"/>
      <c r="CO24" s="98"/>
      <c r="CP24" s="102">
        <f t="shared" si="2"/>
        <v>63.805519805000095</v>
      </c>
      <c r="CQ24" s="136">
        <v>1.7</v>
      </c>
      <c r="CS24" s="83">
        <v>12</v>
      </c>
      <c r="CT24" s="92">
        <f t="shared" si="30"/>
        <v>30.4</v>
      </c>
      <c r="CU24" s="92">
        <f t="shared" si="31"/>
        <v>16.600000000000001</v>
      </c>
      <c r="CV24" s="92">
        <f t="shared" si="32"/>
        <v>23.466666666666669</v>
      </c>
      <c r="CW24" s="94" t="str">
        <f t="shared" si="33"/>
        <v>s/d</v>
      </c>
      <c r="CX24" s="94" t="str">
        <f t="shared" si="34"/>
        <v>s/d</v>
      </c>
      <c r="CY24" s="93">
        <f t="shared" si="35"/>
        <v>63.212057727330659</v>
      </c>
      <c r="CZ24" s="92">
        <f t="shared" si="36"/>
        <v>15.349506482215844</v>
      </c>
      <c r="DA24" s="93">
        <f t="shared" si="37"/>
        <v>999.33333333333337</v>
      </c>
      <c r="DB24" s="92">
        <f t="shared" si="38"/>
        <v>11.5</v>
      </c>
      <c r="DC24" s="92" t="e">
        <f t="shared" si="29"/>
        <v>#DIV/0!</v>
      </c>
      <c r="DD24" s="92">
        <f t="shared" ref="DD24:DE24" si="53">IF(COUNT(Y18,AZ18,CA18)=1,"s/d",AVERAGE(Y18,AZ18,CA18))</f>
        <v>19.266666666666669</v>
      </c>
      <c r="DE24" s="92">
        <f t="shared" si="53"/>
        <v>19.133333333333333</v>
      </c>
      <c r="DF24" s="92" t="e">
        <f t="shared" si="29"/>
        <v>#DIV/0!</v>
      </c>
      <c r="DG24" s="92">
        <f t="shared" si="40"/>
        <v>19.2</v>
      </c>
      <c r="DH24" s="92" t="e">
        <f t="shared" si="29"/>
        <v>#DIV/0!</v>
      </c>
      <c r="DI24" s="96">
        <f t="shared" si="41"/>
        <v>0</v>
      </c>
      <c r="DJ24" s="92">
        <f t="shared" si="42"/>
        <v>2.8999999999999986</v>
      </c>
      <c r="DK24" s="96">
        <f t="shared" si="43"/>
        <v>5.2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17</v>
      </c>
      <c r="C25" s="141">
        <v>16.8</v>
      </c>
      <c r="D25" s="156">
        <f t="shared" si="3"/>
        <v>0.19999999999999929</v>
      </c>
      <c r="E25" s="156">
        <f t="shared" si="4"/>
        <v>19.137478537241915</v>
      </c>
      <c r="F25" s="156">
        <f t="shared" si="5"/>
        <v>19.381992880783113</v>
      </c>
      <c r="G25" s="156">
        <f t="shared" si="6"/>
        <v>0.16288733599999944</v>
      </c>
      <c r="H25" s="156">
        <f t="shared" si="7"/>
        <v>18.974591201241914</v>
      </c>
      <c r="I25" s="156">
        <f t="shared" si="8"/>
        <v>16.66451550413932</v>
      </c>
      <c r="J25" s="142">
        <f t="shared" si="9"/>
        <v>97.898040299327889</v>
      </c>
      <c r="K25" s="176">
        <v>1007</v>
      </c>
      <c r="L25" s="177">
        <v>8</v>
      </c>
      <c r="M25" s="178"/>
      <c r="N25" s="178"/>
      <c r="O25" s="178"/>
      <c r="P25" s="179"/>
      <c r="Q25" s="180">
        <v>18</v>
      </c>
      <c r="R25" s="181">
        <v>2</v>
      </c>
      <c r="S25" s="181"/>
      <c r="T25" s="180"/>
      <c r="U25" s="182"/>
      <c r="V25" s="182" t="s">
        <v>114</v>
      </c>
      <c r="W25" s="156">
        <v>15</v>
      </c>
      <c r="X25" s="156"/>
      <c r="Y25" s="156">
        <v>18</v>
      </c>
      <c r="Z25" s="156">
        <v>18.399999999999999</v>
      </c>
      <c r="AA25" s="156"/>
      <c r="AB25" s="156">
        <v>19.7</v>
      </c>
      <c r="AC25" s="156"/>
      <c r="AD25" s="140">
        <v>22.6</v>
      </c>
      <c r="AE25" s="141">
        <v>19.2</v>
      </c>
      <c r="AF25" s="156">
        <f t="shared" si="10"/>
        <v>3.4000000000000021</v>
      </c>
      <c r="AG25" s="156">
        <f t="shared" si="11"/>
        <v>22.257920430565612</v>
      </c>
      <c r="AH25" s="156">
        <f>IF(AD25="","SD",(10^(23.5518-(2937.4/(273+AD25))-(4.9283*LOG10(273+AD25)))))</f>
        <v>27.437859490137093</v>
      </c>
      <c r="AI25" s="156">
        <f t="shared" si="16"/>
        <v>2.7765825280000023</v>
      </c>
      <c r="AJ25" s="156">
        <f>IF(AG25="SD","SD",IF(AI25="SD","SD",(AG25-AI25)))</f>
        <v>19.48133790256561</v>
      </c>
      <c r="AK25" s="156">
        <f t="shared" si="12"/>
        <v>17.080008861306123</v>
      </c>
      <c r="AL25" s="142">
        <f t="shared" si="13"/>
        <v>71.001668003906929</v>
      </c>
      <c r="AM25" s="176">
        <v>1004</v>
      </c>
      <c r="AN25" s="178">
        <v>5</v>
      </c>
      <c r="AO25" s="178"/>
      <c r="AP25" s="178"/>
      <c r="AQ25" s="178"/>
      <c r="AR25" s="179"/>
      <c r="AS25" s="180">
        <v>0</v>
      </c>
      <c r="AT25" s="181">
        <v>0</v>
      </c>
      <c r="AU25" s="181"/>
      <c r="AV25" s="180"/>
      <c r="AW25" s="182"/>
      <c r="AX25" s="182" t="s">
        <v>54</v>
      </c>
      <c r="AY25" s="156"/>
      <c r="AZ25" s="156">
        <v>19.8</v>
      </c>
      <c r="BA25" s="156">
        <v>19.2</v>
      </c>
      <c r="BB25" s="156"/>
      <c r="BC25" s="156">
        <v>19.7</v>
      </c>
      <c r="BD25" s="48"/>
      <c r="BE25" s="140">
        <v>18</v>
      </c>
      <c r="BF25" s="141">
        <v>17.2</v>
      </c>
      <c r="BG25" s="156">
        <f t="shared" si="24"/>
        <v>0.80000000000000071</v>
      </c>
      <c r="BH25" s="156">
        <f t="shared" si="25"/>
        <v>19.629241834545255</v>
      </c>
      <c r="BI25" s="156">
        <f t="shared" si="26"/>
        <v>20.646103815106681</v>
      </c>
      <c r="BJ25" s="156">
        <f t="shared" si="27"/>
        <v>0.65184337600000053</v>
      </c>
      <c r="BK25" s="156">
        <f t="shared" si="22"/>
        <v>18.977398458545252</v>
      </c>
      <c r="BL25" s="156">
        <f t="shared" si="23"/>
        <v>16.666843879740131</v>
      </c>
      <c r="BM25" s="142">
        <f t="shared" si="14"/>
        <v>91.917577420392305</v>
      </c>
      <c r="BN25" s="176">
        <v>1003</v>
      </c>
      <c r="BO25" s="177">
        <v>0</v>
      </c>
      <c r="BP25" s="178"/>
      <c r="BQ25" s="178"/>
      <c r="BR25" s="178"/>
      <c r="BS25" s="179"/>
      <c r="BT25" s="180">
        <v>4</v>
      </c>
      <c r="BU25" s="181">
        <v>2</v>
      </c>
      <c r="BV25" s="181"/>
      <c r="BW25" s="180"/>
      <c r="BX25" s="182"/>
      <c r="BY25" s="182" t="s">
        <v>115</v>
      </c>
      <c r="BZ25" s="156"/>
      <c r="CA25" s="156">
        <v>19.2</v>
      </c>
      <c r="CB25" s="156">
        <v>19.399999999999999</v>
      </c>
      <c r="CC25" s="156"/>
      <c r="CD25" s="156">
        <v>19.8</v>
      </c>
      <c r="CE25" s="48"/>
      <c r="CF25" s="150">
        <v>0.2</v>
      </c>
      <c r="CG25" s="156">
        <v>15.2</v>
      </c>
      <c r="CH25" s="158">
        <f t="shared" si="0"/>
        <v>0.19999999999999929</v>
      </c>
      <c r="CI25" s="154">
        <v>16.5</v>
      </c>
      <c r="CJ25" s="154">
        <v>113456.07</v>
      </c>
      <c r="CK25" s="154">
        <v>16.5</v>
      </c>
      <c r="CL25" s="156">
        <v>23.5</v>
      </c>
      <c r="CM25" s="97">
        <f t="shared" si="28"/>
        <v>19.2</v>
      </c>
      <c r="CN25" s="98"/>
      <c r="CO25" s="98"/>
      <c r="CP25" s="102">
        <f t="shared" si="2"/>
        <v>86.939095241209046</v>
      </c>
      <c r="CQ25" s="136">
        <v>3.2</v>
      </c>
      <c r="CS25" s="83">
        <v>13</v>
      </c>
      <c r="CT25" s="92">
        <f t="shared" si="30"/>
        <v>30.5</v>
      </c>
      <c r="CU25" s="92">
        <f t="shared" si="31"/>
        <v>19.8</v>
      </c>
      <c r="CV25" s="92">
        <f t="shared" si="32"/>
        <v>25.5</v>
      </c>
      <c r="CW25" s="94" t="str">
        <f t="shared" si="33"/>
        <v>s/d</v>
      </c>
      <c r="CX25" s="94" t="str">
        <f t="shared" si="34"/>
        <v>s/d</v>
      </c>
      <c r="CY25" s="93">
        <f t="shared" si="35"/>
        <v>59.700726783654851</v>
      </c>
      <c r="CZ25" s="92">
        <f t="shared" si="36"/>
        <v>16.630751969622601</v>
      </c>
      <c r="DA25" s="93">
        <f t="shared" si="37"/>
        <v>999</v>
      </c>
      <c r="DB25" s="92">
        <f t="shared" si="38"/>
        <v>16.399999999999999</v>
      </c>
      <c r="DC25" s="92" t="e">
        <f t="shared" si="29"/>
        <v>#DIV/0!</v>
      </c>
      <c r="DD25" s="92">
        <f t="shared" ref="DD25:DE25" si="54">IF(COUNT(Y19,AZ19,CA19)=1,"s/d",AVERAGE(Y19,AZ19,CA19))</f>
        <v>20.7</v>
      </c>
      <c r="DE25" s="92">
        <f t="shared" si="54"/>
        <v>20.2</v>
      </c>
      <c r="DF25" s="92" t="e">
        <f t="shared" si="29"/>
        <v>#DIV/0!</v>
      </c>
      <c r="DG25" s="92">
        <f t="shared" si="40"/>
        <v>20.033333333333331</v>
      </c>
      <c r="DH25" s="92" t="e">
        <f t="shared" si="29"/>
        <v>#DIV/0!</v>
      </c>
      <c r="DI25" s="96">
        <f t="shared" si="41"/>
        <v>1.9</v>
      </c>
      <c r="DJ25" s="92">
        <f t="shared" si="42"/>
        <v>3.2999999999999972</v>
      </c>
      <c r="DK25" s="96">
        <f t="shared" si="43"/>
        <v>4.5999999999999996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19</v>
      </c>
      <c r="C26" s="141">
        <v>17</v>
      </c>
      <c r="D26" s="156">
        <f t="shared" si="3"/>
        <v>2</v>
      </c>
      <c r="E26" s="156">
        <f t="shared" si="4"/>
        <v>19.381992880783113</v>
      </c>
      <c r="F26" s="156">
        <f t="shared" si="5"/>
        <v>21.981870859163269</v>
      </c>
      <c r="G26" s="156">
        <f t="shared" si="6"/>
        <v>1.6292409000000001</v>
      </c>
      <c r="H26" s="156">
        <f t="shared" si="7"/>
        <v>17.752751980783113</v>
      </c>
      <c r="I26" s="156">
        <f t="shared" si="8"/>
        <v>15.621241240662339</v>
      </c>
      <c r="J26" s="142">
        <f t="shared" si="9"/>
        <v>80.760878337081024</v>
      </c>
      <c r="K26" s="176">
        <v>1002</v>
      </c>
      <c r="L26" s="177">
        <v>4</v>
      </c>
      <c r="M26" s="178"/>
      <c r="N26" s="178"/>
      <c r="O26" s="178"/>
      <c r="P26" s="179"/>
      <c r="Q26" s="180">
        <v>4</v>
      </c>
      <c r="R26" s="181">
        <v>2</v>
      </c>
      <c r="S26" s="181"/>
      <c r="T26" s="180"/>
      <c r="U26" s="182"/>
      <c r="V26" s="182" t="s">
        <v>115</v>
      </c>
      <c r="W26" s="156">
        <v>12.6</v>
      </c>
      <c r="X26" s="156"/>
      <c r="Y26" s="156">
        <v>17.899999999999999</v>
      </c>
      <c r="Z26" s="156">
        <v>18.600000000000001</v>
      </c>
      <c r="AA26" s="156"/>
      <c r="AB26" s="156">
        <v>19.7</v>
      </c>
      <c r="AC26" s="156"/>
      <c r="AD26" s="140">
        <v>28.7</v>
      </c>
      <c r="AE26" s="141">
        <v>21.2</v>
      </c>
      <c r="AF26" s="156">
        <f t="shared" si="10"/>
        <v>7.5</v>
      </c>
      <c r="AG26" s="156">
        <f xml:space="preserve"> IF(AD26="","SD",IF(AE26="","SD",(10^(23.5518-(2937.4/(273+AE26))-(4.9283*LOG10(273+AE26))))))</f>
        <v>25.189755922109946</v>
      </c>
      <c r="AH26" s="156">
        <f t="shared" ref="AH26:AH37" si="55">IF(AD26="","SD",(10^(23.5518-(2937.4/(273+AD26))-(4.9283*LOG10(273+AD26)))))</f>
        <v>39.404629531964751</v>
      </c>
      <c r="AI26" s="156">
        <f t="shared" si="16"/>
        <v>6.1385971500000007</v>
      </c>
      <c r="AJ26" s="156">
        <f t="shared" ref="AJ26:AJ37" si="56">IF(AG26="SD","SD",IF(AI26="SD","SD",(AG26-AI26)))</f>
        <v>19.051158772109943</v>
      </c>
      <c r="AK26" s="156">
        <f t="shared" si="12"/>
        <v>16.727913781130098</v>
      </c>
      <c r="AL26" s="142">
        <f t="shared" si="13"/>
        <v>48.347513980954396</v>
      </c>
      <c r="AM26" s="176">
        <v>998</v>
      </c>
      <c r="AN26" s="177">
        <v>0</v>
      </c>
      <c r="AO26" s="178"/>
      <c r="AP26" s="178"/>
      <c r="AQ26" s="178"/>
      <c r="AR26" s="179"/>
      <c r="AS26" s="180">
        <v>4</v>
      </c>
      <c r="AT26" s="181">
        <v>2</v>
      </c>
      <c r="AU26" s="181"/>
      <c r="AV26" s="180"/>
      <c r="AW26" s="182"/>
      <c r="AX26" s="182" t="s">
        <v>54</v>
      </c>
      <c r="AY26" s="156"/>
      <c r="AZ26" s="156">
        <v>21.2</v>
      </c>
      <c r="BA26" s="156">
        <v>20</v>
      </c>
      <c r="BB26" s="156"/>
      <c r="BC26" s="156">
        <v>19.8</v>
      </c>
      <c r="BD26" s="48"/>
      <c r="BE26" s="140">
        <v>22.8</v>
      </c>
      <c r="BF26" s="141">
        <v>19.899999999999999</v>
      </c>
      <c r="BG26" s="156">
        <f t="shared" si="24"/>
        <v>2.9000000000000021</v>
      </c>
      <c r="BH26" s="156">
        <f t="shared" si="25"/>
        <v>23.248138839559587</v>
      </c>
      <c r="BI26" s="156">
        <f t="shared" si="26"/>
        <v>27.772908940045649</v>
      </c>
      <c r="BJ26" s="156">
        <f t="shared" si="27"/>
        <v>2.3701268335000019</v>
      </c>
      <c r="BK26" s="156">
        <f t="shared" si="22"/>
        <v>20.878012006059585</v>
      </c>
      <c r="BL26" s="156">
        <f t="shared" si="23"/>
        <v>18.178044006310518</v>
      </c>
      <c r="BM26" s="142">
        <f t="shared" si="14"/>
        <v>75.174019585523723</v>
      </c>
      <c r="BN26" s="176">
        <v>997</v>
      </c>
      <c r="BO26" s="177">
        <v>0</v>
      </c>
      <c r="BP26" s="178"/>
      <c r="BQ26" s="178"/>
      <c r="BR26" s="178"/>
      <c r="BS26" s="179"/>
      <c r="BT26" s="180">
        <v>4</v>
      </c>
      <c r="BU26" s="181">
        <v>2</v>
      </c>
      <c r="BV26" s="181"/>
      <c r="BW26" s="180"/>
      <c r="BX26" s="182"/>
      <c r="BY26" s="182" t="s">
        <v>54</v>
      </c>
      <c r="BZ26" s="156"/>
      <c r="CA26" s="156">
        <v>20.399999999999999</v>
      </c>
      <c r="CB26" s="156">
        <v>20.2</v>
      </c>
      <c r="CC26" s="156"/>
      <c r="CD26" s="156">
        <v>20.100000000000001</v>
      </c>
      <c r="CE26" s="48"/>
      <c r="CF26" s="150">
        <v>0</v>
      </c>
      <c r="CG26" s="156">
        <v>25</v>
      </c>
      <c r="CH26" s="158">
        <f t="shared" si="0"/>
        <v>5.3000000000000007</v>
      </c>
      <c r="CI26" s="154">
        <v>16.7</v>
      </c>
      <c r="CJ26" s="154">
        <v>113502.43</v>
      </c>
      <c r="CK26" s="154">
        <v>16.2</v>
      </c>
      <c r="CL26" s="156">
        <v>29.4</v>
      </c>
      <c r="CM26" s="97">
        <f t="shared" si="28"/>
        <v>23.5</v>
      </c>
      <c r="CN26" s="98"/>
      <c r="CO26" s="98"/>
      <c r="CP26" s="102">
        <f t="shared" si="2"/>
        <v>68.094137301186379</v>
      </c>
      <c r="CQ26" s="136">
        <v>8.4</v>
      </c>
      <c r="CS26" s="83">
        <v>14</v>
      </c>
      <c r="CT26" s="92">
        <f t="shared" si="30"/>
        <v>25.5</v>
      </c>
      <c r="CU26" s="92">
        <f t="shared" si="31"/>
        <v>18.8</v>
      </c>
      <c r="CV26" s="92">
        <f t="shared" si="32"/>
        <v>20.8</v>
      </c>
      <c r="CW26" s="94" t="str">
        <f t="shared" si="33"/>
        <v>s/d</v>
      </c>
      <c r="CX26" s="94" t="str">
        <f t="shared" si="34"/>
        <v>s/d</v>
      </c>
      <c r="CY26" s="93">
        <f t="shared" si="35"/>
        <v>85.996096212805924</v>
      </c>
      <c r="CZ26" s="92">
        <f t="shared" si="36"/>
        <v>18.266858100971294</v>
      </c>
      <c r="DA26" s="93">
        <f t="shared" si="37"/>
        <v>1000.6666666666666</v>
      </c>
      <c r="DB26" s="92">
        <f t="shared" si="38"/>
        <v>18.2</v>
      </c>
      <c r="DC26" s="92" t="e">
        <f t="shared" si="29"/>
        <v>#DIV/0!</v>
      </c>
      <c r="DD26" s="92">
        <f t="shared" ref="DD26:DE26" si="57">IF(COUNT(Y20,AZ20,CA20)=1,"s/d",AVERAGE(Y20,AZ20,CA20))</f>
        <v>20.766666666666666</v>
      </c>
      <c r="DE26" s="92">
        <f t="shared" si="57"/>
        <v>20.5</v>
      </c>
      <c r="DF26" s="92" t="e">
        <f t="shared" si="29"/>
        <v>#DIV/0!</v>
      </c>
      <c r="DG26" s="92">
        <f t="shared" si="40"/>
        <v>20.633333333333336</v>
      </c>
      <c r="DH26" s="92" t="e">
        <f t="shared" si="29"/>
        <v>#DIV/0!</v>
      </c>
      <c r="DI26" s="96">
        <f t="shared" si="41"/>
        <v>0</v>
      </c>
      <c r="DJ26" s="92">
        <f t="shared" si="42"/>
        <v>2.5</v>
      </c>
      <c r="DK26" s="96">
        <f t="shared" si="43"/>
        <v>2.4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22</v>
      </c>
      <c r="C27" s="141">
        <v>16.899999999999999</v>
      </c>
      <c r="D27" s="156">
        <f t="shared" si="3"/>
        <v>5.1000000000000014</v>
      </c>
      <c r="E27" s="156">
        <f t="shared" si="4"/>
        <v>19.259395491255425</v>
      </c>
      <c r="F27" s="156">
        <f t="shared" si="5"/>
        <v>26.453797396477178</v>
      </c>
      <c r="G27" s="156">
        <f t="shared" si="6"/>
        <v>4.1540956815000021</v>
      </c>
      <c r="H27" s="156">
        <f t="shared" si="7"/>
        <v>15.105299809755422</v>
      </c>
      <c r="I27" s="156">
        <f t="shared" si="8"/>
        <v>13.125224751600182</v>
      </c>
      <c r="J27" s="142">
        <f t="shared" si="9"/>
        <v>57.10068608814165</v>
      </c>
      <c r="K27" s="176">
        <v>996</v>
      </c>
      <c r="L27" s="177">
        <v>6</v>
      </c>
      <c r="M27" s="178"/>
      <c r="N27" s="178"/>
      <c r="O27" s="178"/>
      <c r="P27" s="179"/>
      <c r="Q27" s="180">
        <v>4</v>
      </c>
      <c r="R27" s="181">
        <v>3</v>
      </c>
      <c r="S27" s="181"/>
      <c r="T27" s="180"/>
      <c r="U27" s="182"/>
      <c r="V27" s="182" t="s">
        <v>54</v>
      </c>
      <c r="W27" s="156">
        <v>19.5</v>
      </c>
      <c r="X27" s="156"/>
      <c r="Y27" s="156">
        <v>19.2</v>
      </c>
      <c r="Z27" s="156">
        <v>19.600000000000001</v>
      </c>
      <c r="AA27" s="156"/>
      <c r="AB27" s="156">
        <v>20.3</v>
      </c>
      <c r="AC27" s="156"/>
      <c r="AD27" s="140">
        <v>28.8</v>
      </c>
      <c r="AE27" s="141">
        <v>20.2</v>
      </c>
      <c r="AF27" s="156">
        <f t="shared" si="10"/>
        <v>8.6000000000000014</v>
      </c>
      <c r="AG27" s="156">
        <f t="shared" si="11"/>
        <v>23.68418059807065</v>
      </c>
      <c r="AH27" s="156">
        <f t="shared" si="55"/>
        <v>39.633641157472908</v>
      </c>
      <c r="AI27" s="156">
        <f t="shared" si="16"/>
        <v>7.0310226220000027</v>
      </c>
      <c r="AJ27" s="156">
        <f t="shared" si="56"/>
        <v>16.653157976070649</v>
      </c>
      <c r="AK27" s="156">
        <f t="shared" si="12"/>
        <v>14.627066593632398</v>
      </c>
      <c r="AL27" s="142">
        <f t="shared" si="13"/>
        <v>42.017734151409663</v>
      </c>
      <c r="AM27" s="176">
        <v>991</v>
      </c>
      <c r="AN27" s="177">
        <v>0</v>
      </c>
      <c r="AO27" s="178"/>
      <c r="AP27" s="178"/>
      <c r="AQ27" s="178"/>
      <c r="AR27" s="179"/>
      <c r="AS27" s="180">
        <v>36</v>
      </c>
      <c r="AT27" s="181">
        <v>4</v>
      </c>
      <c r="AU27" s="181"/>
      <c r="AV27" s="180"/>
      <c r="AW27" s="182"/>
      <c r="AX27" s="182" t="s">
        <v>54</v>
      </c>
      <c r="AY27" s="156"/>
      <c r="AZ27" s="156">
        <v>21.1</v>
      </c>
      <c r="BA27" s="156">
        <v>20.3</v>
      </c>
      <c r="BB27" s="156"/>
      <c r="BC27" s="156">
        <v>20.2</v>
      </c>
      <c r="BD27" s="48"/>
      <c r="BE27" s="140">
        <v>25.4</v>
      </c>
      <c r="BF27" s="141">
        <v>19</v>
      </c>
      <c r="BG27" s="156">
        <f t="shared" si="24"/>
        <v>6.3999999999999986</v>
      </c>
      <c r="BH27" s="156">
        <f t="shared" si="25"/>
        <v>21.981870859163269</v>
      </c>
      <c r="BI27" s="156">
        <f t="shared" si="26"/>
        <v>32.464984595955208</v>
      </c>
      <c r="BJ27" s="156">
        <f t="shared" si="27"/>
        <v>5.2253321599999989</v>
      </c>
      <c r="BK27" s="156">
        <f t="shared" si="22"/>
        <v>16.756538699163272</v>
      </c>
      <c r="BL27" s="156">
        <f t="shared" si="23"/>
        <v>14.722948937746546</v>
      </c>
      <c r="BM27" s="142">
        <f t="shared" si="14"/>
        <v>51.614189588283246</v>
      </c>
      <c r="BN27" s="176">
        <v>992</v>
      </c>
      <c r="BO27" s="177">
        <v>0</v>
      </c>
      <c r="BP27" s="178"/>
      <c r="BQ27" s="178"/>
      <c r="BR27" s="178"/>
      <c r="BS27" s="179"/>
      <c r="BT27" s="180">
        <v>36</v>
      </c>
      <c r="BU27" s="181">
        <v>4</v>
      </c>
      <c r="BV27" s="181"/>
      <c r="BW27" s="180"/>
      <c r="BX27" s="182"/>
      <c r="BY27" s="182" t="s">
        <v>54</v>
      </c>
      <c r="BZ27" s="156"/>
      <c r="CA27" s="156">
        <v>20.8</v>
      </c>
      <c r="CB27" s="156">
        <v>20.6</v>
      </c>
      <c r="CC27" s="156"/>
      <c r="CD27" s="156">
        <v>20.399999999999999</v>
      </c>
      <c r="CE27" s="48"/>
      <c r="CF27" s="150">
        <v>0</v>
      </c>
      <c r="CG27" s="156">
        <v>30.3</v>
      </c>
      <c r="CH27" s="158">
        <f t="shared" si="0"/>
        <v>7.5</v>
      </c>
      <c r="CI27" s="154">
        <v>18.5</v>
      </c>
      <c r="CJ27" s="154">
        <v>113634.95</v>
      </c>
      <c r="CK27" s="154">
        <v>22</v>
      </c>
      <c r="CL27" s="156">
        <v>29</v>
      </c>
      <c r="CM27" s="97">
        <f t="shared" si="28"/>
        <v>25.399999999999995</v>
      </c>
      <c r="CN27" s="98"/>
      <c r="CO27" s="98"/>
      <c r="CP27" s="102">
        <f t="shared" si="2"/>
        <v>50.244203275944848</v>
      </c>
      <c r="CQ27" s="136">
        <v>6.2</v>
      </c>
      <c r="CS27" s="83">
        <v>15</v>
      </c>
      <c r="CT27" s="92">
        <f t="shared" si="30"/>
        <v>25.5</v>
      </c>
      <c r="CU27" s="92">
        <f t="shared" si="31"/>
        <v>17.8</v>
      </c>
      <c r="CV27" s="92">
        <f t="shared" si="32"/>
        <v>20</v>
      </c>
      <c r="CW27" s="94" t="str">
        <f t="shared" si="33"/>
        <v>s/d</v>
      </c>
      <c r="CX27" s="94" t="str">
        <f t="shared" si="34"/>
        <v>s/d</v>
      </c>
      <c r="CY27" s="93">
        <f t="shared" si="35"/>
        <v>56.717266488349793</v>
      </c>
      <c r="CZ27" s="92">
        <f t="shared" si="36"/>
        <v>9.71521191969134</v>
      </c>
      <c r="DA27" s="93">
        <f t="shared" si="37"/>
        <v>1005</v>
      </c>
      <c r="DB27" s="92">
        <f t="shared" si="38"/>
        <v>16.5</v>
      </c>
      <c r="DC27" s="92" t="e">
        <f t="shared" si="29"/>
        <v>#DIV/0!</v>
      </c>
      <c r="DD27" s="92">
        <f t="shared" ref="DD27:DE27" si="58">IF(COUNT(Y21,AZ21,CA21)=1,"s/d",AVERAGE(Y21,AZ21,CA21))</f>
        <v>20.266666666666669</v>
      </c>
      <c r="DE27" s="92">
        <f t="shared" si="58"/>
        <v>20.399999999999999</v>
      </c>
      <c r="DF27" s="92" t="e">
        <f t="shared" si="29"/>
        <v>#DIV/0!</v>
      </c>
      <c r="DG27" s="92">
        <f t="shared" si="40"/>
        <v>20.599999999999998</v>
      </c>
      <c r="DH27" s="92" t="e">
        <f t="shared" si="29"/>
        <v>#DIV/0!</v>
      </c>
      <c r="DI27" s="96">
        <f t="shared" si="41"/>
        <v>0</v>
      </c>
      <c r="DJ27" s="92">
        <f t="shared" si="42"/>
        <v>4.5</v>
      </c>
      <c r="DK27" s="96">
        <f t="shared" si="43"/>
        <v>6.6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23</v>
      </c>
      <c r="C28" s="141">
        <v>17.2</v>
      </c>
      <c r="D28" s="156">
        <f t="shared" si="3"/>
        <v>5.8000000000000007</v>
      </c>
      <c r="E28" s="156">
        <f t="shared" si="4"/>
        <v>19.629241834545255</v>
      </c>
      <c r="F28" s="156">
        <f t="shared" si="5"/>
        <v>28.111525375006003</v>
      </c>
      <c r="G28" s="156">
        <f t="shared" si="6"/>
        <v>4.7258644760000008</v>
      </c>
      <c r="H28" s="156">
        <f t="shared" si="7"/>
        <v>14.903377358545253</v>
      </c>
      <c r="I28" s="156">
        <f t="shared" si="8"/>
        <v>12.919446842494851</v>
      </c>
      <c r="J28" s="142">
        <f t="shared" si="9"/>
        <v>53.015185621324797</v>
      </c>
      <c r="K28" s="176">
        <v>997</v>
      </c>
      <c r="L28" s="177">
        <v>4</v>
      </c>
      <c r="M28" s="178"/>
      <c r="N28" s="178"/>
      <c r="O28" s="178"/>
      <c r="P28" s="179"/>
      <c r="Q28" s="180">
        <v>4</v>
      </c>
      <c r="R28" s="181">
        <v>3</v>
      </c>
      <c r="S28" s="181"/>
      <c r="T28" s="180"/>
      <c r="U28" s="182"/>
      <c r="V28" s="182" t="s">
        <v>54</v>
      </c>
      <c r="W28" s="156">
        <v>20.8</v>
      </c>
      <c r="X28" s="156"/>
      <c r="Y28" s="156">
        <v>19.8</v>
      </c>
      <c r="Z28" s="156">
        <v>20</v>
      </c>
      <c r="AA28" s="156"/>
      <c r="AB28" s="156">
        <v>20.6</v>
      </c>
      <c r="AC28" s="156"/>
      <c r="AD28" s="195"/>
      <c r="AE28" s="188"/>
      <c r="AF28" s="165" t="str">
        <f t="shared" si="10"/>
        <v>SD</v>
      </c>
      <c r="AG28" s="165" t="str">
        <f t="shared" si="11"/>
        <v>SD</v>
      </c>
      <c r="AH28" s="165" t="str">
        <f t="shared" si="55"/>
        <v>SD</v>
      </c>
      <c r="AI28" s="165" t="str">
        <f t="shared" si="16"/>
        <v>SD</v>
      </c>
      <c r="AJ28" s="165" t="str">
        <f t="shared" si="56"/>
        <v>SD</v>
      </c>
      <c r="AK28" s="165" t="str">
        <f t="shared" si="12"/>
        <v>SD</v>
      </c>
      <c r="AL28" s="196" t="str">
        <f t="shared" si="13"/>
        <v/>
      </c>
      <c r="AM28" s="190"/>
      <c r="AN28" s="197"/>
      <c r="AO28" s="191"/>
      <c r="AP28" s="191"/>
      <c r="AQ28" s="191"/>
      <c r="AR28" s="193"/>
      <c r="AS28" s="198"/>
      <c r="AT28" s="192"/>
      <c r="AU28" s="192"/>
      <c r="AV28" s="198"/>
      <c r="AW28" s="194"/>
      <c r="AX28" s="194"/>
      <c r="AY28" s="165"/>
      <c r="AZ28" s="165"/>
      <c r="BA28" s="165"/>
      <c r="BB28" s="165"/>
      <c r="BC28" s="165"/>
      <c r="BD28" s="48"/>
      <c r="BE28" s="156">
        <v>22.7</v>
      </c>
      <c r="BF28" s="141">
        <v>20.5</v>
      </c>
      <c r="BG28" s="156">
        <f t="shared" si="24"/>
        <v>2.1999999999999993</v>
      </c>
      <c r="BH28" s="156">
        <f t="shared" si="25"/>
        <v>24.127359827861145</v>
      </c>
      <c r="BI28" s="156">
        <f t="shared" si="26"/>
        <v>27.604940326924901</v>
      </c>
      <c r="BJ28" s="156">
        <f t="shared" si="27"/>
        <v>1.7992401349999994</v>
      </c>
      <c r="BK28" s="156">
        <f t="shared" si="22"/>
        <v>22.328119692861147</v>
      </c>
      <c r="BL28" s="156">
        <f t="shared" si="23"/>
        <v>19.252039298636515</v>
      </c>
      <c r="BM28" s="142">
        <f t="shared" si="14"/>
        <v>80.884506281953719</v>
      </c>
      <c r="BN28" s="176">
        <v>998</v>
      </c>
      <c r="BO28" s="177">
        <v>7</v>
      </c>
      <c r="BP28" s="178"/>
      <c r="BQ28" s="178"/>
      <c r="BR28" s="178"/>
      <c r="BS28" s="179"/>
      <c r="BT28" s="180">
        <v>0</v>
      </c>
      <c r="BU28" s="181">
        <v>0</v>
      </c>
      <c r="BV28" s="181"/>
      <c r="BW28" s="180"/>
      <c r="BX28" s="182"/>
      <c r="BY28" s="181" t="s">
        <v>115</v>
      </c>
      <c r="BZ28" s="156"/>
      <c r="CA28" s="156">
        <v>21</v>
      </c>
      <c r="CB28" s="156">
        <v>20.8</v>
      </c>
      <c r="CC28" s="156"/>
      <c r="CD28" s="156">
        <v>20.7</v>
      </c>
      <c r="CE28" s="48"/>
      <c r="CF28" s="47">
        <v>0</v>
      </c>
      <c r="CG28" s="156">
        <v>32.5</v>
      </c>
      <c r="CH28" s="158">
        <f t="shared" si="0"/>
        <v>2.8999999999999986</v>
      </c>
      <c r="CI28" s="154">
        <v>19.5</v>
      </c>
      <c r="CJ28" s="154">
        <v>113830.45</v>
      </c>
      <c r="CK28" s="154">
        <v>22.6</v>
      </c>
      <c r="CL28" s="156">
        <v>27</v>
      </c>
      <c r="CM28" s="97">
        <f t="shared" si="28"/>
        <v>22.85</v>
      </c>
      <c r="CN28" s="98"/>
      <c r="CO28" s="98"/>
      <c r="CP28" s="102">
        <f t="shared" si="2"/>
        <v>66.949845951639261</v>
      </c>
      <c r="CQ28" s="136">
        <v>2.5</v>
      </c>
      <c r="CS28" s="83">
        <v>16</v>
      </c>
      <c r="CT28" s="92">
        <f t="shared" si="30"/>
        <v>22.5</v>
      </c>
      <c r="CU28" s="92">
        <f t="shared" si="31"/>
        <v>10.6</v>
      </c>
      <c r="CV28" s="92">
        <f t="shared" si="32"/>
        <v>17.3</v>
      </c>
      <c r="CW28" s="94" t="str">
        <f t="shared" si="33"/>
        <v>s/d</v>
      </c>
      <c r="CX28" s="94" t="str">
        <f t="shared" si="34"/>
        <v>s/d</v>
      </c>
      <c r="CY28" s="93">
        <f t="shared" si="35"/>
        <v>53.758862271307301</v>
      </c>
      <c r="CZ28" s="92">
        <f t="shared" si="36"/>
        <v>7.450067848760952</v>
      </c>
      <c r="DA28" s="93">
        <f t="shared" si="37"/>
        <v>1008.6666666666666</v>
      </c>
      <c r="DB28" s="92">
        <f t="shared" si="38"/>
        <v>5</v>
      </c>
      <c r="DC28" s="92" t="e">
        <f t="shared" si="29"/>
        <v>#DIV/0!</v>
      </c>
      <c r="DD28" s="92">
        <f t="shared" ref="DD28:DE28" si="59">IF(COUNT(Y22,AZ22,CA22)=1,"s/d",AVERAGE(Y22,AZ22,CA22))</f>
        <v>18.466666666666669</v>
      </c>
      <c r="DE28" s="92">
        <f t="shared" si="59"/>
        <v>19.133333333333333</v>
      </c>
      <c r="DF28" s="92" t="e">
        <f t="shared" si="29"/>
        <v>#DIV/0!</v>
      </c>
      <c r="DG28" s="92">
        <f t="shared" si="40"/>
        <v>20.3</v>
      </c>
      <c r="DH28" s="92" t="e">
        <f t="shared" si="29"/>
        <v>#DIV/0!</v>
      </c>
      <c r="DI28" s="96">
        <f t="shared" si="41"/>
        <v>0</v>
      </c>
      <c r="DJ28" s="92">
        <f t="shared" si="42"/>
        <v>3.1000000000000014</v>
      </c>
      <c r="DK28" s="96">
        <f t="shared" si="43"/>
        <v>8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17.600000000000001</v>
      </c>
      <c r="C29" s="141">
        <v>16.8</v>
      </c>
      <c r="D29" s="156">
        <f t="shared" si="3"/>
        <v>0.80000000000000071</v>
      </c>
      <c r="E29" s="156">
        <f t="shared" si="4"/>
        <v>19.137478537241915</v>
      </c>
      <c r="F29" s="156">
        <f t="shared" si="5"/>
        <v>20.132047195870708</v>
      </c>
      <c r="G29" s="156">
        <f t="shared" si="6"/>
        <v>0.65154934400000064</v>
      </c>
      <c r="H29" s="156">
        <f t="shared" si="7"/>
        <v>18.485929193241915</v>
      </c>
      <c r="I29" s="156">
        <f t="shared" si="8"/>
        <v>16.25453883799851</v>
      </c>
      <c r="J29" s="142">
        <f t="shared" si="9"/>
        <v>91.823394875775833</v>
      </c>
      <c r="K29" s="176">
        <v>1002</v>
      </c>
      <c r="L29" s="177">
        <v>8</v>
      </c>
      <c r="M29" s="178"/>
      <c r="N29" s="178"/>
      <c r="O29" s="178"/>
      <c r="P29" s="179"/>
      <c r="Q29" s="180">
        <v>18</v>
      </c>
      <c r="R29" s="181">
        <v>2</v>
      </c>
      <c r="S29" s="181"/>
      <c r="T29" s="180"/>
      <c r="U29" s="182"/>
      <c r="V29" s="182" t="s">
        <v>54</v>
      </c>
      <c r="W29" s="156">
        <v>16.3</v>
      </c>
      <c r="X29" s="156"/>
      <c r="Y29" s="156">
        <v>17.8</v>
      </c>
      <c r="Z29" s="156">
        <v>20</v>
      </c>
      <c r="AA29" s="156"/>
      <c r="AB29" s="156">
        <v>20.7</v>
      </c>
      <c r="AC29" s="156"/>
      <c r="AD29" s="165"/>
      <c r="AE29" s="188"/>
      <c r="AF29" s="165" t="str">
        <f t="shared" si="10"/>
        <v>SD</v>
      </c>
      <c r="AG29" s="165" t="str">
        <f t="shared" si="11"/>
        <v>SD</v>
      </c>
      <c r="AH29" s="165" t="str">
        <f t="shared" si="55"/>
        <v>SD</v>
      </c>
      <c r="AI29" s="165" t="str">
        <f t="shared" si="16"/>
        <v>SD</v>
      </c>
      <c r="AJ29" s="165" t="str">
        <f t="shared" si="56"/>
        <v>SD</v>
      </c>
      <c r="AK29" s="165" t="str">
        <f t="shared" si="12"/>
        <v>SD</v>
      </c>
      <c r="AL29" s="189" t="str">
        <f t="shared" si="13"/>
        <v/>
      </c>
      <c r="AM29" s="190"/>
      <c r="AN29" s="191"/>
      <c r="AO29" s="191"/>
      <c r="AP29" s="191"/>
      <c r="AQ29" s="191"/>
      <c r="AR29" s="193"/>
      <c r="AS29" s="198"/>
      <c r="AT29" s="192"/>
      <c r="AU29" s="192"/>
      <c r="AV29" s="194"/>
      <c r="AW29" s="192"/>
      <c r="AX29" s="194"/>
      <c r="AY29" s="165"/>
      <c r="AZ29" s="165"/>
      <c r="BA29" s="165"/>
      <c r="BB29" s="165"/>
      <c r="BC29" s="165"/>
      <c r="BD29" s="48"/>
      <c r="BE29" s="156">
        <v>13.3</v>
      </c>
      <c r="BF29" s="141">
        <v>12.9</v>
      </c>
      <c r="BG29" s="156">
        <f t="shared" si="18"/>
        <v>0.40000000000000036</v>
      </c>
      <c r="BH29" s="156">
        <f t="shared" si="19"/>
        <v>14.880517066624742</v>
      </c>
      <c r="BI29" s="156">
        <f t="shared" si="20"/>
        <v>15.274959887750009</v>
      </c>
      <c r="BJ29" s="156">
        <f t="shared" si="21"/>
        <v>0.32434126600000029</v>
      </c>
      <c r="BK29" s="156">
        <f t="shared" si="22"/>
        <v>14.556175800624741</v>
      </c>
      <c r="BL29" s="156">
        <f t="shared" si="23"/>
        <v>12.559823053397082</v>
      </c>
      <c r="BM29" s="50">
        <f t="shared" si="14"/>
        <v>95.294363504668141</v>
      </c>
      <c r="BN29" s="176">
        <v>1005</v>
      </c>
      <c r="BO29" s="178">
        <v>8</v>
      </c>
      <c r="BP29" s="178"/>
      <c r="BQ29" s="178"/>
      <c r="BR29" s="178"/>
      <c r="BS29" s="181"/>
      <c r="BT29" s="179">
        <v>22</v>
      </c>
      <c r="BU29" s="181">
        <v>2</v>
      </c>
      <c r="BV29" s="182"/>
      <c r="BW29" s="182"/>
      <c r="BX29" s="182"/>
      <c r="BY29" s="182" t="s">
        <v>115</v>
      </c>
      <c r="BZ29" s="156"/>
      <c r="CA29" s="156">
        <v>19.399999999999999</v>
      </c>
      <c r="CB29" s="156">
        <v>19.899999999999999</v>
      </c>
      <c r="CC29" s="156"/>
      <c r="CD29" s="156">
        <v>20.7</v>
      </c>
      <c r="CE29" s="48"/>
      <c r="CF29" s="47">
        <v>0</v>
      </c>
      <c r="CG29" s="156">
        <v>27.9</v>
      </c>
      <c r="CH29" s="158">
        <f t="shared" si="0"/>
        <v>2.8999999999999986</v>
      </c>
      <c r="CI29" s="154">
        <v>18.5</v>
      </c>
      <c r="CJ29" s="154">
        <v>113888.33</v>
      </c>
      <c r="CK29" s="154">
        <v>17</v>
      </c>
      <c r="CL29" s="156">
        <v>23</v>
      </c>
      <c r="CM29" s="186">
        <f t="shared" si="1"/>
        <v>15.450000000000001</v>
      </c>
      <c r="CN29" s="98"/>
      <c r="CO29" s="98"/>
      <c r="CP29" s="102">
        <f t="shared" si="2"/>
        <v>93.558879190221987</v>
      </c>
      <c r="CQ29" s="136">
        <v>0</v>
      </c>
      <c r="CS29" s="83">
        <v>17</v>
      </c>
      <c r="CT29" s="92">
        <f t="shared" si="30"/>
        <v>24</v>
      </c>
      <c r="CU29" s="92">
        <f t="shared" si="31"/>
        <v>6.2</v>
      </c>
      <c r="CV29" s="92">
        <f t="shared" si="32"/>
        <v>14.9</v>
      </c>
      <c r="CW29" s="94" t="str">
        <f t="shared" si="33"/>
        <v>s/d</v>
      </c>
      <c r="CX29" s="94" t="str">
        <f t="shared" si="34"/>
        <v>s/d</v>
      </c>
      <c r="CY29" s="93">
        <f t="shared" si="35"/>
        <v>69.745861628805457</v>
      </c>
      <c r="CZ29" s="92">
        <f t="shared" si="36"/>
        <v>9.3859560279033776</v>
      </c>
      <c r="DA29" s="93">
        <f t="shared" si="37"/>
        <v>1008</v>
      </c>
      <c r="DB29" s="92">
        <f t="shared" si="38"/>
        <v>1.4</v>
      </c>
      <c r="DC29" s="92" t="e">
        <f t="shared" ref="DC29:DH43" si="60">IF(COUNT(X23,AY23,BZ23)=1,"sd",AVERAGE(X23,AY23,BZ23))</f>
        <v>#DIV/0!</v>
      </c>
      <c r="DD29" s="92">
        <f t="shared" ref="DD29:DE29" si="61">IF(COUNT(Y23,AZ23,CA23)=1,"s/d",AVERAGE(Y23,AZ23,CA23))</f>
        <v>17.100000000000001</v>
      </c>
      <c r="DE29" s="92">
        <f t="shared" si="61"/>
        <v>18.2</v>
      </c>
      <c r="DF29" s="92" t="e">
        <f t="shared" si="60"/>
        <v>#DIV/0!</v>
      </c>
      <c r="DG29" s="92">
        <f t="shared" si="40"/>
        <v>19.8</v>
      </c>
      <c r="DH29" s="92" t="e">
        <f t="shared" si="60"/>
        <v>#DIV/0!</v>
      </c>
      <c r="DI29" s="96">
        <f t="shared" si="41"/>
        <v>0</v>
      </c>
      <c r="DJ29" s="92">
        <f t="shared" si="42"/>
        <v>3.3000000000000007</v>
      </c>
      <c r="DK29" s="96">
        <f t="shared" si="43"/>
        <v>7.5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11.5</v>
      </c>
      <c r="C30" s="141">
        <v>10.4</v>
      </c>
      <c r="D30" s="156">
        <f t="shared" si="3"/>
        <v>1.0999999999999996</v>
      </c>
      <c r="E30" s="156">
        <f t="shared" si="4"/>
        <v>12.611957867402083</v>
      </c>
      <c r="F30" s="156">
        <f t="shared" si="5"/>
        <v>13.569568222036036</v>
      </c>
      <c r="G30" s="156">
        <f t="shared" si="6"/>
        <v>0.88941164399999972</v>
      </c>
      <c r="H30" s="156">
        <f t="shared" si="7"/>
        <v>11.722546223402084</v>
      </c>
      <c r="I30" s="156">
        <f t="shared" si="8"/>
        <v>9.3045796446050471</v>
      </c>
      <c r="J30" s="142">
        <f t="shared" si="9"/>
        <v>86.388498378050699</v>
      </c>
      <c r="K30" s="176">
        <v>1010</v>
      </c>
      <c r="L30" s="177">
        <v>8</v>
      </c>
      <c r="M30" s="178"/>
      <c r="N30" s="178"/>
      <c r="O30" s="178"/>
      <c r="P30" s="179"/>
      <c r="Q30" s="180">
        <v>27</v>
      </c>
      <c r="R30" s="181">
        <v>2</v>
      </c>
      <c r="S30" s="181"/>
      <c r="T30" s="180"/>
      <c r="U30" s="182"/>
      <c r="V30" s="182" t="s">
        <v>54</v>
      </c>
      <c r="W30" s="165" t="s">
        <v>65</v>
      </c>
      <c r="X30" s="156"/>
      <c r="Y30" s="156">
        <v>17.8</v>
      </c>
      <c r="Z30" s="156">
        <v>18.8</v>
      </c>
      <c r="AA30" s="156"/>
      <c r="AB30" s="156">
        <v>20.399999999999999</v>
      </c>
      <c r="AC30" s="48"/>
      <c r="AD30" s="156">
        <v>12</v>
      </c>
      <c r="AE30" s="141">
        <v>10.9</v>
      </c>
      <c r="AF30" s="156">
        <f t="shared" si="10"/>
        <v>1.0999999999999996</v>
      </c>
      <c r="AG30" s="156">
        <f t="shared" si="11"/>
        <v>13.03959432304751</v>
      </c>
      <c r="AH30" s="156">
        <f t="shared" si="55"/>
        <v>14.025598733369513</v>
      </c>
      <c r="AI30" s="156">
        <f t="shared" si="16"/>
        <v>0.88991701149999969</v>
      </c>
      <c r="AJ30" s="156">
        <f t="shared" si="56"/>
        <v>12.14967731154751</v>
      </c>
      <c r="AK30" s="156">
        <f t="shared" si="12"/>
        <v>9.8368209301348095</v>
      </c>
      <c r="AL30" s="50">
        <f t="shared" si="13"/>
        <v>86.625017174070166</v>
      </c>
      <c r="AM30" s="176">
        <v>1009</v>
      </c>
      <c r="AN30" s="178">
        <v>8</v>
      </c>
      <c r="AO30" s="178"/>
      <c r="AP30" s="178"/>
      <c r="AQ30" s="178"/>
      <c r="AR30" s="181"/>
      <c r="AS30" s="179">
        <v>27</v>
      </c>
      <c r="AT30" s="181">
        <v>2</v>
      </c>
      <c r="AU30" s="182"/>
      <c r="AV30" s="182"/>
      <c r="AW30" s="182"/>
      <c r="AX30" s="182" t="s">
        <v>114</v>
      </c>
      <c r="AY30" s="156"/>
      <c r="AZ30" s="156">
        <v>17.899999999999999</v>
      </c>
      <c r="BA30" s="156">
        <v>18.2</v>
      </c>
      <c r="BB30" s="156"/>
      <c r="BC30" s="156">
        <v>20.100000000000001</v>
      </c>
      <c r="BD30" s="48"/>
      <c r="BE30" s="156">
        <v>11.2</v>
      </c>
      <c r="BF30" s="141">
        <v>10.9</v>
      </c>
      <c r="BG30" s="156">
        <f t="shared" si="18"/>
        <v>0.29999999999999893</v>
      </c>
      <c r="BH30" s="156">
        <f t="shared" si="19"/>
        <v>13.03959432304751</v>
      </c>
      <c r="BI30" s="156">
        <f t="shared" si="20"/>
        <v>13.302258370119052</v>
      </c>
      <c r="BJ30" s="156">
        <f t="shared" si="21"/>
        <v>0.24270463949999913</v>
      </c>
      <c r="BK30" s="156">
        <f t="shared" si="22"/>
        <v>12.79688968354751</v>
      </c>
      <c r="BL30" s="156">
        <f t="shared" si="23"/>
        <v>10.612755539399965</v>
      </c>
      <c r="BM30" s="50">
        <f t="shared" si="14"/>
        <v>96.200880538399744</v>
      </c>
      <c r="BN30" s="176">
        <v>1010</v>
      </c>
      <c r="BO30" s="178">
        <v>8</v>
      </c>
      <c r="BP30" s="178"/>
      <c r="BQ30" s="178"/>
      <c r="BR30" s="178"/>
      <c r="BS30" s="181"/>
      <c r="BT30" s="179">
        <v>0</v>
      </c>
      <c r="BU30" s="181">
        <v>0</v>
      </c>
      <c r="BV30" s="182"/>
      <c r="BW30" s="182"/>
      <c r="BX30" s="182"/>
      <c r="BY30" s="182" t="s">
        <v>114</v>
      </c>
      <c r="BZ30" s="156"/>
      <c r="CA30" s="156">
        <v>17.100000000000001</v>
      </c>
      <c r="CB30" s="156">
        <v>18</v>
      </c>
      <c r="CC30" s="156"/>
      <c r="CD30" s="156">
        <v>19.5</v>
      </c>
      <c r="CE30" s="48"/>
      <c r="CF30" s="47">
        <v>0.2</v>
      </c>
      <c r="CG30" s="156">
        <v>27.9</v>
      </c>
      <c r="CH30" s="158">
        <f t="shared" si="0"/>
        <v>1.5999999999999979</v>
      </c>
      <c r="CI30" s="154">
        <v>12.5</v>
      </c>
      <c r="CJ30" s="154">
        <v>113989.36</v>
      </c>
      <c r="CK30" s="154">
        <v>11.4</v>
      </c>
      <c r="CL30" s="156">
        <v>14</v>
      </c>
      <c r="CM30" s="97">
        <f t="shared" si="1"/>
        <v>11.566666666666668</v>
      </c>
      <c r="CN30" s="98"/>
      <c r="CO30" s="98"/>
      <c r="CP30" s="102">
        <f t="shared" si="2"/>
        <v>89.738132030173531</v>
      </c>
      <c r="CQ30" s="136">
        <v>0</v>
      </c>
      <c r="CS30" s="83">
        <v>18</v>
      </c>
      <c r="CT30" s="92">
        <f t="shared" si="30"/>
        <v>23.5</v>
      </c>
      <c r="CU30" s="92">
        <f t="shared" si="31"/>
        <v>14.5</v>
      </c>
      <c r="CV30" s="92">
        <f t="shared" si="32"/>
        <v>18.933333333333334</v>
      </c>
      <c r="CW30" s="94" t="str">
        <f t="shared" si="33"/>
        <v>s/d</v>
      </c>
      <c r="CX30" s="94" t="str">
        <f t="shared" si="34"/>
        <v>s/d</v>
      </c>
      <c r="CY30" s="93">
        <f t="shared" si="35"/>
        <v>63.805519805000095</v>
      </c>
      <c r="CZ30" s="92">
        <f t="shared" si="36"/>
        <v>11.898485542235187</v>
      </c>
      <c r="DA30" s="93">
        <f t="shared" si="37"/>
        <v>1004.6666666666666</v>
      </c>
      <c r="DB30" s="92">
        <f t="shared" si="38"/>
        <v>9</v>
      </c>
      <c r="DC30" s="92" t="e">
        <f t="shared" si="60"/>
        <v>#DIV/0!</v>
      </c>
      <c r="DD30" s="92">
        <f t="shared" ref="DD30:DE30" si="62">IF(COUNT(Y24,AZ24,CA24)=1,"s/d",AVERAGE(Y24,AZ24,CA24))</f>
        <v>18.5</v>
      </c>
      <c r="DE30" s="92">
        <f t="shared" si="62"/>
        <v>18.399999999999999</v>
      </c>
      <c r="DF30" s="92" t="e">
        <f t="shared" si="60"/>
        <v>#DIV/0!</v>
      </c>
      <c r="DG30" s="92">
        <f t="shared" si="40"/>
        <v>19.633333333333336</v>
      </c>
      <c r="DH30" s="92" t="e">
        <f t="shared" si="60"/>
        <v>#DIV/0!</v>
      </c>
      <c r="DI30" s="96">
        <f t="shared" si="41"/>
        <v>11.8</v>
      </c>
      <c r="DJ30" s="92">
        <f t="shared" si="42"/>
        <v>2</v>
      </c>
      <c r="DK30" s="96">
        <f t="shared" si="43"/>
        <v>1.7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10.5</v>
      </c>
      <c r="C31" s="141">
        <v>9.8000000000000007</v>
      </c>
      <c r="D31" s="156">
        <f t="shared" si="3"/>
        <v>0.69999999999999929</v>
      </c>
      <c r="E31" s="156">
        <f t="shared" si="4"/>
        <v>12.115133951152835</v>
      </c>
      <c r="F31" s="156">
        <f t="shared" si="5"/>
        <v>12.696483247064378</v>
      </c>
      <c r="G31" s="156">
        <f t="shared" si="6"/>
        <v>0.56560331099999939</v>
      </c>
      <c r="H31" s="156">
        <f t="shared" si="7"/>
        <v>11.549530640152835</v>
      </c>
      <c r="I31" s="156">
        <f t="shared" si="8"/>
        <v>9.0841209468356769</v>
      </c>
      <c r="J31" s="142">
        <f t="shared" si="9"/>
        <v>90.966375612894723</v>
      </c>
      <c r="K31" s="176">
        <v>1010</v>
      </c>
      <c r="L31" s="177">
        <v>8</v>
      </c>
      <c r="M31" s="178"/>
      <c r="N31" s="178"/>
      <c r="O31" s="178"/>
      <c r="P31" s="179"/>
      <c r="Q31" s="180">
        <v>0</v>
      </c>
      <c r="R31" s="181">
        <v>0</v>
      </c>
      <c r="S31" s="181"/>
      <c r="T31" s="180"/>
      <c r="U31" s="182"/>
      <c r="V31" s="182" t="s">
        <v>114</v>
      </c>
      <c r="W31" s="156">
        <v>9.5</v>
      </c>
      <c r="X31" s="156"/>
      <c r="Y31" s="156">
        <v>16.7</v>
      </c>
      <c r="Z31" s="156">
        <v>17.600000000000001</v>
      </c>
      <c r="AA31" s="156"/>
      <c r="AB31" s="156">
        <v>19.5</v>
      </c>
      <c r="AC31" s="48"/>
      <c r="AD31" s="156">
        <v>9.9</v>
      </c>
      <c r="AE31" s="141">
        <v>9.1</v>
      </c>
      <c r="AF31" s="156">
        <f t="shared" si="10"/>
        <v>0.80000000000000071</v>
      </c>
      <c r="AG31" s="156">
        <f t="shared" si="11"/>
        <v>11.557365076352481</v>
      </c>
      <c r="AH31" s="156">
        <f t="shared" si="55"/>
        <v>12.19672069327175</v>
      </c>
      <c r="AI31" s="156">
        <f t="shared" si="16"/>
        <v>0.64588922800000059</v>
      </c>
      <c r="AJ31" s="156">
        <f t="shared" si="56"/>
        <v>10.911475848352481</v>
      </c>
      <c r="AK31" s="156">
        <f t="shared" si="12"/>
        <v>8.2451536926996187</v>
      </c>
      <c r="AL31" s="50">
        <f t="shared" si="13"/>
        <v>89.462373721255531</v>
      </c>
      <c r="AM31" s="176">
        <v>1007</v>
      </c>
      <c r="AN31" s="178">
        <v>8</v>
      </c>
      <c r="AO31" s="178"/>
      <c r="AP31" s="178"/>
      <c r="AQ31" s="178"/>
      <c r="AR31" s="181"/>
      <c r="AS31" s="179">
        <v>27</v>
      </c>
      <c r="AT31" s="181">
        <v>2</v>
      </c>
      <c r="AU31" s="182"/>
      <c r="AV31" s="182"/>
      <c r="AW31" s="182"/>
      <c r="AX31" s="182" t="s">
        <v>114</v>
      </c>
      <c r="AY31" s="156"/>
      <c r="AZ31" s="156">
        <v>16.2</v>
      </c>
      <c r="BA31" s="156">
        <v>17.2</v>
      </c>
      <c r="BB31" s="156"/>
      <c r="BC31" s="156">
        <v>19.2</v>
      </c>
      <c r="BD31" s="48"/>
      <c r="BE31" s="156">
        <v>8.1999999999999993</v>
      </c>
      <c r="BF31" s="141">
        <v>8</v>
      </c>
      <c r="BG31" s="156">
        <f t="shared" si="18"/>
        <v>0.19999999999999929</v>
      </c>
      <c r="BH31" s="156">
        <f t="shared" si="19"/>
        <v>10.72654504053386</v>
      </c>
      <c r="BI31" s="156">
        <f t="shared" si="20"/>
        <v>10.873562885747262</v>
      </c>
      <c r="BJ31" s="156">
        <f t="shared" si="21"/>
        <v>0.16127015999999947</v>
      </c>
      <c r="BK31" s="156">
        <f t="shared" si="22"/>
        <v>10.565274880533861</v>
      </c>
      <c r="BL31" s="156">
        <f t="shared" si="23"/>
        <v>7.7717003811666343</v>
      </c>
      <c r="BM31" s="50">
        <f t="shared" si="14"/>
        <v>97.164793099992139</v>
      </c>
      <c r="BN31" s="176">
        <v>1015</v>
      </c>
      <c r="BO31" s="178">
        <v>8</v>
      </c>
      <c r="BP31" s="178"/>
      <c r="BQ31" s="178"/>
      <c r="BR31" s="178"/>
      <c r="BS31" s="181"/>
      <c r="BT31" s="179">
        <v>0</v>
      </c>
      <c r="BU31" s="181">
        <v>0</v>
      </c>
      <c r="BV31" s="182"/>
      <c r="BW31" s="182"/>
      <c r="BX31" s="182"/>
      <c r="BY31" s="182" t="s">
        <v>114</v>
      </c>
      <c r="BZ31" s="156"/>
      <c r="CA31" s="156">
        <v>15.2</v>
      </c>
      <c r="CB31" s="156">
        <v>16.899999999999999</v>
      </c>
      <c r="CC31" s="156"/>
      <c r="CD31" s="156">
        <v>18.5</v>
      </c>
      <c r="CE31" s="48"/>
      <c r="CF31" s="47">
        <v>14.2</v>
      </c>
      <c r="CG31" s="156">
        <v>26.4</v>
      </c>
      <c r="CH31" s="158">
        <f t="shared" si="0"/>
        <v>0.60000000000000142</v>
      </c>
      <c r="CI31" s="154">
        <v>11</v>
      </c>
      <c r="CJ31" s="154">
        <v>114064.79</v>
      </c>
      <c r="CK31" s="154">
        <v>10.199999999999999</v>
      </c>
      <c r="CL31" s="156">
        <v>13.5</v>
      </c>
      <c r="CM31" s="186">
        <f t="shared" si="1"/>
        <v>9.5333333333333332</v>
      </c>
      <c r="CN31" s="98"/>
      <c r="CO31" s="98"/>
      <c r="CP31" s="102">
        <f t="shared" si="2"/>
        <v>92.531180811380807</v>
      </c>
      <c r="CQ31" s="136">
        <v>0</v>
      </c>
      <c r="CS31" s="83">
        <v>19</v>
      </c>
      <c r="CT31" s="92">
        <f t="shared" si="30"/>
        <v>23.5</v>
      </c>
      <c r="CU31" s="92">
        <f t="shared" si="31"/>
        <v>16.5</v>
      </c>
      <c r="CV31" s="92">
        <f t="shared" si="32"/>
        <v>19.2</v>
      </c>
      <c r="CW31" s="94" t="str">
        <f t="shared" si="33"/>
        <v>s/d</v>
      </c>
      <c r="CX31" s="94" t="str">
        <f t="shared" si="34"/>
        <v>s/d</v>
      </c>
      <c r="CY31" s="93">
        <f t="shared" si="35"/>
        <v>86.939095241209046</v>
      </c>
      <c r="CZ31" s="92">
        <f t="shared" si="36"/>
        <v>16.803789415061857</v>
      </c>
      <c r="DA31" s="93">
        <f t="shared" si="37"/>
        <v>1004.6666666666666</v>
      </c>
      <c r="DB31" s="92">
        <f t="shared" si="38"/>
        <v>15</v>
      </c>
      <c r="DC31" s="92" t="e">
        <f t="shared" si="60"/>
        <v>#DIV/0!</v>
      </c>
      <c r="DD31" s="92">
        <f t="shared" ref="DD31:DE31" si="63">IF(COUNT(Y25,AZ25,CA25)=1,"s/d",AVERAGE(Y25,AZ25,CA25))</f>
        <v>19</v>
      </c>
      <c r="DE31" s="92">
        <f t="shared" si="63"/>
        <v>18.999999999999996</v>
      </c>
      <c r="DF31" s="92" t="e">
        <f t="shared" si="60"/>
        <v>#DIV/0!</v>
      </c>
      <c r="DG31" s="92">
        <f t="shared" si="40"/>
        <v>19.733333333333334</v>
      </c>
      <c r="DH31" s="92" t="e">
        <f t="shared" si="60"/>
        <v>#DIV/0!</v>
      </c>
      <c r="DI31" s="96">
        <f t="shared" si="41"/>
        <v>0.2</v>
      </c>
      <c r="DJ31" s="92">
        <f t="shared" si="42"/>
        <v>0.19999999999999929</v>
      </c>
      <c r="DK31" s="96">
        <f t="shared" si="43"/>
        <v>3.2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8</v>
      </c>
      <c r="C32" s="141">
        <v>6.8</v>
      </c>
      <c r="D32" s="156">
        <f t="shared" si="3"/>
        <v>1.2000000000000002</v>
      </c>
      <c r="E32" s="156">
        <f t="shared" si="4"/>
        <v>9.8806933429504831</v>
      </c>
      <c r="F32" s="156">
        <f t="shared" si="5"/>
        <v>10.72654504053386</v>
      </c>
      <c r="G32" s="156">
        <f t="shared" si="6"/>
        <v>0.96629781600000009</v>
      </c>
      <c r="H32" s="156">
        <f t="shared" si="7"/>
        <v>8.9143955269504822</v>
      </c>
      <c r="I32" s="156">
        <f t="shared" si="8"/>
        <v>5.306638164178727</v>
      </c>
      <c r="J32" s="142">
        <f t="shared" si="9"/>
        <v>83.105934793211034</v>
      </c>
      <c r="K32" s="176">
        <v>1013</v>
      </c>
      <c r="L32" s="177">
        <v>8</v>
      </c>
      <c r="M32" s="178"/>
      <c r="N32" s="178"/>
      <c r="O32" s="178"/>
      <c r="P32" s="179"/>
      <c r="Q32" s="180">
        <v>22</v>
      </c>
      <c r="R32" s="181">
        <v>2</v>
      </c>
      <c r="S32" s="181"/>
      <c r="T32" s="180"/>
      <c r="U32" s="182"/>
      <c r="V32" s="182" t="s">
        <v>114</v>
      </c>
      <c r="W32" s="156">
        <v>7.5</v>
      </c>
      <c r="X32" s="156"/>
      <c r="Y32" s="156">
        <v>15</v>
      </c>
      <c r="Z32" s="156">
        <v>16.100000000000001</v>
      </c>
      <c r="AA32" s="156"/>
      <c r="AB32" s="156">
        <v>18.5</v>
      </c>
      <c r="AC32" s="48"/>
      <c r="AD32" s="156">
        <v>13.1</v>
      </c>
      <c r="AE32" s="141">
        <v>10.199999999999999</v>
      </c>
      <c r="AF32" s="156">
        <f t="shared" si="10"/>
        <v>2.9000000000000004</v>
      </c>
      <c r="AG32" s="156">
        <f t="shared" si="11"/>
        <v>12.444392476721319</v>
      </c>
      <c r="AH32" s="156">
        <f t="shared" si="55"/>
        <v>15.076604584457655</v>
      </c>
      <c r="AI32" s="156">
        <f t="shared" si="16"/>
        <v>2.3442795830000005</v>
      </c>
      <c r="AJ32" s="156">
        <f t="shared" si="56"/>
        <v>10.100112893721318</v>
      </c>
      <c r="AK32" s="156">
        <f t="shared" si="12"/>
        <v>7.1135762482370586</v>
      </c>
      <c r="AL32" s="50">
        <f t="shared" si="13"/>
        <v>66.991959874927275</v>
      </c>
      <c r="AM32" s="176">
        <v>1016</v>
      </c>
      <c r="AN32" s="178">
        <v>6</v>
      </c>
      <c r="AO32" s="178"/>
      <c r="AP32" s="178"/>
      <c r="AQ32" s="178"/>
      <c r="AR32" s="181"/>
      <c r="AS32" s="179">
        <v>0</v>
      </c>
      <c r="AT32" s="181">
        <v>0</v>
      </c>
      <c r="AU32" s="182"/>
      <c r="AV32" s="182"/>
      <c r="AW32" s="182"/>
      <c r="AX32" s="182" t="s">
        <v>54</v>
      </c>
      <c r="AY32" s="156"/>
      <c r="AZ32" s="156">
        <v>15.4</v>
      </c>
      <c r="BA32" s="156">
        <v>16.100000000000001</v>
      </c>
      <c r="BB32" s="156"/>
      <c r="BC32" s="156">
        <v>18.2</v>
      </c>
      <c r="BD32" s="48"/>
      <c r="BE32" s="156">
        <v>9.8000000000000007</v>
      </c>
      <c r="BF32" s="141">
        <v>8.9</v>
      </c>
      <c r="BG32" s="156">
        <f t="shared" si="18"/>
        <v>0.90000000000000036</v>
      </c>
      <c r="BH32" s="156">
        <f t="shared" si="19"/>
        <v>11.40221807367009</v>
      </c>
      <c r="BI32" s="156">
        <f t="shared" si="20"/>
        <v>12.115133951152835</v>
      </c>
      <c r="BJ32" s="156">
        <f t="shared" si="21"/>
        <v>0.72645998850000038</v>
      </c>
      <c r="BK32" s="156">
        <f t="shared" si="22"/>
        <v>10.67575808517009</v>
      </c>
      <c r="BL32" s="156">
        <f t="shared" si="23"/>
        <v>7.9242588940075951</v>
      </c>
      <c r="BM32" s="50">
        <f t="shared" si="14"/>
        <v>88.119191485738554</v>
      </c>
      <c r="BN32" s="176">
        <v>1018</v>
      </c>
      <c r="BO32" s="178">
        <v>6</v>
      </c>
      <c r="BP32" s="178"/>
      <c r="BQ32" s="178"/>
      <c r="BR32" s="178"/>
      <c r="BS32" s="181"/>
      <c r="BT32" s="179">
        <v>0</v>
      </c>
      <c r="BU32" s="181">
        <v>0</v>
      </c>
      <c r="BV32" s="182"/>
      <c r="BW32" s="182"/>
      <c r="BX32" s="182"/>
      <c r="BY32" s="182" t="s">
        <v>115</v>
      </c>
      <c r="BZ32" s="156"/>
      <c r="CA32" s="156">
        <v>15.2</v>
      </c>
      <c r="CB32" s="156">
        <v>16.2</v>
      </c>
      <c r="CC32" s="156"/>
      <c r="CD32" s="156">
        <v>17.2</v>
      </c>
      <c r="CE32" s="48"/>
      <c r="CF32" s="47">
        <v>0</v>
      </c>
      <c r="CG32" s="156">
        <v>11.4</v>
      </c>
      <c r="CH32" s="158">
        <f t="shared" si="0"/>
        <v>0</v>
      </c>
      <c r="CI32" s="154">
        <v>8.5</v>
      </c>
      <c r="CJ32" s="154">
        <v>114132.54</v>
      </c>
      <c r="CK32" s="154">
        <v>7.8</v>
      </c>
      <c r="CL32" s="156">
        <v>14.2</v>
      </c>
      <c r="CM32" s="97">
        <f t="shared" si="1"/>
        <v>10.3</v>
      </c>
      <c r="CN32" s="98"/>
      <c r="CO32" s="98"/>
      <c r="CP32" s="102">
        <f t="shared" si="2"/>
        <v>79.405695384625616</v>
      </c>
      <c r="CQ32" s="136">
        <v>2.1</v>
      </c>
      <c r="CS32" s="83">
        <v>20</v>
      </c>
      <c r="CT32" s="92">
        <f t="shared" si="30"/>
        <v>29.4</v>
      </c>
      <c r="CU32" s="92">
        <f t="shared" si="31"/>
        <v>16.2</v>
      </c>
      <c r="CV32" s="92">
        <f t="shared" si="32"/>
        <v>23.5</v>
      </c>
      <c r="CW32" s="94" t="str">
        <f t="shared" si="33"/>
        <v>s/d</v>
      </c>
      <c r="CX32" s="94" t="str">
        <f t="shared" si="34"/>
        <v>s/d</v>
      </c>
      <c r="CY32" s="93">
        <f t="shared" si="35"/>
        <v>68.094137301186379</v>
      </c>
      <c r="CZ32" s="92">
        <f t="shared" si="36"/>
        <v>16.842399676034319</v>
      </c>
      <c r="DA32" s="93">
        <f t="shared" si="37"/>
        <v>999</v>
      </c>
      <c r="DB32" s="92">
        <f t="shared" si="38"/>
        <v>12.6</v>
      </c>
      <c r="DC32" s="92" t="e">
        <f t="shared" si="60"/>
        <v>#DIV/0!</v>
      </c>
      <c r="DD32" s="92">
        <f t="shared" ref="DD32:DE32" si="64">IF(COUNT(Y26,AZ26,CA26)=1,"s/d",AVERAGE(Y26,AZ26,CA26))</f>
        <v>19.833333333333332</v>
      </c>
      <c r="DE32" s="92">
        <f t="shared" si="64"/>
        <v>19.599999999999998</v>
      </c>
      <c r="DF32" s="92" t="e">
        <f t="shared" si="60"/>
        <v>#DIV/0!</v>
      </c>
      <c r="DG32" s="92">
        <f t="shared" si="40"/>
        <v>19.866666666666667</v>
      </c>
      <c r="DH32" s="92" t="e">
        <f t="shared" si="60"/>
        <v>#DIV/0!</v>
      </c>
      <c r="DI32" s="96">
        <f t="shared" si="41"/>
        <v>0</v>
      </c>
      <c r="DJ32" s="92">
        <f t="shared" si="42"/>
        <v>5.3000000000000007</v>
      </c>
      <c r="DK32" s="96">
        <f t="shared" si="43"/>
        <v>8.4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9.8000000000000007</v>
      </c>
      <c r="C33" s="141">
        <v>8.1</v>
      </c>
      <c r="D33" s="156">
        <f t="shared" si="3"/>
        <v>1.7000000000000011</v>
      </c>
      <c r="E33" s="156">
        <f t="shared" si="4"/>
        <v>10.799833314807236</v>
      </c>
      <c r="F33" s="156">
        <f t="shared" si="5"/>
        <v>12.115133951152835</v>
      </c>
      <c r="G33" s="156">
        <f t="shared" si="6"/>
        <v>1.3709525645000009</v>
      </c>
      <c r="H33" s="156">
        <f t="shared" si="7"/>
        <v>9.4288807503072345</v>
      </c>
      <c r="I33" s="156">
        <f t="shared" si="8"/>
        <v>6.115204408367509</v>
      </c>
      <c r="J33" s="142">
        <f t="shared" si="9"/>
        <v>77.827292610413238</v>
      </c>
      <c r="K33" s="176">
        <v>1015</v>
      </c>
      <c r="L33" s="177">
        <v>8</v>
      </c>
      <c r="M33" s="178"/>
      <c r="N33" s="178"/>
      <c r="O33" s="178"/>
      <c r="P33" s="179"/>
      <c r="Q33" s="180">
        <v>13</v>
      </c>
      <c r="R33" s="181">
        <v>2</v>
      </c>
      <c r="S33" s="181"/>
      <c r="T33" s="180"/>
      <c r="U33" s="182"/>
      <c r="V33" s="182" t="s">
        <v>115</v>
      </c>
      <c r="W33" s="156">
        <v>3.5</v>
      </c>
      <c r="X33" s="156"/>
      <c r="Y33" s="156">
        <v>14.5</v>
      </c>
      <c r="Z33" s="156">
        <v>15.8</v>
      </c>
      <c r="AA33" s="156"/>
      <c r="AB33" s="156">
        <v>17.899999999999999</v>
      </c>
      <c r="AC33" s="48"/>
      <c r="AD33" s="156">
        <v>11.5</v>
      </c>
      <c r="AE33" s="141">
        <v>9.5</v>
      </c>
      <c r="AF33" s="156">
        <f t="shared" si="10"/>
        <v>2</v>
      </c>
      <c r="AG33" s="156">
        <f t="shared" si="11"/>
        <v>11.873251196336991</v>
      </c>
      <c r="AH33" s="156">
        <f t="shared" si="55"/>
        <v>13.569568222036036</v>
      </c>
      <c r="AI33" s="156">
        <f t="shared" si="16"/>
        <v>1.6154581500000003</v>
      </c>
      <c r="AJ33" s="156">
        <f t="shared" si="56"/>
        <v>10.257793046336991</v>
      </c>
      <c r="AK33" s="156">
        <f t="shared" si="12"/>
        <v>7.3396030851706264</v>
      </c>
      <c r="AL33" s="50">
        <f t="shared" si="13"/>
        <v>75.594100552728321</v>
      </c>
      <c r="AM33" s="176">
        <v>1013</v>
      </c>
      <c r="AN33" s="178">
        <v>8</v>
      </c>
      <c r="AO33" s="178"/>
      <c r="AP33" s="178"/>
      <c r="AQ33" s="178"/>
      <c r="AR33" s="179"/>
      <c r="AS33" s="180">
        <v>4</v>
      </c>
      <c r="AT33" s="181">
        <v>2</v>
      </c>
      <c r="AU33" s="181"/>
      <c r="AV33" s="182"/>
      <c r="AW33" s="182"/>
      <c r="AX33" s="182" t="s">
        <v>54</v>
      </c>
      <c r="AY33" s="156"/>
      <c r="AZ33" s="156">
        <v>15.2</v>
      </c>
      <c r="BA33" s="156">
        <v>15.8</v>
      </c>
      <c r="BB33" s="156"/>
      <c r="BC33" s="156">
        <v>17.7</v>
      </c>
      <c r="BD33" s="48"/>
      <c r="BE33" s="140">
        <v>11</v>
      </c>
      <c r="BF33" s="141">
        <v>9.5</v>
      </c>
      <c r="BG33" s="156">
        <f t="shared" si="18"/>
        <v>1.5</v>
      </c>
      <c r="BH33" s="156">
        <f t="shared" si="19"/>
        <v>11.873251196336991</v>
      </c>
      <c r="BI33" s="156">
        <f t="shared" si="20"/>
        <v>13.126637081751511</v>
      </c>
      <c r="BJ33" s="156">
        <f t="shared" si="21"/>
        <v>1.2115936125000002</v>
      </c>
      <c r="BK33" s="156">
        <f t="shared" si="22"/>
        <v>10.661657583836991</v>
      </c>
      <c r="BL33" s="156">
        <f t="shared" si="23"/>
        <v>7.9048660894753215</v>
      </c>
      <c r="BM33" s="142">
        <f t="shared" si="14"/>
        <v>81.221546062690308</v>
      </c>
      <c r="BN33" s="176">
        <v>1012</v>
      </c>
      <c r="BO33" s="178">
        <v>8</v>
      </c>
      <c r="BP33" s="178"/>
      <c r="BQ33" s="178"/>
      <c r="BR33" s="178"/>
      <c r="BS33" s="179"/>
      <c r="BT33" s="180">
        <v>13</v>
      </c>
      <c r="BU33" s="181">
        <v>2</v>
      </c>
      <c r="BV33" s="182"/>
      <c r="BW33" s="182"/>
      <c r="BX33" s="182"/>
      <c r="BY33" s="182" t="s">
        <v>115</v>
      </c>
      <c r="BZ33" s="156"/>
      <c r="CA33" s="156">
        <v>15.2</v>
      </c>
      <c r="CB33" s="156">
        <v>15.9</v>
      </c>
      <c r="CC33" s="156"/>
      <c r="CD33" s="156">
        <v>17.7</v>
      </c>
      <c r="CE33" s="48"/>
      <c r="CF33" s="150">
        <v>0</v>
      </c>
      <c r="CG33" s="156">
        <v>25</v>
      </c>
      <c r="CH33" s="158">
        <f t="shared" si="0"/>
        <v>4</v>
      </c>
      <c r="CI33" s="154">
        <v>9</v>
      </c>
      <c r="CJ33" s="154">
        <v>114171.52</v>
      </c>
      <c r="CK33" s="154">
        <v>7.8</v>
      </c>
      <c r="CL33" s="156">
        <v>13.5</v>
      </c>
      <c r="CM33" s="97">
        <f t="shared" si="1"/>
        <v>10.766666666666666</v>
      </c>
      <c r="CN33" s="98"/>
      <c r="CO33" s="98"/>
      <c r="CP33" s="102">
        <f t="shared" si="2"/>
        <v>78.214313075277289</v>
      </c>
      <c r="CQ33" s="136">
        <v>0</v>
      </c>
      <c r="CS33" s="83">
        <v>21</v>
      </c>
      <c r="CT33" s="92">
        <f t="shared" si="30"/>
        <v>29</v>
      </c>
      <c r="CU33" s="92">
        <f t="shared" si="31"/>
        <v>22</v>
      </c>
      <c r="CV33" s="92">
        <f t="shared" si="32"/>
        <v>25.399999999999995</v>
      </c>
      <c r="CW33" s="94" t="str">
        <f t="shared" si="33"/>
        <v>s/d</v>
      </c>
      <c r="CX33" s="94" t="str">
        <f t="shared" si="34"/>
        <v>s/d</v>
      </c>
      <c r="CY33" s="93">
        <f t="shared" si="35"/>
        <v>50.244203275944848</v>
      </c>
      <c r="CZ33" s="92">
        <f t="shared" si="36"/>
        <v>14.158413427659708</v>
      </c>
      <c r="DA33" s="93">
        <f t="shared" si="37"/>
        <v>993</v>
      </c>
      <c r="DB33" s="92">
        <f t="shared" si="38"/>
        <v>19.5</v>
      </c>
      <c r="DC33" s="92" t="e">
        <f t="shared" si="60"/>
        <v>#DIV/0!</v>
      </c>
      <c r="DD33" s="92">
        <f t="shared" ref="DD33:DE33" si="65">IF(COUNT(Y27,AZ27,CA27)=1,"s/d",AVERAGE(Y27,AZ27,CA27))</f>
        <v>20.366666666666664</v>
      </c>
      <c r="DE33" s="92">
        <f t="shared" si="65"/>
        <v>20.166666666666668</v>
      </c>
      <c r="DF33" s="92" t="e">
        <f t="shared" si="60"/>
        <v>#DIV/0!</v>
      </c>
      <c r="DG33" s="92">
        <f t="shared" si="40"/>
        <v>20.3</v>
      </c>
      <c r="DH33" s="92" t="e">
        <f t="shared" si="60"/>
        <v>#DIV/0!</v>
      </c>
      <c r="DI33" s="96">
        <f t="shared" si="41"/>
        <v>0</v>
      </c>
      <c r="DJ33" s="92">
        <f t="shared" si="42"/>
        <v>7.5</v>
      </c>
      <c r="DK33" s="96">
        <f t="shared" si="43"/>
        <v>6.2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9.8000000000000007</v>
      </c>
      <c r="C34" s="141">
        <v>8.5</v>
      </c>
      <c r="D34" s="156">
        <f t="shared" si="3"/>
        <v>1.3000000000000007</v>
      </c>
      <c r="E34" s="156">
        <f t="shared" si="4"/>
        <v>11.097422127071086</v>
      </c>
      <c r="F34" s="156">
        <f t="shared" si="5"/>
        <v>12.115133951152835</v>
      </c>
      <c r="G34" s="156">
        <f t="shared" si="6"/>
        <v>1.0488532925000007</v>
      </c>
      <c r="H34" s="156">
        <f t="shared" si="7"/>
        <v>10.048568834571086</v>
      </c>
      <c r="I34" s="156">
        <f t="shared" si="8"/>
        <v>7.0390161658495822</v>
      </c>
      <c r="J34" s="142">
        <f t="shared" si="9"/>
        <v>82.942284213167099</v>
      </c>
      <c r="K34" s="176">
        <v>1015</v>
      </c>
      <c r="L34" s="177">
        <v>8</v>
      </c>
      <c r="M34" s="178"/>
      <c r="N34" s="178"/>
      <c r="O34" s="178"/>
      <c r="P34" s="179"/>
      <c r="Q34" s="180">
        <v>0</v>
      </c>
      <c r="R34" s="181">
        <v>0</v>
      </c>
      <c r="S34" s="181"/>
      <c r="T34" s="180"/>
      <c r="U34" s="182"/>
      <c r="V34" s="182" t="s">
        <v>115</v>
      </c>
      <c r="W34" s="156">
        <v>-1.7</v>
      </c>
      <c r="X34" s="156"/>
      <c r="Y34" s="156">
        <v>14.8</v>
      </c>
      <c r="Z34" s="156">
        <v>15.5</v>
      </c>
      <c r="AA34" s="156"/>
      <c r="AB34" s="156">
        <v>17.5</v>
      </c>
      <c r="AC34" s="48"/>
      <c r="AD34" s="140">
        <v>17.5</v>
      </c>
      <c r="AE34" s="141">
        <v>12.8</v>
      </c>
      <c r="AF34" s="156">
        <f t="shared" si="10"/>
        <v>4.6999999999999993</v>
      </c>
      <c r="AG34" s="156">
        <f t="shared" si="11"/>
        <v>14.783316816070865</v>
      </c>
      <c r="AH34" s="156">
        <f t="shared" si="55"/>
        <v>20.005299275138146</v>
      </c>
      <c r="AI34" s="156">
        <f t="shared" si="16"/>
        <v>3.810578016</v>
      </c>
      <c r="AJ34" s="156">
        <f t="shared" si="56"/>
        <v>10.972738800070864</v>
      </c>
      <c r="AK34" s="156">
        <f t="shared" si="12"/>
        <v>8.3275545714467807</v>
      </c>
      <c r="AL34" s="142">
        <f t="shared" si="13"/>
        <v>54.849160960602994</v>
      </c>
      <c r="AM34" s="176">
        <v>1004</v>
      </c>
      <c r="AN34" s="177">
        <v>3</v>
      </c>
      <c r="AO34" s="178"/>
      <c r="AP34" s="178"/>
      <c r="AQ34" s="178"/>
      <c r="AR34" s="179"/>
      <c r="AS34" s="180">
        <v>36</v>
      </c>
      <c r="AT34" s="181">
        <v>2</v>
      </c>
      <c r="AU34" s="181"/>
      <c r="AV34" s="180"/>
      <c r="AW34" s="182"/>
      <c r="AX34" s="182" t="s">
        <v>54</v>
      </c>
      <c r="AY34" s="156"/>
      <c r="AZ34" s="156">
        <v>16.8</v>
      </c>
      <c r="BA34" s="156">
        <v>16.399999999999999</v>
      </c>
      <c r="BB34" s="156"/>
      <c r="BC34" s="156">
        <v>17.399999999999999</v>
      </c>
      <c r="BD34" s="48"/>
      <c r="BE34" s="140">
        <v>12</v>
      </c>
      <c r="BF34" s="141">
        <v>11.5</v>
      </c>
      <c r="BG34" s="156">
        <f t="shared" si="18"/>
        <v>0.5</v>
      </c>
      <c r="BH34" s="156">
        <f t="shared" si="19"/>
        <v>13.569568222036036</v>
      </c>
      <c r="BI34" s="156">
        <f t="shared" si="20"/>
        <v>14.025598733369513</v>
      </c>
      <c r="BJ34" s="156">
        <f t="shared" si="21"/>
        <v>0.40478338750000004</v>
      </c>
      <c r="BK34" s="156">
        <f t="shared" si="22"/>
        <v>13.164784834536036</v>
      </c>
      <c r="BL34" s="156">
        <f t="shared" si="23"/>
        <v>11.03856841222715</v>
      </c>
      <c r="BM34" s="142">
        <f t="shared" si="14"/>
        <v>93.862551501737741</v>
      </c>
      <c r="BN34" s="176">
        <v>1004</v>
      </c>
      <c r="BO34" s="177">
        <v>0</v>
      </c>
      <c r="BP34" s="178"/>
      <c r="BQ34" s="178"/>
      <c r="BR34" s="178"/>
      <c r="BS34" s="179"/>
      <c r="BT34" s="180">
        <v>9</v>
      </c>
      <c r="BU34" s="181">
        <v>2</v>
      </c>
      <c r="BV34" s="181"/>
      <c r="BW34" s="180"/>
      <c r="BX34" s="182"/>
      <c r="BY34" s="182" t="s">
        <v>115</v>
      </c>
      <c r="BZ34" s="156"/>
      <c r="CA34" s="156">
        <v>16.2</v>
      </c>
      <c r="CB34" s="156">
        <v>16.8</v>
      </c>
      <c r="CC34" s="156"/>
      <c r="CD34" s="156">
        <v>17.600000000000001</v>
      </c>
      <c r="CE34" s="48"/>
      <c r="CF34" s="150">
        <v>0</v>
      </c>
      <c r="CG34" s="156">
        <v>29</v>
      </c>
      <c r="CH34" s="158">
        <f t="shared" si="0"/>
        <v>2</v>
      </c>
      <c r="CI34" s="154">
        <v>10</v>
      </c>
      <c r="CJ34" s="154">
        <v>114210.87</v>
      </c>
      <c r="CK34" s="154">
        <v>9.8000000000000007</v>
      </c>
      <c r="CL34" s="156">
        <v>19.5</v>
      </c>
      <c r="CM34" s="97">
        <f t="shared" si="1"/>
        <v>13.1</v>
      </c>
      <c r="CN34" s="98"/>
      <c r="CO34" s="98"/>
      <c r="CP34" s="102">
        <f t="shared" si="2"/>
        <v>77.217998891835933</v>
      </c>
      <c r="CQ34" s="136">
        <v>5.3</v>
      </c>
      <c r="CS34" s="83">
        <v>22</v>
      </c>
      <c r="CT34" s="92">
        <f t="shared" si="30"/>
        <v>27</v>
      </c>
      <c r="CU34" s="92">
        <f t="shared" si="31"/>
        <v>22.6</v>
      </c>
      <c r="CV34" s="92">
        <f t="shared" si="32"/>
        <v>22.85</v>
      </c>
      <c r="CW34" s="94" t="str">
        <f t="shared" si="33"/>
        <v>s/d</v>
      </c>
      <c r="CX34" s="94" t="str">
        <f t="shared" si="34"/>
        <v>s/d</v>
      </c>
      <c r="CY34" s="93">
        <f t="shared" si="35"/>
        <v>66.949845951639261</v>
      </c>
      <c r="CZ34" s="92">
        <f t="shared" si="36"/>
        <v>16.085743070565684</v>
      </c>
      <c r="DA34" s="93">
        <f t="shared" si="37"/>
        <v>997.5</v>
      </c>
      <c r="DB34" s="92">
        <f t="shared" si="38"/>
        <v>20.8</v>
      </c>
      <c r="DC34" s="92" t="e">
        <f t="shared" si="60"/>
        <v>#DIV/0!</v>
      </c>
      <c r="DD34" s="92">
        <f t="shared" ref="DD34:DE34" si="66">IF(COUNT(Y28,AZ28,CA28)=1,"s/d",AVERAGE(Y28,AZ28,CA28))</f>
        <v>20.399999999999999</v>
      </c>
      <c r="DE34" s="92">
        <f t="shared" si="66"/>
        <v>20.399999999999999</v>
      </c>
      <c r="DF34" s="92" t="e">
        <f t="shared" si="60"/>
        <v>#DIV/0!</v>
      </c>
      <c r="DG34" s="92">
        <f t="shared" si="40"/>
        <v>20.65</v>
      </c>
      <c r="DH34" s="92" t="e">
        <f t="shared" si="60"/>
        <v>#DIV/0!</v>
      </c>
      <c r="DI34" s="96">
        <f t="shared" si="41"/>
        <v>0</v>
      </c>
      <c r="DJ34" s="92">
        <f t="shared" si="42"/>
        <v>2.8999999999999986</v>
      </c>
      <c r="DK34" s="96">
        <f t="shared" si="43"/>
        <v>2.5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16</v>
      </c>
      <c r="C35" s="141">
        <v>15.4</v>
      </c>
      <c r="D35" s="156">
        <f t="shared" si="3"/>
        <v>0.59999999999999964</v>
      </c>
      <c r="E35" s="156">
        <f t="shared" si="4"/>
        <v>17.500315524312779</v>
      </c>
      <c r="F35" s="156">
        <f t="shared" si="5"/>
        <v>18.186256860288665</v>
      </c>
      <c r="G35" s="156">
        <f t="shared" si="6"/>
        <v>0.48789017399999968</v>
      </c>
      <c r="H35" s="156">
        <f t="shared" si="7"/>
        <v>17.012425350312778</v>
      </c>
      <c r="I35" s="156">
        <f t="shared" si="8"/>
        <v>14.958063027722641</v>
      </c>
      <c r="J35" s="142">
        <f t="shared" si="9"/>
        <v>93.545502414303556</v>
      </c>
      <c r="K35" s="176">
        <v>1003</v>
      </c>
      <c r="L35" s="177">
        <v>8</v>
      </c>
      <c r="M35" s="178"/>
      <c r="N35" s="178"/>
      <c r="O35" s="178"/>
      <c r="P35" s="179"/>
      <c r="Q35" s="180">
        <v>0</v>
      </c>
      <c r="R35" s="181">
        <v>0</v>
      </c>
      <c r="S35" s="181"/>
      <c r="T35" s="180"/>
      <c r="U35" s="182"/>
      <c r="V35" s="182" t="s">
        <v>115</v>
      </c>
      <c r="W35" s="156">
        <v>8.5</v>
      </c>
      <c r="X35" s="156"/>
      <c r="Y35" s="156">
        <v>15.4</v>
      </c>
      <c r="Z35" s="156">
        <v>15.9</v>
      </c>
      <c r="AA35" s="156"/>
      <c r="AB35" s="156">
        <v>17.7</v>
      </c>
      <c r="AC35" s="48"/>
      <c r="AD35" s="195"/>
      <c r="AE35" s="188"/>
      <c r="AF35" s="165" t="str">
        <f t="shared" si="10"/>
        <v>SD</v>
      </c>
      <c r="AG35" s="165" t="str">
        <f t="shared" si="11"/>
        <v>SD</v>
      </c>
      <c r="AH35" s="165" t="str">
        <f t="shared" si="55"/>
        <v>SD</v>
      </c>
      <c r="AI35" s="165" t="str">
        <f t="shared" si="16"/>
        <v>SD</v>
      </c>
      <c r="AJ35" s="165" t="str">
        <f t="shared" si="56"/>
        <v>SD</v>
      </c>
      <c r="AK35" s="165" t="str">
        <f t="shared" si="12"/>
        <v>SD</v>
      </c>
      <c r="AL35" s="196" t="str">
        <f t="shared" si="13"/>
        <v/>
      </c>
      <c r="AM35" s="190"/>
      <c r="AN35" s="197"/>
      <c r="AO35" s="191"/>
      <c r="AP35" s="191"/>
      <c r="AQ35" s="191"/>
      <c r="AR35" s="193"/>
      <c r="AS35" s="198"/>
      <c r="AT35" s="192"/>
      <c r="AU35" s="192"/>
      <c r="AV35" s="198"/>
      <c r="AW35" s="194"/>
      <c r="AX35" s="194"/>
      <c r="AY35" s="165"/>
      <c r="AZ35" s="165"/>
      <c r="BA35" s="165"/>
      <c r="BB35" s="165"/>
      <c r="BC35" s="165"/>
      <c r="BD35" s="48"/>
      <c r="BE35" s="195"/>
      <c r="BF35" s="188"/>
      <c r="BG35" s="165" t="str">
        <f t="shared" si="18"/>
        <v>SD</v>
      </c>
      <c r="BH35" s="165" t="str">
        <f t="shared" si="19"/>
        <v>SD</v>
      </c>
      <c r="BI35" s="165" t="str">
        <f t="shared" si="20"/>
        <v>SD</v>
      </c>
      <c r="BJ35" s="165" t="str">
        <f t="shared" si="21"/>
        <v>SD</v>
      </c>
      <c r="BK35" s="165" t="str">
        <f t="shared" si="22"/>
        <v>SD</v>
      </c>
      <c r="BL35" s="165" t="str">
        <f t="shared" si="23"/>
        <v>SD</v>
      </c>
      <c r="BM35" s="196" t="str">
        <f t="shared" si="14"/>
        <v/>
      </c>
      <c r="BN35" s="190"/>
      <c r="BO35" s="197"/>
      <c r="BP35" s="191"/>
      <c r="BQ35" s="191"/>
      <c r="BR35" s="191"/>
      <c r="BS35" s="193"/>
      <c r="BT35" s="198"/>
      <c r="BU35" s="192"/>
      <c r="BV35" s="192"/>
      <c r="BW35" s="198"/>
      <c r="BX35" s="194"/>
      <c r="BY35" s="194"/>
      <c r="BZ35" s="165"/>
      <c r="CA35" s="165"/>
      <c r="CB35" s="165"/>
      <c r="CC35" s="165"/>
      <c r="CD35" s="165"/>
      <c r="CE35" s="48"/>
      <c r="CF35" s="49">
        <v>0</v>
      </c>
      <c r="CG35" s="151">
        <v>27</v>
      </c>
      <c r="CH35" s="158">
        <f t="shared" si="0"/>
        <v>2</v>
      </c>
      <c r="CI35" s="154">
        <v>13.5</v>
      </c>
      <c r="CJ35" s="154">
        <v>114233.92</v>
      </c>
      <c r="CK35" s="154">
        <v>10</v>
      </c>
      <c r="CL35" s="156">
        <v>27</v>
      </c>
      <c r="CM35" s="186" t="b">
        <f t="shared" si="1"/>
        <v>0</v>
      </c>
      <c r="CN35" s="98"/>
      <c r="CO35" s="98"/>
      <c r="CP35" s="170" t="s">
        <v>65</v>
      </c>
      <c r="CQ35" s="136">
        <v>1.5</v>
      </c>
      <c r="CS35" s="83">
        <v>23</v>
      </c>
      <c r="CT35" s="92">
        <f t="shared" si="30"/>
        <v>23</v>
      </c>
      <c r="CU35" s="92">
        <f t="shared" si="31"/>
        <v>17</v>
      </c>
      <c r="CV35" s="92">
        <f t="shared" si="32"/>
        <v>15.450000000000001</v>
      </c>
      <c r="CW35" s="94" t="str">
        <f t="shared" si="33"/>
        <v>s/d</v>
      </c>
      <c r="CX35" s="94" t="str">
        <f t="shared" si="34"/>
        <v>s/d</v>
      </c>
      <c r="CY35" s="93">
        <f t="shared" si="35"/>
        <v>93.558879190221987</v>
      </c>
      <c r="CZ35" s="92">
        <f t="shared" si="36"/>
        <v>14.407180945697796</v>
      </c>
      <c r="DA35" s="93">
        <f t="shared" si="37"/>
        <v>1003.5</v>
      </c>
      <c r="DB35" s="92">
        <f t="shared" si="38"/>
        <v>16.3</v>
      </c>
      <c r="DC35" s="92" t="e">
        <f t="shared" si="60"/>
        <v>#DIV/0!</v>
      </c>
      <c r="DD35" s="92">
        <f t="shared" ref="DD35:DE35" si="67">IF(COUNT(Y29,AZ29,CA29)=1,"s/d",AVERAGE(Y29,AZ29,CA29))</f>
        <v>18.600000000000001</v>
      </c>
      <c r="DE35" s="92">
        <f t="shared" si="67"/>
        <v>19.95</v>
      </c>
      <c r="DF35" s="92" t="e">
        <f t="shared" si="60"/>
        <v>#DIV/0!</v>
      </c>
      <c r="DG35" s="92">
        <f t="shared" si="40"/>
        <v>20.7</v>
      </c>
      <c r="DH35" s="92" t="e">
        <f t="shared" si="60"/>
        <v>#DIV/0!</v>
      </c>
      <c r="DI35" s="96">
        <f t="shared" si="41"/>
        <v>0</v>
      </c>
      <c r="DJ35" s="92">
        <f t="shared" si="42"/>
        <v>2.8999999999999986</v>
      </c>
      <c r="DK35" s="96">
        <f t="shared" si="43"/>
        <v>0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16.3</v>
      </c>
      <c r="C36" s="141">
        <v>16</v>
      </c>
      <c r="D36" s="156">
        <f t="shared" si="3"/>
        <v>0.30000000000000071</v>
      </c>
      <c r="E36" s="156">
        <f t="shared" si="4"/>
        <v>18.186256860288665</v>
      </c>
      <c r="F36" s="156">
        <f t="shared" si="5"/>
        <v>18.537988650259223</v>
      </c>
      <c r="G36" s="156">
        <f t="shared" si="6"/>
        <v>0.24411048000000057</v>
      </c>
      <c r="H36" s="156">
        <f t="shared" si="7"/>
        <v>17.942146380288666</v>
      </c>
      <c r="I36" s="156">
        <f t="shared" si="8"/>
        <v>15.786999625214177</v>
      </c>
      <c r="J36" s="142">
        <f t="shared" si="9"/>
        <v>96.785831077945858</v>
      </c>
      <c r="K36" s="176">
        <v>1005</v>
      </c>
      <c r="L36" s="177">
        <v>1</v>
      </c>
      <c r="M36" s="178"/>
      <c r="N36" s="178"/>
      <c r="O36" s="178"/>
      <c r="P36" s="179"/>
      <c r="Q36" s="180">
        <v>0</v>
      </c>
      <c r="R36" s="181">
        <v>0</v>
      </c>
      <c r="S36" s="181"/>
      <c r="T36" s="180"/>
      <c r="U36" s="182"/>
      <c r="V36" s="182" t="s">
        <v>115</v>
      </c>
      <c r="W36" s="165" t="s">
        <v>65</v>
      </c>
      <c r="X36" s="156"/>
      <c r="Y36" s="156">
        <v>16.8</v>
      </c>
      <c r="Z36" s="156">
        <v>17.2</v>
      </c>
      <c r="AA36" s="156"/>
      <c r="AB36" s="156">
        <v>18.3</v>
      </c>
      <c r="AC36" s="48"/>
      <c r="AD36" s="195"/>
      <c r="AE36" s="188"/>
      <c r="AF36" s="165" t="str">
        <f t="shared" si="10"/>
        <v>SD</v>
      </c>
      <c r="AG36" s="165" t="str">
        <f t="shared" si="11"/>
        <v>SD</v>
      </c>
      <c r="AH36" s="165" t="str">
        <f t="shared" si="55"/>
        <v>SD</v>
      </c>
      <c r="AI36" s="165" t="str">
        <f t="shared" si="16"/>
        <v>SD</v>
      </c>
      <c r="AJ36" s="165" t="str">
        <f t="shared" si="56"/>
        <v>SD</v>
      </c>
      <c r="AK36" s="165" t="str">
        <f t="shared" si="12"/>
        <v>SD</v>
      </c>
      <c r="AL36" s="196" t="str">
        <f t="shared" si="13"/>
        <v/>
      </c>
      <c r="AM36" s="190"/>
      <c r="AN36" s="197"/>
      <c r="AO36" s="191"/>
      <c r="AP36" s="191"/>
      <c r="AQ36" s="191"/>
      <c r="AR36" s="193"/>
      <c r="AS36" s="198"/>
      <c r="AT36" s="192"/>
      <c r="AU36" s="192"/>
      <c r="AV36" s="198"/>
      <c r="AW36" s="194"/>
      <c r="AX36" s="194"/>
      <c r="AY36" s="165"/>
      <c r="AZ36" s="165"/>
      <c r="BA36" s="165"/>
      <c r="BB36" s="165"/>
      <c r="BC36" s="165"/>
      <c r="BD36" s="48"/>
      <c r="BE36" s="140">
        <v>19</v>
      </c>
      <c r="BF36" s="141">
        <v>18</v>
      </c>
      <c r="BG36" s="156">
        <f t="shared" si="18"/>
        <v>1</v>
      </c>
      <c r="BH36" s="156">
        <f t="shared" si="19"/>
        <v>20.646103815106681</v>
      </c>
      <c r="BI36" s="156">
        <f t="shared" si="20"/>
        <v>21.981870859163269</v>
      </c>
      <c r="BJ36" s="156">
        <f t="shared" si="21"/>
        <v>0.81553929999999997</v>
      </c>
      <c r="BK36" s="156">
        <f t="shared" si="22"/>
        <v>19.83056451510668</v>
      </c>
      <c r="BL36" s="156">
        <f t="shared" si="23"/>
        <v>17.360872294841734</v>
      </c>
      <c r="BM36" s="142">
        <f t="shared" si="14"/>
        <v>90.213270026742038</v>
      </c>
      <c r="BN36" s="176">
        <v>1004</v>
      </c>
      <c r="BO36" s="177">
        <v>0</v>
      </c>
      <c r="BP36" s="178"/>
      <c r="BQ36" s="178"/>
      <c r="BR36" s="178"/>
      <c r="BS36" s="179"/>
      <c r="BT36" s="180">
        <v>0</v>
      </c>
      <c r="BU36" s="181">
        <v>0</v>
      </c>
      <c r="BV36" s="181"/>
      <c r="BW36" s="180"/>
      <c r="BX36" s="182"/>
      <c r="BY36" s="182" t="s">
        <v>115</v>
      </c>
      <c r="BZ36" s="156"/>
      <c r="CA36" s="156">
        <v>19.2</v>
      </c>
      <c r="CB36" s="156">
        <v>19.100000000000001</v>
      </c>
      <c r="CC36" s="156"/>
      <c r="CD36" s="156">
        <v>18.600000000000001</v>
      </c>
      <c r="CE36" s="48"/>
      <c r="CF36" s="49">
        <v>0</v>
      </c>
      <c r="CG36" s="151">
        <v>27</v>
      </c>
      <c r="CH36" s="158">
        <f t="shared" si="0"/>
        <v>2.6999999999999993</v>
      </c>
      <c r="CI36" s="154">
        <v>16</v>
      </c>
      <c r="CJ36" s="154">
        <v>114268.11</v>
      </c>
      <c r="CK36" s="154">
        <v>14.8</v>
      </c>
      <c r="CL36" s="156">
        <v>26.5</v>
      </c>
      <c r="CM36" s="97">
        <f t="shared" si="1"/>
        <v>17.649999999999999</v>
      </c>
      <c r="CN36" s="98"/>
      <c r="CO36" s="98"/>
      <c r="CP36" s="102">
        <f t="shared" si="2"/>
        <v>93.499550552343948</v>
      </c>
      <c r="CQ36" s="136">
        <v>8</v>
      </c>
      <c r="CS36" s="83">
        <v>24</v>
      </c>
      <c r="CT36" s="92">
        <f t="shared" si="30"/>
        <v>14</v>
      </c>
      <c r="CU36" s="92">
        <f t="shared" si="31"/>
        <v>11.4</v>
      </c>
      <c r="CV36" s="92">
        <f t="shared" si="32"/>
        <v>11.566666666666668</v>
      </c>
      <c r="CW36" s="94" t="str">
        <f t="shared" si="33"/>
        <v>s/d</v>
      </c>
      <c r="CX36" s="94" t="str">
        <f t="shared" si="34"/>
        <v>s/d</v>
      </c>
      <c r="CY36" s="93">
        <f t="shared" si="35"/>
        <v>89.738132030173531</v>
      </c>
      <c r="CZ36" s="92">
        <f t="shared" si="36"/>
        <v>9.9180520380466053</v>
      </c>
      <c r="DA36" s="93">
        <f t="shared" si="37"/>
        <v>1009.6666666666666</v>
      </c>
      <c r="DB36" s="92" t="str">
        <f t="shared" si="38"/>
        <v>s/d</v>
      </c>
      <c r="DC36" s="92" t="e">
        <f t="shared" si="60"/>
        <v>#DIV/0!</v>
      </c>
      <c r="DD36" s="92">
        <f t="shared" ref="DD36:DE36" si="68">IF(COUNT(Y30,AZ30,CA30)=1,"s/d",AVERAGE(Y30,AZ30,CA30))</f>
        <v>17.600000000000001</v>
      </c>
      <c r="DE36" s="92">
        <f t="shared" si="68"/>
        <v>18.333333333333332</v>
      </c>
      <c r="DF36" s="92" t="e">
        <f t="shared" si="60"/>
        <v>#DIV/0!</v>
      </c>
      <c r="DG36" s="92">
        <f t="shared" si="40"/>
        <v>20</v>
      </c>
      <c r="DH36" s="92" t="e">
        <f t="shared" si="60"/>
        <v>#DIV/0!</v>
      </c>
      <c r="DI36" s="96">
        <f t="shared" si="41"/>
        <v>0.2</v>
      </c>
      <c r="DJ36" s="92">
        <f t="shared" si="42"/>
        <v>1.5999999999999979</v>
      </c>
      <c r="DK36" s="96">
        <f t="shared" si="43"/>
        <v>0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20.8</v>
      </c>
      <c r="C37" s="141">
        <v>19.2</v>
      </c>
      <c r="D37" s="156">
        <f t="shared" si="3"/>
        <v>1.6000000000000014</v>
      </c>
      <c r="E37" s="156">
        <f t="shared" si="4"/>
        <v>22.257920430565612</v>
      </c>
      <c r="F37" s="156">
        <f t="shared" si="5"/>
        <v>24.577774866933723</v>
      </c>
      <c r="G37" s="156">
        <f t="shared" si="6"/>
        <v>1.3066270720000013</v>
      </c>
      <c r="H37" s="156">
        <f t="shared" si="7"/>
        <v>20.951293358565611</v>
      </c>
      <c r="I37" s="156">
        <f t="shared" si="8"/>
        <v>18.233861536210554</v>
      </c>
      <c r="J37" s="142">
        <f t="shared" si="9"/>
        <v>85.244874574682996</v>
      </c>
      <c r="K37" s="176">
        <v>1003</v>
      </c>
      <c r="L37" s="177">
        <v>0</v>
      </c>
      <c r="M37" s="178"/>
      <c r="N37" s="178"/>
      <c r="O37" s="178"/>
      <c r="P37" s="179"/>
      <c r="Q37" s="180">
        <v>0</v>
      </c>
      <c r="R37" s="181">
        <v>0</v>
      </c>
      <c r="S37" s="181"/>
      <c r="T37" s="180"/>
      <c r="U37" s="182"/>
      <c r="V37" s="182" t="s">
        <v>115</v>
      </c>
      <c r="W37" s="156">
        <v>10.8</v>
      </c>
      <c r="X37" s="156"/>
      <c r="Y37" s="156">
        <v>17.3</v>
      </c>
      <c r="Z37" s="156">
        <v>18</v>
      </c>
      <c r="AA37" s="156"/>
      <c r="AB37" s="156">
        <v>19</v>
      </c>
      <c r="AC37" s="48"/>
      <c r="AD37" s="195"/>
      <c r="AE37" s="188"/>
      <c r="AF37" s="165" t="str">
        <f t="shared" si="10"/>
        <v>SD</v>
      </c>
      <c r="AG37" s="165" t="str">
        <f t="shared" si="11"/>
        <v>SD</v>
      </c>
      <c r="AH37" s="165" t="str">
        <f t="shared" si="55"/>
        <v>SD</v>
      </c>
      <c r="AI37" s="165" t="str">
        <f t="shared" si="16"/>
        <v>SD</v>
      </c>
      <c r="AJ37" s="165" t="str">
        <f t="shared" si="56"/>
        <v>SD</v>
      </c>
      <c r="AK37" s="165" t="str">
        <f t="shared" si="12"/>
        <v>SD</v>
      </c>
      <c r="AL37" s="196" t="str">
        <f t="shared" si="13"/>
        <v/>
      </c>
      <c r="AM37" s="190"/>
      <c r="AN37" s="197"/>
      <c r="AO37" s="191"/>
      <c r="AP37" s="191"/>
      <c r="AQ37" s="191"/>
      <c r="AR37" s="193"/>
      <c r="AS37" s="198"/>
      <c r="AT37" s="192"/>
      <c r="AU37" s="192"/>
      <c r="AV37" s="198"/>
      <c r="AW37" s="194"/>
      <c r="AX37" s="194"/>
      <c r="AY37" s="165"/>
      <c r="AZ37" s="165"/>
      <c r="BA37" s="165"/>
      <c r="BB37" s="165"/>
      <c r="BC37" s="165"/>
      <c r="BD37" s="48"/>
      <c r="BE37" s="140">
        <v>20.6</v>
      </c>
      <c r="BF37" s="141">
        <v>18.7</v>
      </c>
      <c r="BG37" s="156">
        <f t="shared" si="18"/>
        <v>1.9000000000000021</v>
      </c>
      <c r="BH37" s="156">
        <f t="shared" si="19"/>
        <v>21.573416681629375</v>
      </c>
      <c r="BI37" s="156">
        <f t="shared" si="20"/>
        <v>24.276689308539769</v>
      </c>
      <c r="BJ37" s="156">
        <f t="shared" si="21"/>
        <v>1.5507467405000022</v>
      </c>
      <c r="BK37" s="156">
        <f t="shared" si="22"/>
        <v>20.022669941129372</v>
      </c>
      <c r="BL37" s="156">
        <f t="shared" si="23"/>
        <v>17.513530247514527</v>
      </c>
      <c r="BM37" s="142">
        <f t="shared" si="14"/>
        <v>82.476937800930017</v>
      </c>
      <c r="BN37" s="176">
        <v>997</v>
      </c>
      <c r="BO37" s="177">
        <v>0</v>
      </c>
      <c r="BP37" s="178"/>
      <c r="BQ37" s="178"/>
      <c r="BR37" s="178"/>
      <c r="BS37" s="179"/>
      <c r="BT37" s="180">
        <v>0</v>
      </c>
      <c r="BU37" s="181">
        <v>0</v>
      </c>
      <c r="BV37" s="181"/>
      <c r="BW37" s="180"/>
      <c r="BX37" s="182"/>
      <c r="BY37" s="182" t="s">
        <v>115</v>
      </c>
      <c r="BZ37" s="156"/>
      <c r="CA37" s="156">
        <v>19.8</v>
      </c>
      <c r="CB37" s="156">
        <v>19.7</v>
      </c>
      <c r="CC37" s="156"/>
      <c r="CD37" s="156">
        <v>19.3</v>
      </c>
      <c r="CE37" s="48"/>
      <c r="CF37" s="49">
        <v>0</v>
      </c>
      <c r="CG37" s="151">
        <v>27.7</v>
      </c>
      <c r="CH37" s="158">
        <f>CF37+29.8-25</f>
        <v>4.8000000000000007</v>
      </c>
      <c r="CI37" s="154">
        <v>17</v>
      </c>
      <c r="CJ37" s="154">
        <v>114303.65</v>
      </c>
      <c r="CK37" s="154">
        <v>14.8</v>
      </c>
      <c r="CL37" s="156">
        <v>31</v>
      </c>
      <c r="CM37" s="97">
        <f t="shared" si="1"/>
        <v>20.700000000000003</v>
      </c>
      <c r="CN37" s="98"/>
      <c r="CO37" s="98"/>
      <c r="CP37" s="102">
        <f t="shared" si="2"/>
        <v>83.860906187806506</v>
      </c>
      <c r="CQ37" s="137">
        <v>8.6999999999999993</v>
      </c>
      <c r="CS37" s="83">
        <v>25</v>
      </c>
      <c r="CT37" s="92">
        <f t="shared" si="30"/>
        <v>13.5</v>
      </c>
      <c r="CU37" s="92">
        <f t="shared" si="31"/>
        <v>10.199999999999999</v>
      </c>
      <c r="CV37" s="92">
        <f t="shared" si="32"/>
        <v>9.5333333333333332</v>
      </c>
      <c r="CW37" s="94" t="str">
        <f t="shared" si="33"/>
        <v>s/d</v>
      </c>
      <c r="CX37" s="94" t="str">
        <f t="shared" si="34"/>
        <v>s/d</v>
      </c>
      <c r="CY37" s="93">
        <f t="shared" si="35"/>
        <v>92.531180811380807</v>
      </c>
      <c r="CZ37" s="92">
        <f t="shared" si="36"/>
        <v>8.3669916735673109</v>
      </c>
      <c r="DA37" s="93">
        <f t="shared" si="37"/>
        <v>1010.6666666666666</v>
      </c>
      <c r="DB37" s="92">
        <f t="shared" si="38"/>
        <v>9.5</v>
      </c>
      <c r="DC37" s="92" t="e">
        <f t="shared" si="60"/>
        <v>#DIV/0!</v>
      </c>
      <c r="DD37" s="92">
        <f t="shared" ref="DD37:DE37" si="69">IF(COUNT(Y31,AZ31,CA31)=1,"s/d",AVERAGE(Y31,AZ31,CA31))</f>
        <v>16.033333333333331</v>
      </c>
      <c r="DE37" s="92">
        <f t="shared" si="69"/>
        <v>17.233333333333331</v>
      </c>
      <c r="DF37" s="92" t="e">
        <f t="shared" si="60"/>
        <v>#DIV/0!</v>
      </c>
      <c r="DG37" s="92">
        <f t="shared" si="40"/>
        <v>19.066666666666666</v>
      </c>
      <c r="DH37" s="92" t="e">
        <f t="shared" si="60"/>
        <v>#DIV/0!</v>
      </c>
      <c r="DI37" s="96">
        <f t="shared" si="41"/>
        <v>14.2</v>
      </c>
      <c r="DJ37" s="92">
        <f t="shared" si="42"/>
        <v>0.60000000000000142</v>
      </c>
      <c r="DK37" s="96">
        <f>IF(CQ31="","",CQ31)</f>
        <v>0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28.299999999999997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30"/>
        <v>14.2</v>
      </c>
      <c r="CU38" s="92">
        <f t="shared" si="31"/>
        <v>7.8</v>
      </c>
      <c r="CV38" s="92">
        <f>IF(CM32=FALSE,"s/d",CM32)</f>
        <v>10.3</v>
      </c>
      <c r="CW38" s="94" t="str">
        <f t="shared" si="33"/>
        <v>s/d</v>
      </c>
      <c r="CX38" s="94" t="str">
        <f t="shared" si="34"/>
        <v>s/d</v>
      </c>
      <c r="CY38" s="93">
        <f t="shared" si="35"/>
        <v>79.405695384625616</v>
      </c>
      <c r="CZ38" s="92">
        <f t="shared" si="36"/>
        <v>6.7814911021411275</v>
      </c>
      <c r="DA38" s="93">
        <f t="shared" si="37"/>
        <v>1015.6666666666666</v>
      </c>
      <c r="DB38" s="92">
        <f t="shared" si="38"/>
        <v>7.5</v>
      </c>
      <c r="DC38" s="92" t="e">
        <f t="shared" si="60"/>
        <v>#DIV/0!</v>
      </c>
      <c r="DD38" s="92">
        <f t="shared" ref="DD38:DE38" si="70">IF(COUNT(Y32,AZ32,CA32)=1,"s/d",AVERAGE(Y32,AZ32,CA32))</f>
        <v>15.199999999999998</v>
      </c>
      <c r="DE38" s="92">
        <f t="shared" si="70"/>
        <v>16.133333333333336</v>
      </c>
      <c r="DF38" s="92" t="e">
        <f t="shared" si="60"/>
        <v>#DIV/0!</v>
      </c>
      <c r="DG38" s="92">
        <f t="shared" si="40"/>
        <v>17.966666666666669</v>
      </c>
      <c r="DH38" s="92" t="e">
        <f t="shared" si="60"/>
        <v>#DIV/0!</v>
      </c>
      <c r="DI38" s="96">
        <f t="shared" si="41"/>
        <v>0</v>
      </c>
      <c r="DJ38" s="92">
        <f t="shared" si="42"/>
        <v>0</v>
      </c>
      <c r="DK38" s="96">
        <f t="shared" si="43"/>
        <v>2.1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AVERAGE(W7:W37)</f>
        <v>9.1296296296296315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0.91290322580645156</v>
      </c>
      <c r="CG39" s="5">
        <f>AVERAGE(CG7:CG37)</f>
        <v>27.051612903225802</v>
      </c>
      <c r="CH39" s="5">
        <f t="shared" ref="CH39:CN39" si="71">AVERAGE(CH7:CH36)</f>
        <v>2.8666666666666663</v>
      </c>
      <c r="CI39" s="5"/>
      <c r="CJ39" s="5"/>
      <c r="CK39" s="5">
        <f>AVERAGE(CK7:CK37)</f>
        <v>12.580645161290324</v>
      </c>
      <c r="CL39" s="5">
        <f>AVERAGE(CL7:CL37)</f>
        <v>22.86774193548387</v>
      </c>
      <c r="CM39" s="5">
        <f t="shared" si="71"/>
        <v>17.110919540229883</v>
      </c>
      <c r="CN39" s="5" t="e">
        <f t="shared" si="71"/>
        <v>#DIV/0!</v>
      </c>
      <c r="CO39" s="5"/>
      <c r="CP39" s="42"/>
      <c r="CQ39" s="33">
        <f>AVERAGE(CQ7:CQ37)</f>
        <v>4.6354838709677413</v>
      </c>
      <c r="CS39" s="83">
        <v>27</v>
      </c>
      <c r="CT39" s="92">
        <f t="shared" si="30"/>
        <v>13.5</v>
      </c>
      <c r="CU39" s="92">
        <f t="shared" si="31"/>
        <v>7.8</v>
      </c>
      <c r="CV39" s="92">
        <f t="shared" si="32"/>
        <v>10.766666666666666</v>
      </c>
      <c r="CW39" s="94" t="str">
        <f t="shared" si="33"/>
        <v>s/d</v>
      </c>
      <c r="CX39" s="94" t="str">
        <f t="shared" si="34"/>
        <v>s/d</v>
      </c>
      <c r="CY39" s="93">
        <f t="shared" si="35"/>
        <v>78.214313075277289</v>
      </c>
      <c r="CZ39" s="92">
        <f t="shared" si="36"/>
        <v>7.1198911943378187</v>
      </c>
      <c r="DA39" s="93">
        <f t="shared" si="37"/>
        <v>1013.3333333333334</v>
      </c>
      <c r="DB39" s="92">
        <f t="shared" si="38"/>
        <v>3.5</v>
      </c>
      <c r="DC39" s="92" t="e">
        <f t="shared" si="60"/>
        <v>#DIV/0!</v>
      </c>
      <c r="DD39" s="92">
        <f t="shared" ref="DD39:DE39" si="72">IF(COUNT(Y33,AZ33,CA33)=1,"s/d",AVERAGE(Y33,AZ33,CA33))</f>
        <v>14.966666666666667</v>
      </c>
      <c r="DE39" s="92">
        <f t="shared" si="72"/>
        <v>15.833333333333334</v>
      </c>
      <c r="DF39" s="92" t="e">
        <f t="shared" si="60"/>
        <v>#DIV/0!</v>
      </c>
      <c r="DG39" s="92">
        <f t="shared" si="40"/>
        <v>17.766666666666666</v>
      </c>
      <c r="DH39" s="92" t="e">
        <f t="shared" si="60"/>
        <v>#DIV/0!</v>
      </c>
      <c r="DI39" s="96">
        <f t="shared" si="41"/>
        <v>0</v>
      </c>
      <c r="DJ39" s="92">
        <f t="shared" si="42"/>
        <v>4</v>
      </c>
      <c r="DK39" s="96">
        <f t="shared" si="43"/>
        <v>0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-3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11.4</v>
      </c>
      <c r="CH40" s="6">
        <f t="shared" ref="CH40:CN40" si="73">MIN(CH7:CH36)</f>
        <v>0</v>
      </c>
      <c r="CI40" s="6"/>
      <c r="CJ40" s="6"/>
      <c r="CK40" s="6">
        <f>MIN(CK7:CK37)</f>
        <v>1.5</v>
      </c>
      <c r="CL40" s="6">
        <f>MIN(CL7:CL37)</f>
        <v>13.5</v>
      </c>
      <c r="CM40" s="6">
        <f t="shared" si="73"/>
        <v>9.5333333333333332</v>
      </c>
      <c r="CN40" s="6">
        <f t="shared" si="73"/>
        <v>0</v>
      </c>
      <c r="CO40" s="6"/>
      <c r="CP40" s="43"/>
      <c r="CQ40" s="35">
        <f>MIN(CQ7:CQ37)</f>
        <v>0</v>
      </c>
      <c r="CS40" s="83">
        <v>28</v>
      </c>
      <c r="CT40" s="92">
        <f t="shared" si="30"/>
        <v>19.5</v>
      </c>
      <c r="CU40" s="92">
        <f t="shared" si="31"/>
        <v>9.8000000000000007</v>
      </c>
      <c r="CV40" s="92">
        <f t="shared" si="32"/>
        <v>13.1</v>
      </c>
      <c r="CW40" s="94" t="str">
        <f t="shared" si="33"/>
        <v>s/d</v>
      </c>
      <c r="CX40" s="94" t="str">
        <f t="shared" si="34"/>
        <v>s/d</v>
      </c>
      <c r="CY40" s="93">
        <f t="shared" si="35"/>
        <v>77.217998891835933</v>
      </c>
      <c r="CZ40" s="92">
        <f t="shared" si="36"/>
        <v>8.8017130498411706</v>
      </c>
      <c r="DA40" s="93">
        <f t="shared" si="37"/>
        <v>1007.6666666666666</v>
      </c>
      <c r="DB40" s="92">
        <f t="shared" si="38"/>
        <v>-1.7</v>
      </c>
      <c r="DC40" s="92" t="e">
        <f t="shared" si="60"/>
        <v>#DIV/0!</v>
      </c>
      <c r="DD40" s="92">
        <f t="shared" ref="DD40:DE40" si="74">IF(COUNT(Y34,AZ34,CA34)=1,"s/d",AVERAGE(Y34,AZ34,CA34))</f>
        <v>15.933333333333332</v>
      </c>
      <c r="DE40" s="92">
        <f t="shared" si="74"/>
        <v>16.233333333333334</v>
      </c>
      <c r="DF40" s="92" t="e">
        <f t="shared" si="60"/>
        <v>#DIV/0!</v>
      </c>
      <c r="DG40" s="92">
        <f t="shared" si="40"/>
        <v>17.5</v>
      </c>
      <c r="DH40" s="92" t="e">
        <f t="shared" si="60"/>
        <v>#DIV/0!</v>
      </c>
      <c r="DI40" s="96">
        <f t="shared" si="41"/>
        <v>0</v>
      </c>
      <c r="DJ40" s="92">
        <f t="shared" si="42"/>
        <v>2</v>
      </c>
      <c r="DK40" s="96">
        <f t="shared" si="43"/>
        <v>5.3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20.8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14.2</v>
      </c>
      <c r="CG41" s="110">
        <f>MAX(CG7:CG37)</f>
        <v>32.5</v>
      </c>
      <c r="CH41" s="110">
        <f t="shared" ref="CH41:CN41" si="75">MAX(CH7:CH36)</f>
        <v>7.5</v>
      </c>
      <c r="CI41" s="110"/>
      <c r="CJ41" s="110"/>
      <c r="CK41" s="110">
        <f>MAX(CK7:CK37)</f>
        <v>22.6</v>
      </c>
      <c r="CL41" s="110">
        <f>MAX(CL7:CL37)</f>
        <v>31</v>
      </c>
      <c r="CM41" s="110">
        <f t="shared" si="75"/>
        <v>25.5</v>
      </c>
      <c r="CN41" s="110">
        <f t="shared" si="75"/>
        <v>0</v>
      </c>
      <c r="CO41" s="110"/>
      <c r="CP41" s="110"/>
      <c r="CQ41" s="41">
        <f>MAX(CQ7:CQ37)</f>
        <v>8.6999999999999993</v>
      </c>
      <c r="CS41" s="83">
        <v>29</v>
      </c>
      <c r="CT41" s="92">
        <f t="shared" si="30"/>
        <v>27</v>
      </c>
      <c r="CU41" s="92">
        <f t="shared" si="31"/>
        <v>10</v>
      </c>
      <c r="CV41" s="92" t="str">
        <f t="shared" si="32"/>
        <v>s/d</v>
      </c>
      <c r="CW41" s="94" t="str">
        <f t="shared" si="33"/>
        <v>s/d</v>
      </c>
      <c r="CX41" s="94" t="str">
        <f t="shared" si="34"/>
        <v>s/d</v>
      </c>
      <c r="CY41" s="93" t="str">
        <f t="shared" si="35"/>
        <v>s/d</v>
      </c>
      <c r="CZ41" s="92" t="str">
        <f t="shared" si="36"/>
        <v>s/d</v>
      </c>
      <c r="DA41" s="93" t="str">
        <f t="shared" si="37"/>
        <v>s/d</v>
      </c>
      <c r="DB41" s="92">
        <f t="shared" si="38"/>
        <v>8.5</v>
      </c>
      <c r="DC41" s="92" t="e">
        <f t="shared" si="60"/>
        <v>#DIV/0!</v>
      </c>
      <c r="DD41" s="92" t="str">
        <f t="shared" ref="DD41:DE41" si="76">IF(COUNT(Y35,AZ35,CA35)=1,"s/d",AVERAGE(Y35,AZ35,CA35))</f>
        <v>s/d</v>
      </c>
      <c r="DE41" s="92" t="str">
        <f t="shared" si="76"/>
        <v>s/d</v>
      </c>
      <c r="DF41" s="92" t="e">
        <f t="shared" si="60"/>
        <v>#DIV/0!</v>
      </c>
      <c r="DG41" s="92" t="str">
        <f t="shared" si="40"/>
        <v>s/d</v>
      </c>
      <c r="DH41" s="92" t="e">
        <f t="shared" si="60"/>
        <v>#DIV/0!</v>
      </c>
      <c r="DI41" s="96">
        <f t="shared" si="41"/>
        <v>0</v>
      </c>
      <c r="DJ41" s="92">
        <f t="shared" si="42"/>
        <v>2</v>
      </c>
      <c r="DK41" s="96">
        <f t="shared" si="43"/>
        <v>1.5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30"/>
        <v>26.5</v>
      </c>
      <c r="CU42" s="92">
        <f t="shared" si="31"/>
        <v>14.8</v>
      </c>
      <c r="CV42" s="92">
        <f t="shared" si="32"/>
        <v>17.649999999999999</v>
      </c>
      <c r="CW42" s="94" t="str">
        <f t="shared" si="33"/>
        <v>s/d</v>
      </c>
      <c r="CX42" s="94" t="str">
        <f t="shared" si="34"/>
        <v>s/d</v>
      </c>
      <c r="CY42" s="93">
        <f t="shared" si="35"/>
        <v>93.499550552343948</v>
      </c>
      <c r="CZ42" s="92">
        <f t="shared" si="36"/>
        <v>16.573935960027956</v>
      </c>
      <c r="DA42" s="93">
        <f t="shared" si="37"/>
        <v>1004.5</v>
      </c>
      <c r="DB42" s="92" t="str">
        <f t="shared" si="38"/>
        <v>s/d</v>
      </c>
      <c r="DC42" s="92" t="e">
        <f t="shared" si="60"/>
        <v>#DIV/0!</v>
      </c>
      <c r="DD42" s="92">
        <f t="shared" ref="DD42:DE42" si="77">IF(COUNT(Y36,AZ36,CA36)=1,"s/d",AVERAGE(Y36,AZ36,CA36))</f>
        <v>18</v>
      </c>
      <c r="DE42" s="92">
        <f t="shared" si="77"/>
        <v>18.149999999999999</v>
      </c>
      <c r="DF42" s="92" t="e">
        <f t="shared" si="60"/>
        <v>#DIV/0!</v>
      </c>
      <c r="DG42" s="92">
        <f t="shared" si="40"/>
        <v>18.450000000000003</v>
      </c>
      <c r="DH42" s="92" t="e">
        <f t="shared" si="60"/>
        <v>#DIV/0!</v>
      </c>
      <c r="DI42" s="96">
        <f t="shared" si="41"/>
        <v>0</v>
      </c>
      <c r="DJ42" s="92">
        <f t="shared" si="42"/>
        <v>2.6999999999999993</v>
      </c>
      <c r="DK42" s="96">
        <f t="shared" si="43"/>
        <v>8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30"/>
        <v>31</v>
      </c>
      <c r="CU43" s="92">
        <f t="shared" si="31"/>
        <v>14.8</v>
      </c>
      <c r="CV43" s="92">
        <f t="shared" si="32"/>
        <v>20.700000000000003</v>
      </c>
      <c r="CW43" s="94" t="str">
        <f t="shared" si="33"/>
        <v>s/d</v>
      </c>
      <c r="CX43" s="94" t="str">
        <f t="shared" si="34"/>
        <v>s/d</v>
      </c>
      <c r="CY43" s="93">
        <f t="shared" si="35"/>
        <v>83.860906187806506</v>
      </c>
      <c r="CZ43" s="92">
        <f t="shared" si="36"/>
        <v>17.873695891862539</v>
      </c>
      <c r="DA43" s="93">
        <f t="shared" si="37"/>
        <v>1000</v>
      </c>
      <c r="DB43" s="92">
        <f t="shared" si="38"/>
        <v>10.8</v>
      </c>
      <c r="DC43" s="92" t="e">
        <f t="shared" si="60"/>
        <v>#DIV/0!</v>
      </c>
      <c r="DD43" s="92">
        <f t="shared" ref="DD43:DE43" si="78">IF(COUNT(Y37,AZ37,CA37)=1,"s/d",AVERAGE(Y37,AZ37,CA37))</f>
        <v>18.55</v>
      </c>
      <c r="DE43" s="92">
        <f t="shared" si="78"/>
        <v>18.850000000000001</v>
      </c>
      <c r="DF43" s="92" t="e">
        <f t="shared" si="60"/>
        <v>#DIV/0!</v>
      </c>
      <c r="DG43" s="92">
        <f t="shared" si="40"/>
        <v>19.149999999999999</v>
      </c>
      <c r="DH43" s="92" t="e">
        <f t="shared" si="60"/>
        <v>#DIV/0!</v>
      </c>
      <c r="DI43" s="96">
        <f t="shared" si="41"/>
        <v>0</v>
      </c>
      <c r="DJ43" s="92">
        <f t="shared" si="42"/>
        <v>4.8000000000000007</v>
      </c>
      <c r="DK43" s="96">
        <f t="shared" si="43"/>
        <v>8.6999999999999993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U1000"/>
  <sheetViews>
    <sheetView topLeftCell="A7" zoomScale="80" zoomScaleNormal="80" workbookViewId="0">
      <pane xSplit="1" topLeftCell="CI1" activePane="topRight" state="frozen"/>
      <selection pane="topRight" activeCell="DJ51" sqref="DJ51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105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104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25</v>
      </c>
      <c r="C7" s="141">
        <v>17.600000000000001</v>
      </c>
      <c r="D7" s="156">
        <f>IF(B7="","SD",IF(C7="","SD",(B7-C7)))</f>
        <v>7.3999999999999986</v>
      </c>
      <c r="E7" s="156">
        <f xml:space="preserve"> IF(B7="","SD",IF(C7="","SD",(10^(23.5518-(2937.4/(273+C7))-(4.9283*LOG10(273+C7))))))</f>
        <v>20.132047195870708</v>
      </c>
      <c r="F7" s="156">
        <f>IF(B7="","SD",(10^(23.5518-(2937.4/(273+B7))-(4.9283*LOG10(273+B7)))))</f>
        <v>31.701003193072857</v>
      </c>
      <c r="G7" s="156">
        <f>IF(B7="","SD",IF(C7="","SD",(0.799*(1+(0.00115*C7))*(B7-C7))))</f>
        <v>6.032271023999999</v>
      </c>
      <c r="H7" s="156">
        <f>IF(E7="SD","SD",IF(G7="SD","SD",(E7-G7)))</f>
        <v>14.099776171870708</v>
      </c>
      <c r="I7" s="156">
        <f>IF(H7="SD","SD",((237.3*LN(H7/6.11))/(7.5*LN(10)-LN(H7/6.11))))</f>
        <v>12.075458211248051</v>
      </c>
      <c r="J7" s="142">
        <f>IF(H7="SD","",IF(F7="SD","",(100*H7/F7)))</f>
        <v>44.477381633625143</v>
      </c>
      <c r="K7" s="176">
        <v>995</v>
      </c>
      <c r="L7" s="177">
        <v>0</v>
      </c>
      <c r="M7" s="178"/>
      <c r="N7" s="178"/>
      <c r="O7" s="178"/>
      <c r="P7" s="179"/>
      <c r="Q7" s="180">
        <v>0</v>
      </c>
      <c r="R7" s="181">
        <v>0</v>
      </c>
      <c r="S7" s="181"/>
      <c r="T7" s="180"/>
      <c r="U7" s="182"/>
      <c r="V7" s="182" t="s">
        <v>54</v>
      </c>
      <c r="W7" s="156">
        <v>13</v>
      </c>
      <c r="X7" s="156"/>
      <c r="Y7" s="156">
        <v>18.5</v>
      </c>
      <c r="Z7" s="156">
        <v>18.8</v>
      </c>
      <c r="AA7" s="156"/>
      <c r="AB7" s="156">
        <v>19.5</v>
      </c>
      <c r="AC7" s="48"/>
      <c r="AD7" s="140">
        <v>31.5</v>
      </c>
      <c r="AE7" s="141">
        <v>21.3</v>
      </c>
      <c r="AF7" s="156">
        <f>IF(AD7="","SD",IF(AE7="","SD",(AD7-AE7)))</f>
        <v>10.199999999999999</v>
      </c>
      <c r="AG7" s="156">
        <f xml:space="preserve"> IF(AD7="","SD",IF(AE7="","SD",(10^(23.5518-(2937.4/(273+AE7))-(4.9283*LOG10(273+AE7))))))</f>
        <v>25.344816651185916</v>
      </c>
      <c r="AH7" s="156">
        <f>IF(AD7="","SD",(10^(23.5518-(2937.4/(273+AD7))-(4.9283*LOG10(273+AD7)))))</f>
        <v>46.270362122744068</v>
      </c>
      <c r="AI7" s="156">
        <f>IF(AD7="","SD",IF(AE7="","SD",(0.799*(1+(0.00115*AE7))*(AD7-AE7))))</f>
        <v>8.3494293509999995</v>
      </c>
      <c r="AJ7" s="156">
        <f>IF(AG7="SD","SD",IF(AI7="SD","SD",(AG7-AI7)))</f>
        <v>16.995387300185918</v>
      </c>
      <c r="AK7" s="156">
        <f>IF(AJ7="SD","SD",((237.3*LN(AJ7/6.11))/(7.5*LN(10)-LN(AJ7/6.11))))</f>
        <v>14.942504809420027</v>
      </c>
      <c r="AL7" s="142">
        <f>IF(AJ7="SD","",IF(AH7="SD","",(100*AJ7/AH7)))</f>
        <v>36.730612254776119</v>
      </c>
      <c r="AM7" s="176">
        <v>993</v>
      </c>
      <c r="AN7" s="177">
        <v>0</v>
      </c>
      <c r="AO7" s="178"/>
      <c r="AP7" s="178"/>
      <c r="AQ7" s="178"/>
      <c r="AR7" s="179"/>
      <c r="AS7" s="180">
        <v>36</v>
      </c>
      <c r="AT7" s="181">
        <v>4</v>
      </c>
      <c r="AU7" s="181"/>
      <c r="AV7" s="180"/>
      <c r="AW7" s="182"/>
      <c r="AX7" s="182" t="s">
        <v>54</v>
      </c>
      <c r="AY7" s="156"/>
      <c r="AZ7" s="156">
        <v>21.5</v>
      </c>
      <c r="BA7" s="156">
        <v>20.3</v>
      </c>
      <c r="BB7" s="156"/>
      <c r="BC7" s="156">
        <v>19.5</v>
      </c>
      <c r="BD7" s="48"/>
      <c r="BE7" s="140">
        <v>19</v>
      </c>
      <c r="BF7" s="141">
        <v>17.3</v>
      </c>
      <c r="BG7" s="156">
        <f>IF(BE7="","SD",IF(BF7="","SD",(BE7-BF7)))</f>
        <v>1.6999999999999993</v>
      </c>
      <c r="BH7" s="156">
        <f xml:space="preserve"> IF(BE7="","SD",IF(BF7="","SD",(10^(23.5518-(2937.4/(273+BF7))-(4.9283*LOG10(273+BF7))))))</f>
        <v>19.75389986307535</v>
      </c>
      <c r="BI7" s="156">
        <f>IF(BE7="","SD",(10^(23.5518-(2937.4/(273+BE7))-(4.9283*LOG10(273+BE7)))))</f>
        <v>21.981870859163269</v>
      </c>
      <c r="BJ7" s="156">
        <f>IF(BE7="","SD",IF(BF7="","SD",(0.799*(1+(0.00115*BF7))*(BE7-BF7))))</f>
        <v>1.3853233784999996</v>
      </c>
      <c r="BK7" s="156">
        <f>IF(BH7="SD","SD",IF(BJ7="SD","SD",(BH7-BJ7)))</f>
        <v>18.36857648457535</v>
      </c>
      <c r="BL7" s="156">
        <f>IF(BK7="SD","SD",((237.3*LN(BK7/6.11))/(7.5*LN(10)-LN(BK7/6.11))))</f>
        <v>16.154669772208869</v>
      </c>
      <c r="BM7" s="142">
        <f>IF(BK7="SD","",IF(BI7="SD","",(100*BK7/BI7)))</f>
        <v>83.562389217286764</v>
      </c>
      <c r="BN7" s="176">
        <v>998</v>
      </c>
      <c r="BO7" s="177">
        <v>8</v>
      </c>
      <c r="BP7" s="178"/>
      <c r="BQ7" s="178"/>
      <c r="BR7" s="178"/>
      <c r="BS7" s="179"/>
      <c r="BT7" s="180">
        <v>18</v>
      </c>
      <c r="BU7" s="181">
        <v>4</v>
      </c>
      <c r="BV7" s="181"/>
      <c r="BW7" s="180"/>
      <c r="BX7" s="182"/>
      <c r="BY7" s="182" t="s">
        <v>54</v>
      </c>
      <c r="BZ7" s="156"/>
      <c r="CA7" s="156">
        <v>21</v>
      </c>
      <c r="CB7" s="156">
        <v>20.5</v>
      </c>
      <c r="CC7" s="156"/>
      <c r="CD7" s="156">
        <v>19.8</v>
      </c>
      <c r="CE7" s="48"/>
      <c r="CF7" s="149">
        <v>3.7</v>
      </c>
      <c r="CG7" s="3">
        <v>29.8</v>
      </c>
      <c r="CH7" s="3">
        <f t="shared" ref="CH7:CH37" si="0">CF7+CG8-25</f>
        <v>4.6999999999999993</v>
      </c>
      <c r="CI7" s="155">
        <v>19</v>
      </c>
      <c r="CJ7" s="153">
        <v>114371.9</v>
      </c>
      <c r="CK7" s="157">
        <v>19</v>
      </c>
      <c r="CL7" s="155">
        <v>32.5</v>
      </c>
      <c r="CM7" s="97">
        <f t="shared" ref="CM7:CM37" si="1">IF(AND(B7&gt;0,AD7&gt;0),AVERAGE(B7,AD7,BE7),IF(AND(B7=0,AD7&gt;0,BE7&gt;0),AVERAGE(B7,AD7,BE7),IF(AND(AD7=0,B7&gt;0,BE7&gt;0),AVERAGE(B7,AD7,BE7))))</f>
        <v>25.166666666666668</v>
      </c>
      <c r="CN7" s="101"/>
      <c r="CO7" s="101"/>
      <c r="CP7" s="102">
        <f t="shared" ref="CP7:CP37" si="2">IF(COUNT(J7,AL7,BM7)=1,"sd",AVERAGE(J7,AL7,BM7))</f>
        <v>54.923461035229344</v>
      </c>
      <c r="CQ7" s="135">
        <v>9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10.7</v>
      </c>
      <c r="C8" s="141">
        <v>10</v>
      </c>
      <c r="D8" s="156">
        <f t="shared" ref="D8:D37" si="3">IF(B8="","SD",IF(C8="","SD",(B8-C8)))</f>
        <v>0.69999999999999929</v>
      </c>
      <c r="E8" s="156">
        <f t="shared" ref="E8:E37" si="4" xml:space="preserve"> IF(B8="","SD",IF(C8="","SD",(10^(23.5518-(2937.4/(273+C8))-(4.9283*LOG10(273+C8))))))</f>
        <v>12.278791063508358</v>
      </c>
      <c r="F8" s="156">
        <f t="shared" ref="F8:F37" si="5">IF(B8="","SD",(10^(23.5518-(2937.4/(273+B8))-(4.9283*LOG10(273+B8)))))</f>
        <v>12.867031848693815</v>
      </c>
      <c r="G8" s="156">
        <f t="shared" ref="G8:G37" si="6">IF(B8="","SD",IF(C8="","SD",(0.799*(1+(0.00115*C8))*(B8-C8))))</f>
        <v>0.56573194999999954</v>
      </c>
      <c r="H8" s="156">
        <f t="shared" ref="H8:H37" si="7">IF(E8="SD","SD",IF(G8="SD","SD",(E8-G8)))</f>
        <v>11.713059113508358</v>
      </c>
      <c r="I8" s="156">
        <f t="shared" ref="I8:I37" si="8">IF(H8="SD","SD",((237.3*LN(H8/6.11))/(7.5*LN(10)-LN(H8/6.11))))</f>
        <v>9.2925654627622656</v>
      </c>
      <c r="J8" s="142">
        <f t="shared" ref="J8:J37" si="9">IF(H8="SD","",IF(F8="SD","",(100*H8/F8)))</f>
        <v>91.031554528229421</v>
      </c>
      <c r="K8" s="176">
        <v>1013</v>
      </c>
      <c r="L8" s="177">
        <v>8</v>
      </c>
      <c r="M8" s="178"/>
      <c r="N8" s="178"/>
      <c r="O8" s="178"/>
      <c r="P8" s="179"/>
      <c r="Q8" s="180">
        <v>13</v>
      </c>
      <c r="R8" s="181">
        <v>2</v>
      </c>
      <c r="S8" s="181"/>
      <c r="T8" s="180"/>
      <c r="U8" s="182"/>
      <c r="V8" s="182" t="s">
        <v>115</v>
      </c>
      <c r="W8" s="156">
        <v>9</v>
      </c>
      <c r="X8" s="156"/>
      <c r="Y8" s="156">
        <v>17.2</v>
      </c>
      <c r="Z8" s="156">
        <v>18.399999999999999</v>
      </c>
      <c r="AA8" s="156"/>
      <c r="AB8" s="156">
        <v>20</v>
      </c>
      <c r="AC8" s="48"/>
      <c r="AD8" s="140">
        <v>17</v>
      </c>
      <c r="AE8" s="141">
        <v>10.5</v>
      </c>
      <c r="AF8" s="156">
        <f t="shared" ref="AF8:AF37" si="10">IF(AD8="","SD",IF(AE8="","SD",(AD8-AE8)))</f>
        <v>6.5</v>
      </c>
      <c r="AG8" s="156">
        <f t="shared" ref="AG8:AG37" si="11" xml:space="preserve"> IF(AD8="","SD",IF(AE8="","SD",(10^(23.5518-(2937.4/(273+AE8))-(4.9283*LOG10(273+AE8))))))</f>
        <v>12.696483247064378</v>
      </c>
      <c r="AH8" s="156">
        <f>IF(AD8="","SD",(10^(23.5518-(2937.4/(273+AD8))-(4.9283*LOG10(273+AD8)))))</f>
        <v>19.381992880783113</v>
      </c>
      <c r="AI8" s="156">
        <f>IF(AD8="","SD",IF(AE8="","SD",(0.799*(1+(0.00115*AE8))*(AD8-AE8))))</f>
        <v>5.2562115125000002</v>
      </c>
      <c r="AJ8" s="156">
        <f>IF(AG8="SD","SD",IF(AI8="SD","SD",(AG8-AI8)))</f>
        <v>7.4402717345643783</v>
      </c>
      <c r="AK8" s="156">
        <f t="shared" ref="AK8:AK37" si="12">IF(AJ8="SD","SD",((237.3*LN(AJ8/6.11))/(7.5*LN(10)-LN(AJ8/6.11))))</f>
        <v>2.7379557184837267</v>
      </c>
      <c r="AL8" s="142">
        <f t="shared" ref="AL8:AL37" si="13">IF(AJ8="SD","",IF(AH8="SD","",(100*AJ8/AH8)))</f>
        <v>38.387547556790558</v>
      </c>
      <c r="AM8" s="176">
        <v>1013</v>
      </c>
      <c r="AN8" s="177">
        <v>1</v>
      </c>
      <c r="AO8" s="178"/>
      <c r="AP8" s="178"/>
      <c r="AQ8" s="178"/>
      <c r="AR8" s="179"/>
      <c r="AS8" s="180">
        <v>13</v>
      </c>
      <c r="AT8" s="181">
        <v>4</v>
      </c>
      <c r="AU8" s="181"/>
      <c r="AV8" s="180"/>
      <c r="AW8" s="182"/>
      <c r="AX8" s="182" t="s">
        <v>54</v>
      </c>
      <c r="AY8" s="156"/>
      <c r="AZ8" s="156">
        <v>18.3</v>
      </c>
      <c r="BA8" s="156">
        <v>18.5</v>
      </c>
      <c r="BB8" s="156"/>
      <c r="BC8" s="156">
        <v>19.7</v>
      </c>
      <c r="BD8" s="48"/>
      <c r="BE8" s="140">
        <v>19.7</v>
      </c>
      <c r="BF8" s="141">
        <v>18.100000000000001</v>
      </c>
      <c r="BG8" s="156">
        <f>IF(BE8="","SD",IF(BF8="","SD",(BE8-BF8)))</f>
        <v>1.5999999999999979</v>
      </c>
      <c r="BH8" s="156">
        <f xml:space="preserve"> IF(BE8="","SD",IF(BF8="","SD",(10^(23.5518-(2937.4/(273+BF8))-(4.9283*LOG10(273+BF8))))))</f>
        <v>20.776400792255206</v>
      </c>
      <c r="BI8" s="156">
        <f>IF(BE8="","SD",(10^(23.5518-(2937.4/(273+BE8))-(4.9283*LOG10(273+BE8)))))</f>
        <v>22.961361513615785</v>
      </c>
      <c r="BJ8" s="156">
        <f>IF(BE8="","SD",IF(BF8="","SD",(0.799*(1+(0.00115*BF8))*(BE8-BF8))))</f>
        <v>1.3050098959999985</v>
      </c>
      <c r="BK8" s="156">
        <f>IF(BH8="SD","SD",IF(BJ8="SD","SD",(BH8-BJ8)))</f>
        <v>19.471390896255208</v>
      </c>
      <c r="BL8" s="156">
        <f>IF(BK8="SD","SD",((237.3*LN(BK8/6.11))/(7.5*LN(10)-LN(BK8/6.11))))</f>
        <v>17.071944647952467</v>
      </c>
      <c r="BM8" s="142">
        <f t="shared" ref="BM8:BM37" si="14">IF(BK8="SD","",IF(BI8="SD","",(100*BK8/BI8)))</f>
        <v>84.800680851215773</v>
      </c>
      <c r="BN8" s="176">
        <v>1015</v>
      </c>
      <c r="BO8" s="177">
        <v>0</v>
      </c>
      <c r="BP8" s="178"/>
      <c r="BQ8" s="178"/>
      <c r="BR8" s="178"/>
      <c r="BS8" s="179"/>
      <c r="BT8" s="180">
        <v>0</v>
      </c>
      <c r="BU8" s="181">
        <v>0</v>
      </c>
      <c r="BV8" s="181"/>
      <c r="BW8" s="180"/>
      <c r="BX8" s="182"/>
      <c r="BY8" s="182" t="s">
        <v>115</v>
      </c>
      <c r="BZ8" s="156"/>
      <c r="CA8" s="156">
        <v>17.100000000000001</v>
      </c>
      <c r="CB8" s="156">
        <v>18.3</v>
      </c>
      <c r="CC8" s="156"/>
      <c r="CD8" s="156">
        <v>19.5</v>
      </c>
      <c r="CE8" s="48"/>
      <c r="CF8" s="150">
        <v>0</v>
      </c>
      <c r="CG8" s="151">
        <v>26</v>
      </c>
      <c r="CH8" s="158">
        <f t="shared" si="0"/>
        <v>2.3000000000000007</v>
      </c>
      <c r="CI8" s="154">
        <v>12</v>
      </c>
      <c r="CJ8" s="154">
        <v>114499.22</v>
      </c>
      <c r="CK8" s="154">
        <v>9.8000000000000007</v>
      </c>
      <c r="CL8" s="156">
        <v>19</v>
      </c>
      <c r="CM8" s="97">
        <f t="shared" si="1"/>
        <v>15.799999999999999</v>
      </c>
      <c r="CN8" s="103"/>
      <c r="CO8" s="103"/>
      <c r="CP8" s="102">
        <f t="shared" si="2"/>
        <v>71.406594312078582</v>
      </c>
      <c r="CQ8" s="136">
        <v>4.7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7.8</v>
      </c>
      <c r="C9" s="141">
        <v>7.2</v>
      </c>
      <c r="D9" s="156">
        <f t="shared" si="3"/>
        <v>0.59999999999999964</v>
      </c>
      <c r="E9" s="156">
        <f t="shared" si="4"/>
        <v>10.155856208341412</v>
      </c>
      <c r="F9" s="156">
        <f t="shared" si="5"/>
        <v>10.581283348586966</v>
      </c>
      <c r="G9" s="156">
        <f t="shared" si="6"/>
        <v>0.48336943199999982</v>
      </c>
      <c r="H9" s="156">
        <f t="shared" si="7"/>
        <v>9.6724867763414117</v>
      </c>
      <c r="I9" s="156">
        <f t="shared" si="8"/>
        <v>6.4845699138745809</v>
      </c>
      <c r="J9" s="142">
        <f t="shared" si="9"/>
        <v>91.411282145025282</v>
      </c>
      <c r="K9" s="176">
        <v>1017</v>
      </c>
      <c r="L9" s="177">
        <v>0</v>
      </c>
      <c r="M9" s="178"/>
      <c r="N9" s="178"/>
      <c r="O9" s="178"/>
      <c r="P9" s="179"/>
      <c r="Q9" s="180">
        <v>0</v>
      </c>
      <c r="R9" s="181">
        <v>0</v>
      </c>
      <c r="S9" s="181"/>
      <c r="T9" s="180"/>
      <c r="U9" s="182"/>
      <c r="V9" s="182" t="s">
        <v>115</v>
      </c>
      <c r="W9" s="156">
        <v>0</v>
      </c>
      <c r="X9" s="156"/>
      <c r="Y9" s="156">
        <v>14.2</v>
      </c>
      <c r="Z9" s="156">
        <v>16</v>
      </c>
      <c r="AA9" s="156"/>
      <c r="AB9" s="156">
        <v>19</v>
      </c>
      <c r="AC9" s="48"/>
      <c r="AD9" s="140">
        <v>17.7</v>
      </c>
      <c r="AE9" s="141">
        <v>10.6</v>
      </c>
      <c r="AF9" s="156">
        <f t="shared" si="10"/>
        <v>7.1</v>
      </c>
      <c r="AG9" s="156">
        <f t="shared" si="11"/>
        <v>12.781507072548996</v>
      </c>
      <c r="AH9" s="156">
        <f t="shared" ref="AH9:AH23" si="15">IF(AD9="","SD",(10^(23.5518-(2937.4/(273+AD9))-(4.9283*LOG10(273+AD9)))))</f>
        <v>20.259498304897537</v>
      </c>
      <c r="AI9" s="156">
        <f t="shared" ref="AI9:AI37" si="16">IF(AD9="","SD",IF(AE9="","SD",(0.799*(1+(0.00115*AE9))*(AD9-AE9))))</f>
        <v>5.742052650999999</v>
      </c>
      <c r="AJ9" s="156">
        <f t="shared" ref="AJ9:AJ23" si="17">IF(AG9="SD","SD",IF(AI9="SD","SD",(AG9-AI9)))</f>
        <v>7.0394544215489967</v>
      </c>
      <c r="AK9" s="156">
        <f t="shared" si="12"/>
        <v>1.9618769234392934</v>
      </c>
      <c r="AL9" s="142">
        <f t="shared" si="13"/>
        <v>34.746439993764689</v>
      </c>
      <c r="AM9" s="176">
        <v>1015</v>
      </c>
      <c r="AN9" s="177">
        <v>0</v>
      </c>
      <c r="AO9" s="178"/>
      <c r="AP9" s="178"/>
      <c r="AQ9" s="178"/>
      <c r="AR9" s="179"/>
      <c r="AS9" s="183">
        <v>18</v>
      </c>
      <c r="AT9" s="181">
        <v>2</v>
      </c>
      <c r="AU9" s="181"/>
      <c r="AV9" s="180"/>
      <c r="AW9" s="182"/>
      <c r="AX9" s="182" t="s">
        <v>54</v>
      </c>
      <c r="AY9" s="156"/>
      <c r="AZ9" s="156">
        <v>17.399999999999999</v>
      </c>
      <c r="BA9" s="156">
        <v>17.2</v>
      </c>
      <c r="BB9" s="156"/>
      <c r="BC9" s="156">
        <v>18.5</v>
      </c>
      <c r="BD9" s="48"/>
      <c r="BE9" s="140">
        <v>11.7</v>
      </c>
      <c r="BF9" s="141">
        <v>8.5</v>
      </c>
      <c r="BG9" s="156">
        <f>IF(BE9="","SD",IF(BF9="","SD",(BE9-BF9)))</f>
        <v>3.1999999999999993</v>
      </c>
      <c r="BH9" s="156">
        <f xml:space="preserve"> IF(BE9="","SD",IF(BF9="","SD",(10^(23.5518-(2937.4/(273+BF9))-(4.9283*LOG10(273+BF9))))))</f>
        <v>11.097422127071086</v>
      </c>
      <c r="BI9" s="156">
        <f>IF(BE9="","SD",(10^(23.5518-(2937.4/(273+BE9))-(4.9283*LOG10(273+BE9)))))</f>
        <v>13.750390248874771</v>
      </c>
      <c r="BJ9" s="156">
        <f>IF(BE9="","SD",IF(BF9="","SD",(0.799*(1+(0.00115*BF9))*(BE9-BF9))))</f>
        <v>2.5817927199999997</v>
      </c>
      <c r="BK9" s="156">
        <f>IF(BH9="SD","SD",IF(BJ9="SD","SD",(BH9-BJ9)))</f>
        <v>8.5156294070710867</v>
      </c>
      <c r="BL9" s="156">
        <f>IF(BK9="SD","SD",((237.3*LN(BK9/6.11))/(7.5*LN(10)-LN(BK9/6.11))))</f>
        <v>4.651124630259174</v>
      </c>
      <c r="BM9" s="142">
        <f t="shared" si="14"/>
        <v>61.930092549685575</v>
      </c>
      <c r="BN9" s="176">
        <v>1015</v>
      </c>
      <c r="BO9" s="177">
        <v>0</v>
      </c>
      <c r="BP9" s="178"/>
      <c r="BQ9" s="178"/>
      <c r="BR9" s="178"/>
      <c r="BS9" s="179"/>
      <c r="BT9" s="180">
        <v>13</v>
      </c>
      <c r="BU9" s="181">
        <v>2</v>
      </c>
      <c r="BV9" s="181"/>
      <c r="BW9" s="180"/>
      <c r="BX9" s="182"/>
      <c r="BY9" s="182" t="s">
        <v>54</v>
      </c>
      <c r="BZ9" s="156"/>
      <c r="CA9" s="156">
        <v>16.399999999999999</v>
      </c>
      <c r="CB9" s="156">
        <v>17.2</v>
      </c>
      <c r="CC9" s="156"/>
      <c r="CD9" s="156">
        <v>18.600000000000001</v>
      </c>
      <c r="CE9" s="48"/>
      <c r="CF9" s="150">
        <v>0</v>
      </c>
      <c r="CG9" s="156">
        <v>27.3</v>
      </c>
      <c r="CH9" s="158">
        <f t="shared" si="0"/>
        <v>2.5</v>
      </c>
      <c r="CI9" s="154">
        <v>7</v>
      </c>
      <c r="CJ9" s="154">
        <v>114544.72</v>
      </c>
      <c r="CK9" s="154">
        <v>4</v>
      </c>
      <c r="CL9" s="156">
        <v>18.399999999999999</v>
      </c>
      <c r="CM9" s="97">
        <f t="shared" si="1"/>
        <v>12.4</v>
      </c>
      <c r="CN9" s="98"/>
      <c r="CO9" s="98"/>
      <c r="CP9" s="102">
        <f t="shared" si="2"/>
        <v>62.695938229491851</v>
      </c>
      <c r="CQ9" s="136">
        <v>9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11</v>
      </c>
      <c r="C10" s="141">
        <v>8.1999999999999993</v>
      </c>
      <c r="D10" s="156">
        <f t="shared" si="3"/>
        <v>2.8000000000000007</v>
      </c>
      <c r="E10" s="156">
        <f t="shared" si="4"/>
        <v>10.873562885747262</v>
      </c>
      <c r="F10" s="156">
        <f t="shared" si="5"/>
        <v>13.126637081751511</v>
      </c>
      <c r="G10" s="156">
        <f t="shared" si="6"/>
        <v>2.2582967960000007</v>
      </c>
      <c r="H10" s="156">
        <f t="shared" si="7"/>
        <v>8.6152660897472622</v>
      </c>
      <c r="I10" s="156">
        <f t="shared" si="8"/>
        <v>4.8174096247335916</v>
      </c>
      <c r="J10" s="142">
        <f t="shared" si="9"/>
        <v>65.631936314626216</v>
      </c>
      <c r="K10" s="176">
        <v>1018</v>
      </c>
      <c r="L10" s="177">
        <v>0</v>
      </c>
      <c r="M10" s="178"/>
      <c r="N10" s="178"/>
      <c r="O10" s="178"/>
      <c r="P10" s="179"/>
      <c r="Q10" s="180">
        <v>0</v>
      </c>
      <c r="R10" s="181">
        <v>0</v>
      </c>
      <c r="S10" s="181"/>
      <c r="T10" s="180"/>
      <c r="U10" s="182"/>
      <c r="V10" s="182" t="s">
        <v>115</v>
      </c>
      <c r="W10" s="156">
        <v>0.1</v>
      </c>
      <c r="X10" s="156"/>
      <c r="Y10" s="156">
        <v>13.8</v>
      </c>
      <c r="Z10" s="156">
        <v>15.2</v>
      </c>
      <c r="AA10" s="156"/>
      <c r="AB10" s="156">
        <v>18.2</v>
      </c>
      <c r="AC10" s="48"/>
      <c r="AD10" s="140">
        <v>20.9</v>
      </c>
      <c r="AE10" s="141">
        <v>11.9</v>
      </c>
      <c r="AF10" s="156">
        <f t="shared" si="10"/>
        <v>8.9999999999999982</v>
      </c>
      <c r="AG10" s="156">
        <f t="shared" si="11"/>
        <v>13.933329004526389</v>
      </c>
      <c r="AH10" s="156">
        <f t="shared" si="15"/>
        <v>24.729538321185387</v>
      </c>
      <c r="AI10" s="156">
        <f t="shared" si="16"/>
        <v>7.2894088349999988</v>
      </c>
      <c r="AJ10" s="156">
        <f t="shared" si="17"/>
        <v>6.6439201695263899</v>
      </c>
      <c r="AK10" s="156">
        <f t="shared" si="12"/>
        <v>1.1567759257006858</v>
      </c>
      <c r="AL10" s="142">
        <f t="shared" si="13"/>
        <v>26.866333221573541</v>
      </c>
      <c r="AM10" s="176">
        <v>1015</v>
      </c>
      <c r="AN10" s="177">
        <v>0</v>
      </c>
      <c r="AO10" s="178"/>
      <c r="AP10" s="178"/>
      <c r="AQ10" s="178"/>
      <c r="AR10" s="179"/>
      <c r="AS10" s="180">
        <v>18</v>
      </c>
      <c r="AT10" s="181">
        <v>2</v>
      </c>
      <c r="AU10" s="181"/>
      <c r="AV10" s="180"/>
      <c r="AW10" s="182"/>
      <c r="AX10" s="182" t="s">
        <v>54</v>
      </c>
      <c r="AY10" s="156"/>
      <c r="AZ10" s="156">
        <v>17.2</v>
      </c>
      <c r="BA10" s="156">
        <v>16.8</v>
      </c>
      <c r="BB10" s="156"/>
      <c r="BC10" s="156">
        <v>17.8</v>
      </c>
      <c r="BD10" s="48"/>
      <c r="BE10" s="140">
        <v>11.8</v>
      </c>
      <c r="BF10" s="141">
        <v>8.6</v>
      </c>
      <c r="BG10" s="156">
        <f t="shared" ref="BG10:BG37" si="18">IF(BE10="","SD",IF(BF10="","SD",(BE10-BF10)))</f>
        <v>3.2000000000000011</v>
      </c>
      <c r="BH10" s="156">
        <f t="shared" ref="BH10:BH37" si="19" xml:space="preserve"> IF(BE10="","SD",IF(BF10="","SD",(10^(23.5518-(2937.4/(273+BF10))-(4.9283*LOG10(273+BF10))))))</f>
        <v>11.172939680551554</v>
      </c>
      <c r="BI10" s="156">
        <f t="shared" ref="BI10:BI37" si="20">IF(BE10="","SD",(10^(23.5518-(2937.4/(273+BE10))-(4.9283*LOG10(273+BE10)))))</f>
        <v>13.841593722678255</v>
      </c>
      <c r="BJ10" s="156">
        <f t="shared" ref="BJ10:BJ37" si="21">IF(BE10="","SD",IF(BF10="","SD",(0.799*(1+(0.00115*BF10))*(BE10-BF10))))</f>
        <v>2.5820867520000008</v>
      </c>
      <c r="BK10" s="156">
        <f t="shared" ref="BK10:BK37" si="22">IF(BH10="SD","SD",IF(BJ10="SD","SD",(BH10-BJ10)))</f>
        <v>8.5908529285515538</v>
      </c>
      <c r="BL10" s="156">
        <f t="shared" ref="BL10:BL37" si="23">IF(BK10="SD","SD",((237.3*LN(BK10/6.11))/(7.5*LN(10)-LN(BK10/6.11))))</f>
        <v>4.7768236553074352</v>
      </c>
      <c r="BM10" s="142">
        <f t="shared" si="14"/>
        <v>62.065489716521469</v>
      </c>
      <c r="BN10" s="176">
        <v>1014</v>
      </c>
      <c r="BO10" s="177">
        <v>0</v>
      </c>
      <c r="BP10" s="178"/>
      <c r="BQ10" s="178"/>
      <c r="BR10" s="178"/>
      <c r="BS10" s="179"/>
      <c r="BT10" s="180">
        <v>0</v>
      </c>
      <c r="BU10" s="181">
        <v>0</v>
      </c>
      <c r="BV10" s="181"/>
      <c r="BW10" s="180"/>
      <c r="BX10" s="182"/>
      <c r="BY10" s="182" t="s">
        <v>115</v>
      </c>
      <c r="BZ10" s="156"/>
      <c r="CA10" s="156">
        <v>15.8</v>
      </c>
      <c r="CB10" s="156">
        <v>16.8</v>
      </c>
      <c r="CC10" s="156"/>
      <c r="CD10" s="156">
        <v>18</v>
      </c>
      <c r="CE10" s="48"/>
      <c r="CF10" s="150">
        <v>0</v>
      </c>
      <c r="CG10" s="156">
        <v>27.5</v>
      </c>
      <c r="CH10" s="158">
        <f t="shared" si="0"/>
        <v>4</v>
      </c>
      <c r="CI10" s="154">
        <v>7</v>
      </c>
      <c r="CJ10" s="154">
        <v>114586.56</v>
      </c>
      <c r="CK10" s="154">
        <v>5.2</v>
      </c>
      <c r="CL10" s="156">
        <v>21.5</v>
      </c>
      <c r="CM10" s="97">
        <f t="shared" si="1"/>
        <v>14.566666666666668</v>
      </c>
      <c r="CN10" s="98"/>
      <c r="CO10" s="98"/>
      <c r="CP10" s="102">
        <f t="shared" si="2"/>
        <v>51.521253084240414</v>
      </c>
      <c r="CQ10" s="136">
        <v>8.9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14.4</v>
      </c>
      <c r="C11" s="141">
        <v>10.6</v>
      </c>
      <c r="D11" s="156">
        <f t="shared" si="3"/>
        <v>3.8000000000000007</v>
      </c>
      <c r="E11" s="156">
        <f t="shared" si="4"/>
        <v>12.781507072548996</v>
      </c>
      <c r="F11" s="156">
        <f t="shared" si="5"/>
        <v>16.407454664904051</v>
      </c>
      <c r="G11" s="156">
        <f t="shared" si="6"/>
        <v>3.0732112780000005</v>
      </c>
      <c r="H11" s="156">
        <f t="shared" si="7"/>
        <v>9.7082957945489952</v>
      </c>
      <c r="I11" s="156">
        <f t="shared" si="8"/>
        <v>6.5381723851369475</v>
      </c>
      <c r="J11" s="142">
        <f t="shared" si="9"/>
        <v>59.170029677517739</v>
      </c>
      <c r="K11" s="176">
        <v>1014</v>
      </c>
      <c r="L11" s="177">
        <v>0</v>
      </c>
      <c r="M11" s="178"/>
      <c r="N11" s="178"/>
      <c r="O11" s="178"/>
      <c r="P11" s="179"/>
      <c r="Q11" s="180">
        <v>0</v>
      </c>
      <c r="R11" s="181">
        <v>0</v>
      </c>
      <c r="S11" s="181"/>
      <c r="T11" s="180"/>
      <c r="U11" s="182"/>
      <c r="V11" s="182" t="s">
        <v>115</v>
      </c>
      <c r="W11" s="156">
        <v>0.5</v>
      </c>
      <c r="X11" s="156"/>
      <c r="Y11" s="156">
        <v>13.6</v>
      </c>
      <c r="Z11" s="156">
        <v>15.2</v>
      </c>
      <c r="AA11" s="156"/>
      <c r="AB11" s="156">
        <v>17.8</v>
      </c>
      <c r="AC11" s="48"/>
      <c r="AD11" s="140">
        <v>22.9</v>
      </c>
      <c r="AE11" s="141">
        <v>15</v>
      </c>
      <c r="AF11" s="156">
        <f t="shared" si="10"/>
        <v>7.8999999999999986</v>
      </c>
      <c r="AG11" s="156">
        <f t="shared" si="11"/>
        <v>17.055735289969338</v>
      </c>
      <c r="AH11" s="156">
        <f t="shared" si="15"/>
        <v>27.941769295950152</v>
      </c>
      <c r="AI11" s="156">
        <f t="shared" si="16"/>
        <v>6.4209837249999993</v>
      </c>
      <c r="AJ11" s="156">
        <f t="shared" si="17"/>
        <v>10.634751564969338</v>
      </c>
      <c r="AK11" s="156">
        <f t="shared" si="12"/>
        <v>7.8677987761400869</v>
      </c>
      <c r="AL11" s="142">
        <f t="shared" si="13"/>
        <v>38.06040860308272</v>
      </c>
      <c r="AM11" s="176">
        <v>1010</v>
      </c>
      <c r="AN11" s="177">
        <v>0</v>
      </c>
      <c r="AO11" s="178"/>
      <c r="AP11" s="178"/>
      <c r="AQ11" s="178"/>
      <c r="AR11" s="179"/>
      <c r="AS11" s="180">
        <v>36</v>
      </c>
      <c r="AT11" s="181">
        <v>2</v>
      </c>
      <c r="AU11" s="181"/>
      <c r="AV11" s="180"/>
      <c r="AW11" s="182"/>
      <c r="AX11" s="182" t="s">
        <v>54</v>
      </c>
      <c r="AY11" s="156"/>
      <c r="AZ11" s="156">
        <v>17.5</v>
      </c>
      <c r="BA11" s="156">
        <v>16.600000000000001</v>
      </c>
      <c r="BB11" s="156"/>
      <c r="BC11" s="156">
        <v>17.600000000000001</v>
      </c>
      <c r="BD11" s="48"/>
      <c r="BE11" s="140">
        <v>14.6</v>
      </c>
      <c r="BF11" s="141">
        <v>12.7</v>
      </c>
      <c r="BG11" s="156">
        <f t="shared" si="18"/>
        <v>1.9000000000000004</v>
      </c>
      <c r="BH11" s="156">
        <f t="shared" si="19"/>
        <v>14.686675240136028</v>
      </c>
      <c r="BI11" s="156">
        <f t="shared" si="20"/>
        <v>16.621101231674015</v>
      </c>
      <c r="BJ11" s="156">
        <f t="shared" si="21"/>
        <v>1.5402718505000004</v>
      </c>
      <c r="BK11" s="156">
        <f t="shared" si="22"/>
        <v>13.146403389636028</v>
      </c>
      <c r="BL11" s="156">
        <f t="shared" si="23"/>
        <v>11.017542921695247</v>
      </c>
      <c r="BM11" s="142">
        <f t="shared" si="14"/>
        <v>79.09465929118808</v>
      </c>
      <c r="BN11" s="176">
        <v>1008</v>
      </c>
      <c r="BO11" s="177">
        <v>0</v>
      </c>
      <c r="BP11" s="178"/>
      <c r="BQ11" s="178"/>
      <c r="BR11" s="178"/>
      <c r="BS11" s="179"/>
      <c r="BT11" s="180">
        <v>0</v>
      </c>
      <c r="BU11" s="181">
        <v>0</v>
      </c>
      <c r="BV11" s="181"/>
      <c r="BW11" s="180"/>
      <c r="BX11" s="182"/>
      <c r="BY11" s="182" t="s">
        <v>54</v>
      </c>
      <c r="BZ11" s="156"/>
      <c r="CA11" s="156">
        <v>16.5</v>
      </c>
      <c r="CB11" s="156">
        <v>16.899999999999999</v>
      </c>
      <c r="CC11" s="156"/>
      <c r="CD11" s="156">
        <v>17.7</v>
      </c>
      <c r="CE11" s="48"/>
      <c r="CF11" s="150">
        <v>0</v>
      </c>
      <c r="CG11" s="156">
        <v>29</v>
      </c>
      <c r="CH11" s="158">
        <f t="shared" si="0"/>
        <v>2.1000000000000014</v>
      </c>
      <c r="CI11" s="154">
        <v>9</v>
      </c>
      <c r="CJ11" s="154">
        <v>114617.54</v>
      </c>
      <c r="CK11" s="154">
        <v>5.4</v>
      </c>
      <c r="CL11" s="156">
        <v>23.5</v>
      </c>
      <c r="CM11" s="97">
        <f t="shared" si="1"/>
        <v>17.3</v>
      </c>
      <c r="CN11" s="104"/>
      <c r="CO11" s="104"/>
      <c r="CP11" s="102">
        <f t="shared" si="2"/>
        <v>58.775032523929518</v>
      </c>
      <c r="CQ11" s="136">
        <v>8.6999999999999993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18.2</v>
      </c>
      <c r="C12" s="141">
        <v>15</v>
      </c>
      <c r="D12" s="156">
        <f t="shared" si="3"/>
        <v>3.1999999999999993</v>
      </c>
      <c r="E12" s="156">
        <f t="shared" si="4"/>
        <v>17.055735289969338</v>
      </c>
      <c r="F12" s="156">
        <f t="shared" si="5"/>
        <v>20.907417576861945</v>
      </c>
      <c r="G12" s="156">
        <f t="shared" si="6"/>
        <v>2.6009047999999995</v>
      </c>
      <c r="H12" s="156">
        <f t="shared" si="7"/>
        <v>14.454830489969339</v>
      </c>
      <c r="I12" s="156">
        <f t="shared" si="8"/>
        <v>12.453431823448847</v>
      </c>
      <c r="J12" s="142">
        <f t="shared" si="9"/>
        <v>69.13733098231306</v>
      </c>
      <c r="K12" s="176">
        <v>1007</v>
      </c>
      <c r="L12" s="177">
        <v>0</v>
      </c>
      <c r="M12" s="178"/>
      <c r="N12" s="178"/>
      <c r="O12" s="178"/>
      <c r="P12" s="179"/>
      <c r="Q12" s="180">
        <v>36</v>
      </c>
      <c r="R12" s="181">
        <v>4</v>
      </c>
      <c r="S12" s="181"/>
      <c r="T12" s="180"/>
      <c r="U12" s="182"/>
      <c r="V12" s="182" t="s">
        <v>115</v>
      </c>
      <c r="W12" s="156">
        <v>7.5</v>
      </c>
      <c r="X12" s="156"/>
      <c r="Y12" s="156">
        <v>15.2</v>
      </c>
      <c r="Z12" s="156">
        <v>16.100000000000001</v>
      </c>
      <c r="AA12" s="156"/>
      <c r="AB12" s="156">
        <v>17.8</v>
      </c>
      <c r="AC12" s="48"/>
      <c r="AD12" s="140">
        <v>27</v>
      </c>
      <c r="AE12" s="141">
        <v>18.899999999999999</v>
      </c>
      <c r="AF12" s="156">
        <f t="shared" si="10"/>
        <v>8.1000000000000014</v>
      </c>
      <c r="AG12" s="156">
        <f t="shared" si="11"/>
        <v>21.844973570807049</v>
      </c>
      <c r="AH12" s="156">
        <f t="shared" si="15"/>
        <v>35.683708834322552</v>
      </c>
      <c r="AI12" s="156">
        <f t="shared" si="16"/>
        <v>6.6125667465000015</v>
      </c>
      <c r="AJ12" s="156">
        <f t="shared" si="17"/>
        <v>15.232406824307049</v>
      </c>
      <c r="AK12" s="156">
        <f t="shared" si="12"/>
        <v>13.253523731878674</v>
      </c>
      <c r="AL12" s="142">
        <f t="shared" si="13"/>
        <v>42.68728594056816</v>
      </c>
      <c r="AM12" s="176">
        <v>1003</v>
      </c>
      <c r="AN12" s="177">
        <v>0</v>
      </c>
      <c r="AO12" s="178"/>
      <c r="AP12" s="178"/>
      <c r="AQ12" s="178"/>
      <c r="AR12" s="179"/>
      <c r="AS12" s="180">
        <v>36</v>
      </c>
      <c r="AT12" s="181">
        <v>4</v>
      </c>
      <c r="AU12" s="181"/>
      <c r="AV12" s="180"/>
      <c r="AW12" s="182"/>
      <c r="AX12" s="182" t="s">
        <v>54</v>
      </c>
      <c r="AY12" s="156"/>
      <c r="AZ12" s="156">
        <v>19</v>
      </c>
      <c r="BA12" s="156">
        <v>17.7</v>
      </c>
      <c r="BB12" s="156"/>
      <c r="BC12" s="156">
        <v>17.7</v>
      </c>
      <c r="BD12" s="48"/>
      <c r="BE12" s="140">
        <v>17</v>
      </c>
      <c r="BF12" s="141">
        <v>15.3</v>
      </c>
      <c r="BG12" s="156">
        <f t="shared" si="18"/>
        <v>1.6999999999999993</v>
      </c>
      <c r="BH12" s="156">
        <f t="shared" si="19"/>
        <v>17.388227534766582</v>
      </c>
      <c r="BI12" s="156">
        <f t="shared" si="20"/>
        <v>19.381992880783113</v>
      </c>
      <c r="BJ12" s="156">
        <f t="shared" si="21"/>
        <v>1.3821992884999994</v>
      </c>
      <c r="BK12" s="156">
        <f t="shared" si="22"/>
        <v>16.006028246266581</v>
      </c>
      <c r="BL12" s="156">
        <f t="shared" si="23"/>
        <v>14.014729007481849</v>
      </c>
      <c r="BM12" s="142">
        <f t="shared" si="14"/>
        <v>82.581952974176673</v>
      </c>
      <c r="BN12" s="176">
        <v>1002</v>
      </c>
      <c r="BO12" s="177">
        <v>0</v>
      </c>
      <c r="BP12" s="178"/>
      <c r="BQ12" s="178"/>
      <c r="BR12" s="178"/>
      <c r="BS12" s="179"/>
      <c r="BT12" s="180">
        <v>0</v>
      </c>
      <c r="BU12" s="181">
        <v>0</v>
      </c>
      <c r="BV12" s="181"/>
      <c r="BW12" s="180"/>
      <c r="BX12" s="182"/>
      <c r="BY12" s="182" t="s">
        <v>115</v>
      </c>
      <c r="BZ12" s="156"/>
      <c r="CA12" s="156">
        <v>17.8</v>
      </c>
      <c r="CB12" s="156">
        <v>18</v>
      </c>
      <c r="CC12" s="156"/>
      <c r="CD12" s="156">
        <v>18.100000000000001</v>
      </c>
      <c r="CE12" s="48"/>
      <c r="CF12" s="150">
        <v>0</v>
      </c>
      <c r="CG12" s="156">
        <v>27.1</v>
      </c>
      <c r="CH12" s="158">
        <f t="shared" si="0"/>
        <v>4.8999999999999986</v>
      </c>
      <c r="CI12" s="154">
        <v>13.5</v>
      </c>
      <c r="CJ12" s="154">
        <v>114668.82</v>
      </c>
      <c r="CK12" s="154">
        <v>12.2</v>
      </c>
      <c r="CL12" s="156">
        <v>27.5</v>
      </c>
      <c r="CM12" s="97">
        <f t="shared" si="1"/>
        <v>20.733333333333334</v>
      </c>
      <c r="CN12" s="104"/>
      <c r="CO12" s="104"/>
      <c r="CP12" s="102">
        <f t="shared" si="2"/>
        <v>64.802189965685969</v>
      </c>
      <c r="CQ12" s="136">
        <v>9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21.5</v>
      </c>
      <c r="C13" s="141">
        <v>17.2</v>
      </c>
      <c r="D13" s="156">
        <f t="shared" si="3"/>
        <v>4.3000000000000007</v>
      </c>
      <c r="E13" s="156">
        <f t="shared" si="4"/>
        <v>19.629241834545255</v>
      </c>
      <c r="F13" s="156">
        <f t="shared" si="5"/>
        <v>25.657442951879197</v>
      </c>
      <c r="G13" s="156">
        <f t="shared" si="6"/>
        <v>3.5036581460000003</v>
      </c>
      <c r="H13" s="156">
        <f t="shared" si="7"/>
        <v>16.125583688545255</v>
      </c>
      <c r="I13" s="156">
        <f t="shared" si="8"/>
        <v>14.129472555175751</v>
      </c>
      <c r="J13" s="142">
        <f t="shared" si="9"/>
        <v>62.849535391305189</v>
      </c>
      <c r="K13" s="176">
        <v>1006</v>
      </c>
      <c r="L13" s="177">
        <v>0</v>
      </c>
      <c r="M13" s="178"/>
      <c r="N13" s="178"/>
      <c r="O13" s="178"/>
      <c r="P13" s="179"/>
      <c r="Q13" s="180">
        <v>4</v>
      </c>
      <c r="R13" s="181">
        <v>2</v>
      </c>
      <c r="S13" s="181"/>
      <c r="T13" s="180"/>
      <c r="U13" s="182"/>
      <c r="V13" s="182" t="s">
        <v>115</v>
      </c>
      <c r="W13" s="156">
        <v>10.5</v>
      </c>
      <c r="X13" s="156"/>
      <c r="Y13" s="156">
        <v>16.5</v>
      </c>
      <c r="Z13" s="156">
        <v>17</v>
      </c>
      <c r="AA13" s="156"/>
      <c r="AB13" s="156">
        <v>18.3</v>
      </c>
      <c r="AC13" s="48"/>
      <c r="AD13" s="140">
        <v>30</v>
      </c>
      <c r="AE13" s="141">
        <v>21</v>
      </c>
      <c r="AF13" s="156">
        <f t="shared" si="10"/>
        <v>9</v>
      </c>
      <c r="AG13" s="156">
        <f t="shared" si="11"/>
        <v>24.882120498598017</v>
      </c>
      <c r="AH13" s="156">
        <f t="shared" si="15"/>
        <v>42.473383111004537</v>
      </c>
      <c r="AI13" s="156">
        <f t="shared" si="16"/>
        <v>7.3646626499999996</v>
      </c>
      <c r="AJ13" s="156">
        <f t="shared" si="17"/>
        <v>17.517457848598017</v>
      </c>
      <c r="AK13" s="156">
        <f t="shared" si="12"/>
        <v>15.413138438869341</v>
      </c>
      <c r="AL13" s="142">
        <f t="shared" si="13"/>
        <v>41.24337777100542</v>
      </c>
      <c r="AM13" s="176">
        <v>1003</v>
      </c>
      <c r="AN13" s="177">
        <v>0</v>
      </c>
      <c r="AO13" s="178"/>
      <c r="AP13" s="178"/>
      <c r="AQ13" s="178"/>
      <c r="AR13" s="179"/>
      <c r="AS13" s="180">
        <v>36</v>
      </c>
      <c r="AT13" s="181">
        <v>4</v>
      </c>
      <c r="AU13" s="181"/>
      <c r="AV13" s="180"/>
      <c r="AW13" s="182"/>
      <c r="AX13" s="182" t="s">
        <v>54</v>
      </c>
      <c r="AY13" s="156"/>
      <c r="AZ13" s="156">
        <v>20</v>
      </c>
      <c r="BA13" s="156">
        <v>18.5</v>
      </c>
      <c r="BB13" s="156"/>
      <c r="BC13" s="156">
        <v>18.2</v>
      </c>
      <c r="BD13" s="48"/>
      <c r="BE13" s="140">
        <v>23</v>
      </c>
      <c r="BF13" s="141">
        <v>20</v>
      </c>
      <c r="BG13" s="156">
        <f t="shared" si="18"/>
        <v>3</v>
      </c>
      <c r="BH13" s="156">
        <f t="shared" si="19"/>
        <v>23.39269906658966</v>
      </c>
      <c r="BI13" s="156">
        <f t="shared" si="20"/>
        <v>28.111525375006003</v>
      </c>
      <c r="BJ13" s="156">
        <f t="shared" si="21"/>
        <v>2.4521310000000001</v>
      </c>
      <c r="BK13" s="156">
        <f t="shared" si="22"/>
        <v>20.940568066589659</v>
      </c>
      <c r="BL13" s="156">
        <f t="shared" si="23"/>
        <v>18.225702895089519</v>
      </c>
      <c r="BM13" s="142">
        <f t="shared" si="14"/>
        <v>74.491041618139818</v>
      </c>
      <c r="BN13" s="176">
        <v>1003</v>
      </c>
      <c r="BO13" s="177">
        <v>1</v>
      </c>
      <c r="BP13" s="178"/>
      <c r="BQ13" s="178"/>
      <c r="BR13" s="178"/>
      <c r="BS13" s="179"/>
      <c r="BT13" s="180">
        <v>0</v>
      </c>
      <c r="BU13" s="181">
        <v>0</v>
      </c>
      <c r="BV13" s="181"/>
      <c r="BW13" s="180"/>
      <c r="BX13" s="182"/>
      <c r="BY13" s="182" t="s">
        <v>115</v>
      </c>
      <c r="BZ13" s="156"/>
      <c r="CA13" s="156">
        <v>19.5</v>
      </c>
      <c r="CB13" s="156">
        <v>19</v>
      </c>
      <c r="CC13" s="156"/>
      <c r="CD13" s="156">
        <v>18.600000000000001</v>
      </c>
      <c r="CE13" s="48"/>
      <c r="CF13" s="150">
        <v>0</v>
      </c>
      <c r="CG13" s="156">
        <v>29.9</v>
      </c>
      <c r="CH13" s="158">
        <f t="shared" si="0"/>
        <v>4</v>
      </c>
      <c r="CI13" s="154">
        <v>16.5</v>
      </c>
      <c r="CJ13" s="154">
        <v>114732.54</v>
      </c>
      <c r="CK13" s="154">
        <v>15.2</v>
      </c>
      <c r="CL13" s="156">
        <v>31</v>
      </c>
      <c r="CM13" s="97">
        <f t="shared" si="1"/>
        <v>24.833333333333332</v>
      </c>
      <c r="CN13" s="104"/>
      <c r="CO13" s="104"/>
      <c r="CP13" s="102">
        <f t="shared" si="2"/>
        <v>59.527984926816806</v>
      </c>
      <c r="CQ13" s="136">
        <v>9</v>
      </c>
      <c r="CS13" s="83">
        <v>1</v>
      </c>
      <c r="CT13" s="92">
        <f>CL7</f>
        <v>32.5</v>
      </c>
      <c r="CU13" s="92">
        <f>CK7</f>
        <v>19</v>
      </c>
      <c r="CV13" s="92">
        <f>IF(CM7=FALSE,"s/d",CM7)</f>
        <v>25.166666666666668</v>
      </c>
      <c r="CW13" s="94" t="str">
        <f>IF(CO7="","s/d",CO7)</f>
        <v>s/d</v>
      </c>
      <c r="CX13" s="94" t="str">
        <f>IF(CN7="","s/d",CN7)</f>
        <v>s/d</v>
      </c>
      <c r="CY13" s="93">
        <f>CP7</f>
        <v>54.923461035229344</v>
      </c>
      <c r="CZ13" s="92">
        <f t="shared" ref="CZ13:CZ43" si="24">IF(COUNT(I7,AK7,BL7)=1,"sd",AVERAGE(I7,AK7,BL7))</f>
        <v>14.390877597625648</v>
      </c>
      <c r="DA13" s="93">
        <f t="shared" ref="DA13:DA43" si="25">IF(COUNT(K7,AM7,BN7)=1,"sd",AVERAGE(K7,AM7,BN7))</f>
        <v>995.33333333333337</v>
      </c>
      <c r="DB13" s="92">
        <f>IF(W7="","",W7)</f>
        <v>13</v>
      </c>
      <c r="DC13" s="92" t="e">
        <f t="shared" ref="DC13:DH28" si="26">IF(COUNT(X7,AY7,BZ7)=1,"sd",AVERAGE(X7,AY7,BZ7))</f>
        <v>#DIV/0!</v>
      </c>
      <c r="DD13" s="92">
        <f>IF(COUNT(Y7,AZ7,CA7)=1,"s/d",AVERAGE(Y7,AZ7,CA7))</f>
        <v>20.333333333333332</v>
      </c>
      <c r="DE13" s="92">
        <f>IF(COUNT(Z7,BA7,CB7)=1,"s/d",AVERAGE(Z7,BA7,CB7))</f>
        <v>19.866666666666667</v>
      </c>
      <c r="DF13" s="92" t="e">
        <f t="shared" si="26"/>
        <v>#DIV/0!</v>
      </c>
      <c r="DG13" s="92">
        <f>IF(COUNT(AB7,BC7,CD7)=1,"s/d",AVERAGE(AB7,BC7,CD7))</f>
        <v>19.599999999999998</v>
      </c>
      <c r="DH13" s="92" t="e">
        <f t="shared" si="26"/>
        <v>#DIV/0!</v>
      </c>
      <c r="DI13" s="96">
        <f>CF7</f>
        <v>3.7</v>
      </c>
      <c r="DJ13" s="92">
        <f>CH7</f>
        <v>4.6999999999999993</v>
      </c>
      <c r="DK13" s="96">
        <f>IF(CQ7="","",CQ7)</f>
        <v>9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25.4</v>
      </c>
      <c r="C14" s="141">
        <v>20.2</v>
      </c>
      <c r="D14" s="156">
        <f t="shared" si="3"/>
        <v>5.1999999999999993</v>
      </c>
      <c r="E14" s="156">
        <f t="shared" si="4"/>
        <v>23.68418059807065</v>
      </c>
      <c r="F14" s="156">
        <f t="shared" si="5"/>
        <v>32.464984595955208</v>
      </c>
      <c r="G14" s="156">
        <f t="shared" si="6"/>
        <v>4.2513160040000004</v>
      </c>
      <c r="H14" s="156">
        <f t="shared" si="7"/>
        <v>19.432864594070651</v>
      </c>
      <c r="I14" s="156">
        <f t="shared" si="8"/>
        <v>17.040676605147134</v>
      </c>
      <c r="J14" s="142">
        <f t="shared" si="9"/>
        <v>59.857920266784234</v>
      </c>
      <c r="K14" s="176">
        <v>1004</v>
      </c>
      <c r="L14" s="177">
        <v>1</v>
      </c>
      <c r="M14" s="178"/>
      <c r="N14" s="178"/>
      <c r="O14" s="178"/>
      <c r="P14" s="179"/>
      <c r="Q14" s="180">
        <v>36</v>
      </c>
      <c r="R14" s="181">
        <v>2</v>
      </c>
      <c r="S14" s="181"/>
      <c r="T14" s="180"/>
      <c r="U14" s="182"/>
      <c r="V14" s="182" t="s">
        <v>54</v>
      </c>
      <c r="W14" s="156">
        <v>16.5</v>
      </c>
      <c r="X14" s="156"/>
      <c r="Y14" s="156">
        <v>19</v>
      </c>
      <c r="Z14" s="156">
        <v>18.899999999999999</v>
      </c>
      <c r="AA14" s="156"/>
      <c r="AB14" s="156">
        <v>19</v>
      </c>
      <c r="AC14" s="48"/>
      <c r="AD14" s="140">
        <v>32</v>
      </c>
      <c r="AE14" s="141">
        <v>21.8</v>
      </c>
      <c r="AF14" s="156">
        <f t="shared" si="10"/>
        <v>10.199999999999999</v>
      </c>
      <c r="AG14" s="156">
        <f t="shared" si="11"/>
        <v>26.132701336552852</v>
      </c>
      <c r="AH14" s="156">
        <f t="shared" si="15"/>
        <v>47.599833063403658</v>
      </c>
      <c r="AI14" s="156">
        <f t="shared" si="16"/>
        <v>8.3541154859999995</v>
      </c>
      <c r="AJ14" s="156">
        <f t="shared" si="17"/>
        <v>17.778585850552851</v>
      </c>
      <c r="AK14" s="156">
        <f t="shared" si="12"/>
        <v>15.64394213018614</v>
      </c>
      <c r="AL14" s="142">
        <f t="shared" si="13"/>
        <v>37.350101263740825</v>
      </c>
      <c r="AM14" s="176">
        <v>1001</v>
      </c>
      <c r="AN14" s="177">
        <v>4</v>
      </c>
      <c r="AO14" s="178"/>
      <c r="AP14" s="178"/>
      <c r="AQ14" s="178"/>
      <c r="AR14" s="179"/>
      <c r="AS14" s="180">
        <v>36</v>
      </c>
      <c r="AT14" s="181">
        <v>4</v>
      </c>
      <c r="AU14" s="181"/>
      <c r="AV14" s="180"/>
      <c r="AW14" s="182"/>
      <c r="AX14" s="182" t="s">
        <v>54</v>
      </c>
      <c r="AY14" s="156"/>
      <c r="AZ14" s="156">
        <v>22</v>
      </c>
      <c r="BA14" s="156">
        <v>20.3</v>
      </c>
      <c r="BB14" s="156"/>
      <c r="BC14" s="165" t="s">
        <v>65</v>
      </c>
      <c r="BD14" s="48"/>
      <c r="BE14" s="140">
        <v>23.2</v>
      </c>
      <c r="BF14" s="141">
        <v>19.600000000000001</v>
      </c>
      <c r="BG14" s="156">
        <f t="shared" si="18"/>
        <v>3.5999999999999979</v>
      </c>
      <c r="BH14" s="156">
        <f t="shared" si="19"/>
        <v>22.819137273918777</v>
      </c>
      <c r="BI14" s="156">
        <f t="shared" si="20"/>
        <v>28.453740693820269</v>
      </c>
      <c r="BJ14" s="156">
        <f t="shared" si="21"/>
        <v>2.9412340559999985</v>
      </c>
      <c r="BK14" s="156">
        <f t="shared" si="22"/>
        <v>19.877903217918778</v>
      </c>
      <c r="BL14" s="156">
        <f t="shared" si="23"/>
        <v>17.398610177766017</v>
      </c>
      <c r="BM14" s="142">
        <f t="shared" si="14"/>
        <v>69.860421628977463</v>
      </c>
      <c r="BN14" s="176">
        <v>1002</v>
      </c>
      <c r="BO14" s="177">
        <v>0</v>
      </c>
      <c r="BP14" s="178"/>
      <c r="BQ14" s="178"/>
      <c r="BR14" s="178"/>
      <c r="BS14" s="179"/>
      <c r="BT14" s="180">
        <v>22</v>
      </c>
      <c r="BU14" s="181">
        <v>2</v>
      </c>
      <c r="BV14" s="181"/>
      <c r="BW14" s="180"/>
      <c r="BX14" s="182"/>
      <c r="BY14" s="182" t="s">
        <v>54</v>
      </c>
      <c r="BZ14" s="156"/>
      <c r="CA14" s="156">
        <v>21</v>
      </c>
      <c r="CB14" s="156">
        <v>20.5</v>
      </c>
      <c r="CC14" s="156"/>
      <c r="CD14" s="165" t="s">
        <v>65</v>
      </c>
      <c r="CE14" s="48"/>
      <c r="CF14" s="150">
        <v>1.1000000000000001</v>
      </c>
      <c r="CG14" s="156">
        <v>29</v>
      </c>
      <c r="CH14" s="169" t="e">
        <f t="shared" si="0"/>
        <v>#VALUE!</v>
      </c>
      <c r="CI14" s="154">
        <v>21.5</v>
      </c>
      <c r="CJ14" s="154">
        <v>114782.52</v>
      </c>
      <c r="CK14" s="154">
        <v>21.2</v>
      </c>
      <c r="CL14" s="156">
        <v>32.5</v>
      </c>
      <c r="CM14" s="97">
        <f t="shared" si="1"/>
        <v>26.866666666666664</v>
      </c>
      <c r="CN14" s="104"/>
      <c r="CO14" s="104"/>
      <c r="CP14" s="102">
        <f t="shared" si="2"/>
        <v>55.689481053167505</v>
      </c>
      <c r="CQ14" s="136">
        <v>8.5</v>
      </c>
      <c r="CS14" s="83">
        <v>2</v>
      </c>
      <c r="CT14" s="92">
        <f t="shared" ref="CT14:CT43" si="27">CL8</f>
        <v>19</v>
      </c>
      <c r="CU14" s="92">
        <f t="shared" ref="CU14:CU43" si="28">CK8</f>
        <v>9.8000000000000007</v>
      </c>
      <c r="CV14" s="92">
        <f t="shared" ref="CV14:CV43" si="29">IF(CM8=FALSE,"s/d",CM8)</f>
        <v>15.799999999999999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>
        <f t="shared" ref="CY14:CY43" si="32">CP8</f>
        <v>71.406594312078582</v>
      </c>
      <c r="CZ14" s="92">
        <f t="shared" si="24"/>
        <v>9.7008219430661526</v>
      </c>
      <c r="DA14" s="93">
        <f t="shared" si="25"/>
        <v>1013.6666666666666</v>
      </c>
      <c r="DB14" s="92">
        <f t="shared" ref="DB14:DB43" si="33">IF(W8="","",W8)</f>
        <v>9</v>
      </c>
      <c r="DC14" s="92" t="e">
        <f t="shared" si="26"/>
        <v>#DIV/0!</v>
      </c>
      <c r="DD14" s="92">
        <f t="shared" ref="DD14:DE14" si="34">IF(COUNT(Y8,AZ8,CA8)=1,"s/d",AVERAGE(Y8,AZ8,CA8))</f>
        <v>17.533333333333335</v>
      </c>
      <c r="DE14" s="92">
        <f t="shared" si="34"/>
        <v>18.400000000000002</v>
      </c>
      <c r="DF14" s="92" t="e">
        <f t="shared" si="26"/>
        <v>#DIV/0!</v>
      </c>
      <c r="DG14" s="92">
        <f t="shared" ref="DG14:DG43" si="35">IF(COUNT(AB8,BC8,CD8)=1,"s/d",AVERAGE(AB8,BC8,CD8))</f>
        <v>19.733333333333334</v>
      </c>
      <c r="DH14" s="92" t="e">
        <f t="shared" si="26"/>
        <v>#DIV/0!</v>
      </c>
      <c r="DI14" s="96">
        <f t="shared" ref="DI14:DI43" si="36">CF8</f>
        <v>0</v>
      </c>
      <c r="DJ14" s="92">
        <f t="shared" ref="DJ14:DJ43" si="37">CH8</f>
        <v>2.3000000000000007</v>
      </c>
      <c r="DK14" s="96">
        <f t="shared" ref="DK14:DK43" si="38">IF(CQ8="","",CQ8)</f>
        <v>4.7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13</v>
      </c>
      <c r="C15" s="141">
        <v>12.4</v>
      </c>
      <c r="D15" s="156">
        <f t="shared" si="3"/>
        <v>0.59999999999999964</v>
      </c>
      <c r="E15" s="156">
        <f t="shared" si="4"/>
        <v>14.400075266603773</v>
      </c>
      <c r="F15" s="156">
        <f t="shared" si="5"/>
        <v>14.978278737309754</v>
      </c>
      <c r="G15" s="156">
        <f t="shared" si="6"/>
        <v>0.48623624399999971</v>
      </c>
      <c r="H15" s="156">
        <f t="shared" si="7"/>
        <v>13.913839022603772</v>
      </c>
      <c r="I15" s="156">
        <f t="shared" si="8"/>
        <v>11.874171350719667</v>
      </c>
      <c r="J15" s="142">
        <f t="shared" si="9"/>
        <v>92.893444344479022</v>
      </c>
      <c r="K15" s="176">
        <v>1004</v>
      </c>
      <c r="L15" s="177">
        <v>8</v>
      </c>
      <c r="M15" s="178"/>
      <c r="N15" s="178"/>
      <c r="O15" s="178"/>
      <c r="P15" s="179"/>
      <c r="Q15" s="180">
        <v>18</v>
      </c>
      <c r="R15" s="181">
        <v>2</v>
      </c>
      <c r="S15" s="181"/>
      <c r="T15" s="180"/>
      <c r="U15" s="182"/>
      <c r="V15" s="182" t="s">
        <v>114</v>
      </c>
      <c r="W15" s="156">
        <v>12.4</v>
      </c>
      <c r="X15" s="156"/>
      <c r="Y15" s="156">
        <v>18.399999999999999</v>
      </c>
      <c r="Z15" s="156">
        <v>19.100000000000001</v>
      </c>
      <c r="AA15" s="156"/>
      <c r="AB15" s="165" t="s">
        <v>65</v>
      </c>
      <c r="AC15" s="48"/>
      <c r="AD15" s="140">
        <v>14</v>
      </c>
      <c r="AE15" s="141">
        <v>12.4</v>
      </c>
      <c r="AF15" s="156">
        <f t="shared" si="10"/>
        <v>1.5999999999999996</v>
      </c>
      <c r="AG15" s="156">
        <f t="shared" si="11"/>
        <v>14.400075266603773</v>
      </c>
      <c r="AH15" s="156">
        <f t="shared" si="15"/>
        <v>15.98738533895443</v>
      </c>
      <c r="AI15" s="156">
        <f t="shared" si="16"/>
        <v>1.2966299839999997</v>
      </c>
      <c r="AJ15" s="156">
        <f t="shared" si="17"/>
        <v>13.103445282603774</v>
      </c>
      <c r="AK15" s="156">
        <f t="shared" si="12"/>
        <v>10.968304660750087</v>
      </c>
      <c r="AL15" s="142">
        <f t="shared" si="13"/>
        <v>81.961152526149945</v>
      </c>
      <c r="AM15" s="176">
        <v>1003</v>
      </c>
      <c r="AN15" s="177">
        <v>8</v>
      </c>
      <c r="AO15" s="178"/>
      <c r="AP15" s="178"/>
      <c r="AQ15" s="178"/>
      <c r="AR15" s="179"/>
      <c r="AS15" s="180">
        <v>22</v>
      </c>
      <c r="AT15" s="181">
        <v>4</v>
      </c>
      <c r="AU15" s="181"/>
      <c r="AV15" s="180"/>
      <c r="AW15" s="182"/>
      <c r="AX15" s="182" t="s">
        <v>115</v>
      </c>
      <c r="AY15" s="156"/>
      <c r="AZ15" s="156">
        <v>18.5</v>
      </c>
      <c r="BA15" s="156">
        <v>18.899999999999999</v>
      </c>
      <c r="BB15" s="156"/>
      <c r="BC15" s="156">
        <v>19.7</v>
      </c>
      <c r="BD15" s="48"/>
      <c r="BE15" s="140">
        <v>11.6</v>
      </c>
      <c r="BF15" s="141">
        <v>10.6</v>
      </c>
      <c r="BG15" s="156">
        <f t="shared" si="18"/>
        <v>1</v>
      </c>
      <c r="BH15" s="156">
        <f t="shared" si="19"/>
        <v>12.781507072548996</v>
      </c>
      <c r="BI15" s="156">
        <f t="shared" si="20"/>
        <v>13.659715954658717</v>
      </c>
      <c r="BJ15" s="156">
        <f t="shared" si="21"/>
        <v>0.80873980999999995</v>
      </c>
      <c r="BK15" s="156">
        <f t="shared" si="22"/>
        <v>11.972767262548995</v>
      </c>
      <c r="BL15" s="156">
        <f t="shared" si="23"/>
        <v>9.6184045549899579</v>
      </c>
      <c r="BM15" s="142">
        <f t="shared" si="14"/>
        <v>87.650192011976799</v>
      </c>
      <c r="BN15" s="176">
        <v>1007</v>
      </c>
      <c r="BO15" s="177">
        <v>8</v>
      </c>
      <c r="BP15" s="178"/>
      <c r="BQ15" s="178"/>
      <c r="BR15" s="178"/>
      <c r="BS15" s="179"/>
      <c r="BT15" s="180">
        <v>22</v>
      </c>
      <c r="BU15" s="181">
        <v>3</v>
      </c>
      <c r="BV15" s="181"/>
      <c r="BW15" s="180"/>
      <c r="BX15" s="182"/>
      <c r="BY15" s="182" t="s">
        <v>115</v>
      </c>
      <c r="BZ15" s="156"/>
      <c r="CA15" s="156">
        <v>17.600000000000001</v>
      </c>
      <c r="CB15" s="156">
        <v>18.399999999999999</v>
      </c>
      <c r="CC15" s="156"/>
      <c r="CD15" s="156">
        <v>19.600000000000001</v>
      </c>
      <c r="CE15" s="48"/>
      <c r="CF15" s="150">
        <v>0.1</v>
      </c>
      <c r="CG15" s="165" t="s">
        <v>119</v>
      </c>
      <c r="CH15" s="158">
        <f t="shared" si="0"/>
        <v>2.7000000000000028</v>
      </c>
      <c r="CI15" s="166" t="s">
        <v>119</v>
      </c>
      <c r="CJ15" s="154">
        <v>114888.62</v>
      </c>
      <c r="CK15" s="154">
        <v>13</v>
      </c>
      <c r="CL15" s="156">
        <v>23</v>
      </c>
      <c r="CM15" s="186">
        <f t="shared" si="1"/>
        <v>12.866666666666667</v>
      </c>
      <c r="CN15" s="104"/>
      <c r="CO15" s="104"/>
      <c r="CP15" s="102">
        <f t="shared" si="2"/>
        <v>87.501596294201931</v>
      </c>
      <c r="CQ15" s="136">
        <v>0</v>
      </c>
      <c r="CS15" s="83">
        <v>3</v>
      </c>
      <c r="CT15" s="92">
        <f t="shared" si="27"/>
        <v>18.399999999999999</v>
      </c>
      <c r="CU15" s="92">
        <f t="shared" si="28"/>
        <v>4</v>
      </c>
      <c r="CV15" s="92">
        <f t="shared" si="29"/>
        <v>12.4</v>
      </c>
      <c r="CW15" s="94" t="str">
        <f t="shared" si="30"/>
        <v>s/d</v>
      </c>
      <c r="CX15" s="94" t="str">
        <f t="shared" si="31"/>
        <v>s/d</v>
      </c>
      <c r="CY15" s="93">
        <f t="shared" si="32"/>
        <v>62.695938229491851</v>
      </c>
      <c r="CZ15" s="92">
        <f t="shared" si="24"/>
        <v>4.3658571558576833</v>
      </c>
      <c r="DA15" s="93">
        <f t="shared" si="25"/>
        <v>1015.6666666666666</v>
      </c>
      <c r="DB15" s="92">
        <f t="shared" si="33"/>
        <v>0</v>
      </c>
      <c r="DC15" s="92" t="e">
        <f t="shared" si="26"/>
        <v>#DIV/0!</v>
      </c>
      <c r="DD15" s="92">
        <f t="shared" ref="DD15:DE15" si="39">IF(COUNT(Y9,AZ9,CA9)=1,"s/d",AVERAGE(Y9,AZ9,CA9))</f>
        <v>16</v>
      </c>
      <c r="DE15" s="92">
        <f t="shared" si="39"/>
        <v>16.8</v>
      </c>
      <c r="DF15" s="92" t="e">
        <f t="shared" si="26"/>
        <v>#DIV/0!</v>
      </c>
      <c r="DG15" s="92">
        <f t="shared" si="35"/>
        <v>18.7</v>
      </c>
      <c r="DH15" s="92" t="e">
        <f t="shared" si="26"/>
        <v>#DIV/0!</v>
      </c>
      <c r="DI15" s="96">
        <f t="shared" si="36"/>
        <v>0</v>
      </c>
      <c r="DJ15" s="92">
        <f t="shared" si="37"/>
        <v>2.5</v>
      </c>
      <c r="DK15" s="96">
        <f t="shared" si="38"/>
        <v>9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11.6</v>
      </c>
      <c r="C16" s="141">
        <v>10.1</v>
      </c>
      <c r="D16" s="156">
        <f t="shared" si="3"/>
        <v>1.5</v>
      </c>
      <c r="E16" s="156">
        <f t="shared" si="4"/>
        <v>12.361347506467723</v>
      </c>
      <c r="F16" s="156">
        <f t="shared" si="5"/>
        <v>13.659715954658717</v>
      </c>
      <c r="G16" s="156">
        <f t="shared" si="6"/>
        <v>1.2124205775000001</v>
      </c>
      <c r="H16" s="156">
        <f t="shared" si="7"/>
        <v>11.148926928967724</v>
      </c>
      <c r="I16" s="156">
        <f t="shared" si="8"/>
        <v>8.5622973961810818</v>
      </c>
      <c r="J16" s="142">
        <f t="shared" si="9"/>
        <v>81.619024626682105</v>
      </c>
      <c r="K16" s="176">
        <v>1011</v>
      </c>
      <c r="L16" s="177">
        <v>6</v>
      </c>
      <c r="M16" s="178"/>
      <c r="N16" s="178"/>
      <c r="O16" s="178"/>
      <c r="P16" s="179"/>
      <c r="Q16" s="180">
        <v>22</v>
      </c>
      <c r="R16" s="181">
        <v>2</v>
      </c>
      <c r="S16" s="181"/>
      <c r="T16" s="180"/>
      <c r="U16" s="182"/>
      <c r="V16" s="182" t="s">
        <v>54</v>
      </c>
      <c r="W16" s="156">
        <v>10.4</v>
      </c>
      <c r="X16" s="156"/>
      <c r="Y16" s="156">
        <v>16.5</v>
      </c>
      <c r="Z16" s="156">
        <v>17.399999999999999</v>
      </c>
      <c r="AA16" s="156"/>
      <c r="AB16" s="156">
        <v>19.2</v>
      </c>
      <c r="AC16" s="48"/>
      <c r="AD16" s="140">
        <v>16.8</v>
      </c>
      <c r="AE16" s="141">
        <v>12.4</v>
      </c>
      <c r="AF16" s="156">
        <f t="shared" si="10"/>
        <v>4.4000000000000004</v>
      </c>
      <c r="AG16" s="156">
        <f t="shared" si="11"/>
        <v>14.400075266603773</v>
      </c>
      <c r="AH16" s="156">
        <f t="shared" si="15"/>
        <v>19.137478537241915</v>
      </c>
      <c r="AI16" s="156">
        <f t="shared" si="16"/>
        <v>3.5657324560000001</v>
      </c>
      <c r="AJ16" s="156">
        <f t="shared" si="17"/>
        <v>10.834342810603772</v>
      </c>
      <c r="AK16" s="156">
        <f t="shared" si="12"/>
        <v>8.1408259115567017</v>
      </c>
      <c r="AL16" s="142">
        <f t="shared" si="13"/>
        <v>56.613219915674492</v>
      </c>
      <c r="AM16" s="176">
        <v>1009</v>
      </c>
      <c r="AN16" s="177">
        <v>1</v>
      </c>
      <c r="AO16" s="178"/>
      <c r="AP16" s="178"/>
      <c r="AQ16" s="178"/>
      <c r="AR16" s="179"/>
      <c r="AS16" s="180">
        <v>18</v>
      </c>
      <c r="AT16" s="181">
        <v>2</v>
      </c>
      <c r="AU16" s="181"/>
      <c r="AV16" s="180"/>
      <c r="AW16" s="182"/>
      <c r="AX16" s="182" t="s">
        <v>54</v>
      </c>
      <c r="AY16" s="156"/>
      <c r="AZ16" s="156">
        <v>18</v>
      </c>
      <c r="BA16" s="156">
        <v>17.8</v>
      </c>
      <c r="BB16" s="156"/>
      <c r="BC16" s="156">
        <v>18.8</v>
      </c>
      <c r="BD16" s="48"/>
      <c r="BE16" s="140">
        <v>12.2</v>
      </c>
      <c r="BF16" s="141">
        <v>10.5</v>
      </c>
      <c r="BG16" s="156">
        <f t="shared" si="18"/>
        <v>1.6999999999999993</v>
      </c>
      <c r="BH16" s="156">
        <f t="shared" si="19"/>
        <v>12.696483247064378</v>
      </c>
      <c r="BI16" s="156">
        <f t="shared" si="20"/>
        <v>14.211752140483206</v>
      </c>
      <c r="BJ16" s="156">
        <f t="shared" si="21"/>
        <v>1.3747014724999995</v>
      </c>
      <c r="BK16" s="156">
        <f t="shared" si="22"/>
        <v>11.321781774564379</v>
      </c>
      <c r="BL16" s="156">
        <f t="shared" si="23"/>
        <v>8.789447839015633</v>
      </c>
      <c r="BM16" s="142">
        <f t="shared" si="14"/>
        <v>79.664925637940613</v>
      </c>
      <c r="BN16" s="176">
        <v>1008</v>
      </c>
      <c r="BO16" s="177">
        <v>0</v>
      </c>
      <c r="BP16" s="178"/>
      <c r="BQ16" s="178"/>
      <c r="BR16" s="178"/>
      <c r="BS16" s="179"/>
      <c r="BT16" s="180">
        <v>0</v>
      </c>
      <c r="BU16" s="181">
        <v>0</v>
      </c>
      <c r="BV16" s="181"/>
      <c r="BW16" s="180"/>
      <c r="BX16" s="182"/>
      <c r="BY16" s="182" t="s">
        <v>115</v>
      </c>
      <c r="BZ16" s="156"/>
      <c r="CA16" s="156">
        <v>17.2</v>
      </c>
      <c r="CB16" s="156">
        <v>18</v>
      </c>
      <c r="CC16" s="156"/>
      <c r="CD16" s="156">
        <v>18.899999999999999</v>
      </c>
      <c r="CE16" s="48"/>
      <c r="CF16" s="150">
        <v>0</v>
      </c>
      <c r="CG16" s="156">
        <v>27.6</v>
      </c>
      <c r="CH16" s="158">
        <f t="shared" si="0"/>
        <v>1.1999999999999993</v>
      </c>
      <c r="CI16" s="154">
        <v>11.5</v>
      </c>
      <c r="CJ16" s="154">
        <v>115002.7</v>
      </c>
      <c r="CK16" s="154">
        <v>10.6</v>
      </c>
      <c r="CL16" s="156">
        <v>19</v>
      </c>
      <c r="CM16" s="97">
        <f t="shared" si="1"/>
        <v>13.533333333333331</v>
      </c>
      <c r="CN16" s="104"/>
      <c r="CO16" s="104"/>
      <c r="CP16" s="102">
        <f t="shared" si="2"/>
        <v>72.63239006009907</v>
      </c>
      <c r="CQ16" s="136">
        <v>4.2</v>
      </c>
      <c r="CS16" s="83">
        <v>4</v>
      </c>
      <c r="CT16" s="92">
        <f t="shared" si="27"/>
        <v>21.5</v>
      </c>
      <c r="CU16" s="92">
        <f t="shared" si="28"/>
        <v>5.2</v>
      </c>
      <c r="CV16" s="92">
        <f t="shared" si="29"/>
        <v>14.566666666666668</v>
      </c>
      <c r="CW16" s="94" t="str">
        <f t="shared" si="30"/>
        <v>s/d</v>
      </c>
      <c r="CX16" s="94" t="str">
        <f t="shared" si="31"/>
        <v>s/d</v>
      </c>
      <c r="CY16" s="93">
        <f t="shared" si="32"/>
        <v>51.521253084240414</v>
      </c>
      <c r="CZ16" s="92">
        <f t="shared" si="24"/>
        <v>3.5836697352472378</v>
      </c>
      <c r="DA16" s="93">
        <f t="shared" si="25"/>
        <v>1015.6666666666666</v>
      </c>
      <c r="DB16" s="92">
        <f t="shared" si="33"/>
        <v>0.1</v>
      </c>
      <c r="DC16" s="92" t="e">
        <f t="shared" si="26"/>
        <v>#DIV/0!</v>
      </c>
      <c r="DD16" s="92">
        <f t="shared" ref="DD16:DE16" si="40">IF(COUNT(Y10,AZ10,CA10)=1,"s/d",AVERAGE(Y10,AZ10,CA10))</f>
        <v>15.6</v>
      </c>
      <c r="DE16" s="92">
        <f t="shared" si="40"/>
        <v>16.266666666666666</v>
      </c>
      <c r="DF16" s="92" t="e">
        <f t="shared" si="26"/>
        <v>#DIV/0!</v>
      </c>
      <c r="DG16" s="92">
        <f t="shared" si="35"/>
        <v>18</v>
      </c>
      <c r="DH16" s="92" t="e">
        <f t="shared" si="26"/>
        <v>#DIV/0!</v>
      </c>
      <c r="DI16" s="96">
        <f t="shared" si="36"/>
        <v>0</v>
      </c>
      <c r="DJ16" s="92">
        <f t="shared" si="37"/>
        <v>4</v>
      </c>
      <c r="DK16" s="96">
        <f t="shared" si="38"/>
        <v>8.9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13.6</v>
      </c>
      <c r="C17" s="141">
        <v>11.7</v>
      </c>
      <c r="D17" s="156">
        <f t="shared" si="3"/>
        <v>1.9000000000000004</v>
      </c>
      <c r="E17" s="156">
        <f t="shared" si="4"/>
        <v>13.750390248874771</v>
      </c>
      <c r="F17" s="156">
        <f t="shared" si="5"/>
        <v>15.576793699943542</v>
      </c>
      <c r="G17" s="156">
        <f t="shared" si="6"/>
        <v>1.5385260355000003</v>
      </c>
      <c r="H17" s="156">
        <f t="shared" si="7"/>
        <v>12.211864213374771</v>
      </c>
      <c r="I17" s="156">
        <f t="shared" si="8"/>
        <v>9.9129339666432639</v>
      </c>
      <c r="J17" s="142">
        <f t="shared" si="9"/>
        <v>78.39780412203207</v>
      </c>
      <c r="K17" s="176">
        <v>1005</v>
      </c>
      <c r="L17" s="177">
        <v>0</v>
      </c>
      <c r="M17" s="178"/>
      <c r="N17" s="178"/>
      <c r="O17" s="178"/>
      <c r="P17" s="179"/>
      <c r="Q17" s="180">
        <v>13</v>
      </c>
      <c r="R17" s="181">
        <v>2</v>
      </c>
      <c r="S17" s="181"/>
      <c r="T17" s="180"/>
      <c r="U17" s="182"/>
      <c r="V17" s="182" t="s">
        <v>115</v>
      </c>
      <c r="W17" s="156">
        <v>4.4000000000000004</v>
      </c>
      <c r="X17" s="156"/>
      <c r="Y17" s="156">
        <v>15.4</v>
      </c>
      <c r="Z17" s="156">
        <v>16.600000000000001</v>
      </c>
      <c r="AA17" s="156"/>
      <c r="AB17" s="156">
        <v>18.600000000000001</v>
      </c>
      <c r="AC17" s="48"/>
      <c r="AD17" s="140">
        <v>25.6</v>
      </c>
      <c r="AE17" s="141">
        <v>18.600000000000001</v>
      </c>
      <c r="AF17" s="156">
        <f t="shared" si="10"/>
        <v>7</v>
      </c>
      <c r="AG17" s="156">
        <f t="shared" si="11"/>
        <v>21.43875019593305</v>
      </c>
      <c r="AH17" s="156">
        <f t="shared" si="15"/>
        <v>32.852957094490023</v>
      </c>
      <c r="AI17" s="156">
        <f t="shared" si="16"/>
        <v>5.7126342700000006</v>
      </c>
      <c r="AJ17" s="156">
        <f t="shared" si="17"/>
        <v>15.726115925933049</v>
      </c>
      <c r="AK17" s="156">
        <f t="shared" si="12"/>
        <v>13.743112963424696</v>
      </c>
      <c r="AL17" s="142">
        <f t="shared" si="13"/>
        <v>47.86819001011807</v>
      </c>
      <c r="AM17" s="176">
        <v>999</v>
      </c>
      <c r="AN17" s="177">
        <v>0</v>
      </c>
      <c r="AO17" s="178"/>
      <c r="AP17" s="178"/>
      <c r="AQ17" s="178"/>
      <c r="AR17" s="179"/>
      <c r="AS17" s="180">
        <v>36</v>
      </c>
      <c r="AT17" s="181">
        <v>2</v>
      </c>
      <c r="AU17" s="181"/>
      <c r="AV17" s="180"/>
      <c r="AW17" s="182"/>
      <c r="AX17" s="182" t="s">
        <v>54</v>
      </c>
      <c r="AY17" s="156"/>
      <c r="AZ17" s="156">
        <v>19.2</v>
      </c>
      <c r="BA17" s="156">
        <v>18</v>
      </c>
      <c r="BB17" s="156"/>
      <c r="BC17" s="156">
        <v>18.399999999999999</v>
      </c>
      <c r="BD17" s="48"/>
      <c r="BE17" s="140">
        <v>19.2</v>
      </c>
      <c r="BF17" s="141">
        <v>17.399999999999999</v>
      </c>
      <c r="BG17" s="156">
        <f t="shared" si="18"/>
        <v>1.8000000000000007</v>
      </c>
      <c r="BH17" s="156">
        <f t="shared" si="19"/>
        <v>19.879251255772484</v>
      </c>
      <c r="BI17" s="156">
        <f t="shared" si="20"/>
        <v>22.257920430565612</v>
      </c>
      <c r="BJ17" s="156">
        <f t="shared" si="21"/>
        <v>1.4669783820000009</v>
      </c>
      <c r="BK17" s="156">
        <f t="shared" si="22"/>
        <v>18.412272873772483</v>
      </c>
      <c r="BL17" s="156">
        <f t="shared" si="23"/>
        <v>16.191921268946675</v>
      </c>
      <c r="BM17" s="142">
        <f t="shared" si="14"/>
        <v>82.722341160353395</v>
      </c>
      <c r="BN17" s="176">
        <v>998</v>
      </c>
      <c r="BO17" s="177">
        <v>0</v>
      </c>
      <c r="BP17" s="178"/>
      <c r="BQ17" s="178"/>
      <c r="BR17" s="178"/>
      <c r="BS17" s="179"/>
      <c r="BT17" s="180">
        <v>0</v>
      </c>
      <c r="BU17" s="181">
        <v>0</v>
      </c>
      <c r="BV17" s="181"/>
      <c r="BW17" s="180"/>
      <c r="BX17" s="182"/>
      <c r="BY17" s="182" t="s">
        <v>115</v>
      </c>
      <c r="BZ17" s="156"/>
      <c r="CA17" s="156">
        <v>18.399999999999999</v>
      </c>
      <c r="CB17" s="156">
        <v>18.399999999999999</v>
      </c>
      <c r="CC17" s="156"/>
      <c r="CD17" s="156">
        <v>18.600000000000001</v>
      </c>
      <c r="CE17" s="48"/>
      <c r="CF17" s="150">
        <v>0</v>
      </c>
      <c r="CG17" s="156">
        <v>26.2</v>
      </c>
      <c r="CH17" s="158">
        <f t="shared" si="0"/>
        <v>2.5</v>
      </c>
      <c r="CI17" s="154">
        <v>11</v>
      </c>
      <c r="CJ17" s="154">
        <v>115031.83</v>
      </c>
      <c r="CK17" s="154">
        <v>8.5</v>
      </c>
      <c r="CL17" s="156">
        <v>26.5</v>
      </c>
      <c r="CM17" s="97">
        <f t="shared" si="1"/>
        <v>19.466666666666669</v>
      </c>
      <c r="CN17" s="98"/>
      <c r="CO17" s="98"/>
      <c r="CP17" s="102">
        <f t="shared" si="2"/>
        <v>69.662778430834507</v>
      </c>
      <c r="CQ17" s="136">
        <v>8.8000000000000007</v>
      </c>
      <c r="CS17" s="83">
        <v>5</v>
      </c>
      <c r="CT17" s="92">
        <f t="shared" si="27"/>
        <v>23.5</v>
      </c>
      <c r="CU17" s="92">
        <f t="shared" si="28"/>
        <v>5.4</v>
      </c>
      <c r="CV17" s="92">
        <f t="shared" si="29"/>
        <v>17.3</v>
      </c>
      <c r="CW17" s="94" t="str">
        <f t="shared" si="30"/>
        <v>s/d</v>
      </c>
      <c r="CX17" s="94" t="str">
        <f t="shared" si="31"/>
        <v>s/d</v>
      </c>
      <c r="CY17" s="93">
        <f t="shared" si="32"/>
        <v>58.775032523929518</v>
      </c>
      <c r="CZ17" s="92">
        <f t="shared" si="24"/>
        <v>8.4745046943240947</v>
      </c>
      <c r="DA17" s="93">
        <f t="shared" si="25"/>
        <v>1010.6666666666666</v>
      </c>
      <c r="DB17" s="92">
        <f t="shared" si="33"/>
        <v>0.5</v>
      </c>
      <c r="DC17" s="92" t="e">
        <f t="shared" si="26"/>
        <v>#DIV/0!</v>
      </c>
      <c r="DD17" s="92">
        <f t="shared" ref="DD17:DE17" si="41">IF(COUNT(Y11,AZ11,CA11)=1,"s/d",AVERAGE(Y11,AZ11,CA11))</f>
        <v>15.866666666666667</v>
      </c>
      <c r="DE17" s="92">
        <f t="shared" si="41"/>
        <v>16.233333333333334</v>
      </c>
      <c r="DF17" s="92" t="e">
        <f t="shared" si="26"/>
        <v>#DIV/0!</v>
      </c>
      <c r="DG17" s="92">
        <f t="shared" si="35"/>
        <v>17.700000000000003</v>
      </c>
      <c r="DH17" s="92" t="e">
        <f t="shared" si="26"/>
        <v>#DIV/0!</v>
      </c>
      <c r="DI17" s="96">
        <f t="shared" si="36"/>
        <v>0</v>
      </c>
      <c r="DJ17" s="92">
        <f t="shared" si="37"/>
        <v>2.1000000000000014</v>
      </c>
      <c r="DK17" s="96">
        <f t="shared" si="38"/>
        <v>8.6999999999999993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21.4</v>
      </c>
      <c r="C18" s="141">
        <v>19</v>
      </c>
      <c r="D18" s="156">
        <f t="shared" si="3"/>
        <v>2.3999999999999986</v>
      </c>
      <c r="E18" s="156">
        <f t="shared" si="4"/>
        <v>21.981870859163269</v>
      </c>
      <c r="F18" s="156">
        <f t="shared" si="5"/>
        <v>25.500711069439838</v>
      </c>
      <c r="G18" s="156">
        <f t="shared" si="6"/>
        <v>1.9594995599999989</v>
      </c>
      <c r="H18" s="156">
        <f t="shared" si="7"/>
        <v>20.022371299163272</v>
      </c>
      <c r="I18" s="156">
        <f t="shared" si="8"/>
        <v>17.513293926706528</v>
      </c>
      <c r="J18" s="142">
        <f t="shared" si="9"/>
        <v>78.516913683862597</v>
      </c>
      <c r="K18" s="176">
        <v>1001</v>
      </c>
      <c r="L18" s="177">
        <v>6</v>
      </c>
      <c r="M18" s="178"/>
      <c r="N18" s="178"/>
      <c r="O18" s="178"/>
      <c r="P18" s="179"/>
      <c r="Q18" s="180">
        <v>0</v>
      </c>
      <c r="R18" s="181">
        <v>0</v>
      </c>
      <c r="S18" s="181"/>
      <c r="T18" s="180"/>
      <c r="U18" s="182"/>
      <c r="V18" s="182" t="s">
        <v>54</v>
      </c>
      <c r="W18" s="156">
        <v>13.5</v>
      </c>
      <c r="X18" s="156"/>
      <c r="Y18" s="156">
        <v>18</v>
      </c>
      <c r="Z18" s="156">
        <v>18</v>
      </c>
      <c r="AA18" s="156"/>
      <c r="AB18" s="156">
        <v>18.899999999999999</v>
      </c>
      <c r="AC18" s="48"/>
      <c r="AD18" s="140">
        <v>26</v>
      </c>
      <c r="AE18" s="141">
        <v>20.3</v>
      </c>
      <c r="AF18" s="156">
        <f t="shared" si="10"/>
        <v>5.6999999999999993</v>
      </c>
      <c r="AG18" s="156">
        <f t="shared" si="11"/>
        <v>23.831109121315514</v>
      </c>
      <c r="AH18" s="156">
        <f t="shared" si="15"/>
        <v>33.641040126996863</v>
      </c>
      <c r="AI18" s="156">
        <f t="shared" si="16"/>
        <v>4.6606201334999993</v>
      </c>
      <c r="AJ18" s="156">
        <f t="shared" si="17"/>
        <v>19.170488987815514</v>
      </c>
      <c r="AK18" s="156">
        <f t="shared" si="12"/>
        <v>16.826276098119408</v>
      </c>
      <c r="AL18" s="142">
        <f t="shared" si="13"/>
        <v>56.985422910367255</v>
      </c>
      <c r="AM18" s="176">
        <v>1000</v>
      </c>
      <c r="AN18" s="177">
        <v>6</v>
      </c>
      <c r="AO18" s="178"/>
      <c r="AP18" s="178"/>
      <c r="AQ18" s="178"/>
      <c r="AR18" s="179"/>
      <c r="AS18" s="180">
        <v>18</v>
      </c>
      <c r="AT18" s="181">
        <v>2</v>
      </c>
      <c r="AU18" s="181"/>
      <c r="AV18" s="180"/>
      <c r="AW18" s="182"/>
      <c r="AX18" s="182" t="s">
        <v>54</v>
      </c>
      <c r="AY18" s="156"/>
      <c r="AZ18" s="156">
        <v>20.9</v>
      </c>
      <c r="BA18" s="156">
        <v>19.5</v>
      </c>
      <c r="BB18" s="156"/>
      <c r="BC18" s="156">
        <v>18.899999999999999</v>
      </c>
      <c r="BD18" s="48"/>
      <c r="BE18" s="140">
        <v>17.899999999999999</v>
      </c>
      <c r="BF18" s="141">
        <v>15</v>
      </c>
      <c r="BG18" s="156">
        <f t="shared" si="18"/>
        <v>2.8999999999999986</v>
      </c>
      <c r="BH18" s="156">
        <f t="shared" si="19"/>
        <v>17.055735289969338</v>
      </c>
      <c r="BI18" s="156">
        <f t="shared" si="20"/>
        <v>20.516523296875565</v>
      </c>
      <c r="BJ18" s="156">
        <f t="shared" si="21"/>
        <v>2.357069974999999</v>
      </c>
      <c r="BK18" s="156">
        <f t="shared" si="22"/>
        <v>14.69866531496934</v>
      </c>
      <c r="BL18" s="156">
        <f t="shared" si="23"/>
        <v>12.708312222961528</v>
      </c>
      <c r="BM18" s="142">
        <f t="shared" si="14"/>
        <v>71.643061069746551</v>
      </c>
      <c r="BN18" s="176">
        <v>1006</v>
      </c>
      <c r="BO18" s="177">
        <v>0</v>
      </c>
      <c r="BP18" s="178"/>
      <c r="BQ18" s="178"/>
      <c r="BR18" s="178"/>
      <c r="BS18" s="179"/>
      <c r="BT18" s="180">
        <v>18</v>
      </c>
      <c r="BU18" s="181">
        <v>4</v>
      </c>
      <c r="BV18" s="181"/>
      <c r="BW18" s="180"/>
      <c r="BX18" s="182"/>
      <c r="BY18" s="182" t="s">
        <v>54</v>
      </c>
      <c r="BZ18" s="156"/>
      <c r="CA18" s="156">
        <v>19.8</v>
      </c>
      <c r="CB18" s="156">
        <v>19.7</v>
      </c>
      <c r="CC18" s="156"/>
      <c r="CD18" s="156">
        <v>19.2</v>
      </c>
      <c r="CE18" s="48"/>
      <c r="CF18" s="150">
        <v>0</v>
      </c>
      <c r="CG18" s="156">
        <v>27.5</v>
      </c>
      <c r="CH18" s="158">
        <f t="shared" si="0"/>
        <v>4.5</v>
      </c>
      <c r="CI18" s="154">
        <v>18.5</v>
      </c>
      <c r="CJ18" s="154">
        <v>115071.88</v>
      </c>
      <c r="CK18" s="154">
        <v>12</v>
      </c>
      <c r="CL18" s="156">
        <v>29</v>
      </c>
      <c r="CM18" s="97">
        <f t="shared" si="1"/>
        <v>21.766666666666666</v>
      </c>
      <c r="CN18" s="98"/>
      <c r="CO18" s="98"/>
      <c r="CP18" s="102">
        <f t="shared" si="2"/>
        <v>69.048465887992137</v>
      </c>
      <c r="CQ18" s="136">
        <v>6.7</v>
      </c>
      <c r="CS18" s="83">
        <v>6</v>
      </c>
      <c r="CT18" s="92">
        <f t="shared" si="27"/>
        <v>27.5</v>
      </c>
      <c r="CU18" s="92">
        <f t="shared" si="28"/>
        <v>12.2</v>
      </c>
      <c r="CV18" s="92">
        <f t="shared" si="29"/>
        <v>20.733333333333334</v>
      </c>
      <c r="CW18" s="94" t="str">
        <f t="shared" si="30"/>
        <v>s/d</v>
      </c>
      <c r="CX18" s="94" t="str">
        <f t="shared" si="31"/>
        <v>s/d</v>
      </c>
      <c r="CY18" s="93">
        <f t="shared" si="32"/>
        <v>64.802189965685969</v>
      </c>
      <c r="CZ18" s="92">
        <f t="shared" si="24"/>
        <v>13.240561520936458</v>
      </c>
      <c r="DA18" s="93">
        <f t="shared" si="25"/>
        <v>1004</v>
      </c>
      <c r="DB18" s="92">
        <f t="shared" si="33"/>
        <v>7.5</v>
      </c>
      <c r="DC18" s="92" t="e">
        <f t="shared" si="26"/>
        <v>#DIV/0!</v>
      </c>
      <c r="DD18" s="92">
        <f t="shared" ref="DD18:DE18" si="42">IF(COUNT(Y12,AZ12,CA12)=1,"s/d",AVERAGE(Y12,AZ12,CA12))</f>
        <v>17.333333333333332</v>
      </c>
      <c r="DE18" s="92">
        <f t="shared" si="42"/>
        <v>17.266666666666666</v>
      </c>
      <c r="DF18" s="92" t="e">
        <f t="shared" si="26"/>
        <v>#DIV/0!</v>
      </c>
      <c r="DG18" s="92">
        <f t="shared" si="35"/>
        <v>17.866666666666667</v>
      </c>
      <c r="DH18" s="92" t="e">
        <f t="shared" si="26"/>
        <v>#DIV/0!</v>
      </c>
      <c r="DI18" s="96">
        <f t="shared" si="36"/>
        <v>0</v>
      </c>
      <c r="DJ18" s="92">
        <f t="shared" si="37"/>
        <v>4.8999999999999986</v>
      </c>
      <c r="DK18" s="96">
        <f t="shared" si="38"/>
        <v>9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11.8</v>
      </c>
      <c r="C19" s="141">
        <v>9.1</v>
      </c>
      <c r="D19" s="156">
        <f t="shared" si="3"/>
        <v>2.7000000000000011</v>
      </c>
      <c r="E19" s="156">
        <f t="shared" si="4"/>
        <v>11.557365076352481</v>
      </c>
      <c r="F19" s="156">
        <f t="shared" si="5"/>
        <v>13.841593722678255</v>
      </c>
      <c r="G19" s="156">
        <f t="shared" si="6"/>
        <v>2.1798761445000006</v>
      </c>
      <c r="H19" s="156">
        <f t="shared" si="7"/>
        <v>9.3774889318524792</v>
      </c>
      <c r="I19" s="156">
        <f t="shared" si="8"/>
        <v>6.0362093647866635</v>
      </c>
      <c r="J19" s="142">
        <f t="shared" si="9"/>
        <v>67.748621435754714</v>
      </c>
      <c r="K19" s="176">
        <v>1016</v>
      </c>
      <c r="L19" s="177">
        <v>0</v>
      </c>
      <c r="M19" s="178"/>
      <c r="N19" s="178"/>
      <c r="O19" s="178"/>
      <c r="P19" s="179"/>
      <c r="Q19" s="180">
        <v>13</v>
      </c>
      <c r="R19" s="181">
        <v>5</v>
      </c>
      <c r="S19" s="181"/>
      <c r="T19" s="180"/>
      <c r="U19" s="182"/>
      <c r="V19" s="182" t="s">
        <v>54</v>
      </c>
      <c r="W19" s="165" t="s">
        <v>65</v>
      </c>
      <c r="X19" s="156"/>
      <c r="Y19" s="156">
        <v>17</v>
      </c>
      <c r="Z19" s="156">
        <v>18.100000000000001</v>
      </c>
      <c r="AA19" s="156"/>
      <c r="AB19" s="156">
        <v>19.399999999999999</v>
      </c>
      <c r="AC19" s="48"/>
      <c r="AD19" s="140">
        <v>18.8</v>
      </c>
      <c r="AE19" s="141">
        <v>11.5</v>
      </c>
      <c r="AF19" s="156">
        <f t="shared" si="10"/>
        <v>7.3000000000000007</v>
      </c>
      <c r="AG19" s="156">
        <f t="shared" si="11"/>
        <v>13.569568222036036</v>
      </c>
      <c r="AH19" s="156">
        <f t="shared" si="15"/>
        <v>21.708823327881156</v>
      </c>
      <c r="AI19" s="156">
        <f t="shared" si="16"/>
        <v>5.909837457500001</v>
      </c>
      <c r="AJ19" s="156">
        <f t="shared" si="17"/>
        <v>7.6597307645360351</v>
      </c>
      <c r="AK19" s="156">
        <f t="shared" si="12"/>
        <v>3.1473693251028227</v>
      </c>
      <c r="AL19" s="142">
        <f t="shared" si="13"/>
        <v>35.283951823858004</v>
      </c>
      <c r="AM19" s="176">
        <v>1016</v>
      </c>
      <c r="AN19" s="177">
        <v>0</v>
      </c>
      <c r="AO19" s="178"/>
      <c r="AP19" s="178"/>
      <c r="AQ19" s="178"/>
      <c r="AR19" s="179"/>
      <c r="AS19" s="180">
        <v>18</v>
      </c>
      <c r="AT19" s="181">
        <v>5</v>
      </c>
      <c r="AU19" s="181"/>
      <c r="AV19" s="180"/>
      <c r="AW19" s="182"/>
      <c r="AX19" s="182" t="s">
        <v>54</v>
      </c>
      <c r="AY19" s="156"/>
      <c r="AZ19" s="156">
        <v>19.3</v>
      </c>
      <c r="BA19" s="156">
        <v>18.899999999999999</v>
      </c>
      <c r="BB19" s="156"/>
      <c r="BC19" s="156">
        <v>19.100000000000001</v>
      </c>
      <c r="BD19" s="48"/>
      <c r="BE19" s="140">
        <v>10.9</v>
      </c>
      <c r="BF19" s="141">
        <v>7.4</v>
      </c>
      <c r="BG19" s="156">
        <f t="shared" si="18"/>
        <v>3.5</v>
      </c>
      <c r="BH19" s="156">
        <f t="shared" si="19"/>
        <v>10.295956681832362</v>
      </c>
      <c r="BI19" s="156">
        <f t="shared" si="20"/>
        <v>13.03959432304751</v>
      </c>
      <c r="BJ19" s="156">
        <f t="shared" si="21"/>
        <v>2.8202982150000002</v>
      </c>
      <c r="BK19" s="156">
        <f t="shared" si="22"/>
        <v>7.4756584668323613</v>
      </c>
      <c r="BL19" s="156">
        <f t="shared" si="23"/>
        <v>2.8046865896423361</v>
      </c>
      <c r="BM19" s="142">
        <f t="shared" si="14"/>
        <v>57.330452785782761</v>
      </c>
      <c r="BN19" s="176">
        <v>1018</v>
      </c>
      <c r="BO19" s="177">
        <v>0</v>
      </c>
      <c r="BP19" s="178"/>
      <c r="BQ19" s="178"/>
      <c r="BR19" s="178"/>
      <c r="BS19" s="179"/>
      <c r="BT19" s="180">
        <v>18</v>
      </c>
      <c r="BU19" s="181">
        <v>2</v>
      </c>
      <c r="BV19" s="181"/>
      <c r="BW19" s="180"/>
      <c r="BX19" s="182"/>
      <c r="BY19" s="182" t="s">
        <v>54</v>
      </c>
      <c r="BZ19" s="156"/>
      <c r="CA19" s="156">
        <v>17.7</v>
      </c>
      <c r="CB19" s="156">
        <v>18.600000000000001</v>
      </c>
      <c r="CC19" s="156"/>
      <c r="CD19" s="156">
        <v>19.3</v>
      </c>
      <c r="CE19" s="48"/>
      <c r="CF19" s="150">
        <v>0</v>
      </c>
      <c r="CG19" s="156">
        <v>29.5</v>
      </c>
      <c r="CH19" s="158">
        <f t="shared" si="0"/>
        <v>4.5</v>
      </c>
      <c r="CI19" s="154">
        <v>11.5</v>
      </c>
      <c r="CJ19" s="154">
        <v>115187.43</v>
      </c>
      <c r="CK19" s="154">
        <v>10.4</v>
      </c>
      <c r="CL19" s="156">
        <v>19.5</v>
      </c>
      <c r="CM19" s="97">
        <f t="shared" si="1"/>
        <v>13.833333333333334</v>
      </c>
      <c r="CN19" s="98"/>
      <c r="CO19" s="98"/>
      <c r="CP19" s="102">
        <f t="shared" si="2"/>
        <v>53.454342015131829</v>
      </c>
      <c r="CQ19" s="136">
        <v>9.1999999999999993</v>
      </c>
      <c r="CS19" s="83">
        <v>7</v>
      </c>
      <c r="CT19" s="92">
        <f t="shared" si="27"/>
        <v>31</v>
      </c>
      <c r="CU19" s="92">
        <f t="shared" si="28"/>
        <v>15.2</v>
      </c>
      <c r="CV19" s="92">
        <f t="shared" si="29"/>
        <v>24.833333333333332</v>
      </c>
      <c r="CW19" s="94" t="str">
        <f t="shared" si="30"/>
        <v>s/d</v>
      </c>
      <c r="CX19" s="94" t="str">
        <f t="shared" si="31"/>
        <v>s/d</v>
      </c>
      <c r="CY19" s="93">
        <f t="shared" si="32"/>
        <v>59.527984926816806</v>
      </c>
      <c r="CZ19" s="92">
        <f t="shared" si="24"/>
        <v>15.922771296378203</v>
      </c>
      <c r="DA19" s="93">
        <f t="shared" si="25"/>
        <v>1004</v>
      </c>
      <c r="DB19" s="92">
        <f t="shared" si="33"/>
        <v>10.5</v>
      </c>
      <c r="DC19" s="92" t="e">
        <f t="shared" si="26"/>
        <v>#DIV/0!</v>
      </c>
      <c r="DD19" s="92">
        <f t="shared" ref="DD19:DE19" si="43">IF(COUNT(Y13,AZ13,CA13)=1,"s/d",AVERAGE(Y13,AZ13,CA13))</f>
        <v>18.666666666666668</v>
      </c>
      <c r="DE19" s="92">
        <f t="shared" si="43"/>
        <v>18.166666666666668</v>
      </c>
      <c r="DF19" s="92" t="e">
        <f t="shared" si="26"/>
        <v>#DIV/0!</v>
      </c>
      <c r="DG19" s="92">
        <f t="shared" si="35"/>
        <v>18.366666666666667</v>
      </c>
      <c r="DH19" s="92" t="e">
        <f t="shared" si="26"/>
        <v>#DIV/0!</v>
      </c>
      <c r="DI19" s="96">
        <f t="shared" si="36"/>
        <v>0</v>
      </c>
      <c r="DJ19" s="92">
        <f t="shared" si="37"/>
        <v>4</v>
      </c>
      <c r="DK19" s="96">
        <f t="shared" si="38"/>
        <v>9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9.1999999999999993</v>
      </c>
      <c r="C20" s="141">
        <v>5.8</v>
      </c>
      <c r="D20" s="156">
        <f t="shared" si="3"/>
        <v>3.3999999999999995</v>
      </c>
      <c r="E20" s="156">
        <f t="shared" si="4"/>
        <v>9.2213740472826196</v>
      </c>
      <c r="F20" s="156">
        <f t="shared" si="5"/>
        <v>11.635634039489876</v>
      </c>
      <c r="G20" s="156">
        <f t="shared" si="6"/>
        <v>2.7347197219999995</v>
      </c>
      <c r="H20" s="156">
        <f t="shared" si="7"/>
        <v>6.4866543252826201</v>
      </c>
      <c r="I20" s="156">
        <f t="shared" si="8"/>
        <v>0.82485002441880728</v>
      </c>
      <c r="J20" s="142">
        <f t="shared" si="9"/>
        <v>55.748181003869085</v>
      </c>
      <c r="K20" s="176">
        <v>1018</v>
      </c>
      <c r="L20" s="177">
        <v>0</v>
      </c>
      <c r="M20" s="178"/>
      <c r="N20" s="178"/>
      <c r="O20" s="178"/>
      <c r="P20" s="179"/>
      <c r="Q20" s="180">
        <v>13</v>
      </c>
      <c r="R20" s="181">
        <v>3</v>
      </c>
      <c r="S20" s="181"/>
      <c r="T20" s="180"/>
      <c r="U20" s="182"/>
      <c r="V20" s="182" t="s">
        <v>54</v>
      </c>
      <c r="W20" s="165" t="s">
        <v>65</v>
      </c>
      <c r="X20" s="156"/>
      <c r="Y20" s="156">
        <v>15.1</v>
      </c>
      <c r="Z20" s="156">
        <v>16.8</v>
      </c>
      <c r="AA20" s="156"/>
      <c r="AB20" s="156">
        <v>19</v>
      </c>
      <c r="AC20" s="48"/>
      <c r="AD20" s="140">
        <v>18.399999999999999</v>
      </c>
      <c r="AE20" s="141">
        <v>10.5</v>
      </c>
      <c r="AF20" s="156">
        <f t="shared" si="10"/>
        <v>7.8999999999999986</v>
      </c>
      <c r="AG20" s="156">
        <f t="shared" si="11"/>
        <v>12.696483247064378</v>
      </c>
      <c r="AH20" s="156">
        <f t="shared" si="15"/>
        <v>21.171624024728246</v>
      </c>
      <c r="AI20" s="156">
        <f t="shared" si="16"/>
        <v>6.3883186074999996</v>
      </c>
      <c r="AJ20" s="156">
        <f t="shared" si="17"/>
        <v>6.3081646395643789</v>
      </c>
      <c r="AK20" s="156">
        <f t="shared" si="12"/>
        <v>0.43939976634914535</v>
      </c>
      <c r="AL20" s="142">
        <f t="shared" si="13"/>
        <v>29.795374375610042</v>
      </c>
      <c r="AM20" s="176">
        <v>1013</v>
      </c>
      <c r="AN20" s="177">
        <v>3</v>
      </c>
      <c r="AO20" s="178"/>
      <c r="AP20" s="178"/>
      <c r="AQ20" s="178"/>
      <c r="AR20" s="179"/>
      <c r="AS20" s="180">
        <v>13</v>
      </c>
      <c r="AT20" s="181">
        <v>3</v>
      </c>
      <c r="AU20" s="181"/>
      <c r="AV20" s="180"/>
      <c r="AW20" s="182"/>
      <c r="AX20" s="182" t="s">
        <v>54</v>
      </c>
      <c r="AY20" s="156"/>
      <c r="AZ20" s="156">
        <v>18</v>
      </c>
      <c r="BA20" s="156">
        <v>17.7</v>
      </c>
      <c r="BB20" s="156"/>
      <c r="BC20" s="156">
        <v>18.600000000000001</v>
      </c>
      <c r="BD20" s="48"/>
      <c r="BE20" s="140">
        <v>11.2</v>
      </c>
      <c r="BF20" s="141">
        <v>8</v>
      </c>
      <c r="BG20" s="156">
        <f t="shared" si="18"/>
        <v>3.1999999999999993</v>
      </c>
      <c r="BH20" s="156">
        <f t="shared" si="19"/>
        <v>10.72654504053386</v>
      </c>
      <c r="BI20" s="156">
        <f t="shared" si="20"/>
        <v>13.302258370119052</v>
      </c>
      <c r="BJ20" s="156">
        <f t="shared" si="21"/>
        <v>2.5803225599999999</v>
      </c>
      <c r="BK20" s="156">
        <f t="shared" si="22"/>
        <v>8.1462224805338614</v>
      </c>
      <c r="BL20" s="156">
        <f t="shared" si="23"/>
        <v>4.0192544448261298</v>
      </c>
      <c r="BM20" s="142">
        <f t="shared" si="14"/>
        <v>61.239394498852711</v>
      </c>
      <c r="BN20" s="176">
        <v>1011</v>
      </c>
      <c r="BO20" s="177">
        <v>0</v>
      </c>
      <c r="BP20" s="178"/>
      <c r="BQ20" s="178"/>
      <c r="BR20" s="178"/>
      <c r="BS20" s="179"/>
      <c r="BT20" s="180">
        <v>0</v>
      </c>
      <c r="BU20" s="181">
        <v>0</v>
      </c>
      <c r="BV20" s="181"/>
      <c r="BW20" s="180"/>
      <c r="BX20" s="182"/>
      <c r="BY20" s="182" t="s">
        <v>54</v>
      </c>
      <c r="BZ20" s="156"/>
      <c r="CA20" s="156">
        <v>17</v>
      </c>
      <c r="CB20" s="156">
        <v>18.8</v>
      </c>
      <c r="CC20" s="156"/>
      <c r="CD20" s="156">
        <v>18.600000000000001</v>
      </c>
      <c r="CE20" s="48"/>
      <c r="CF20" s="150">
        <v>0</v>
      </c>
      <c r="CG20" s="156">
        <v>29.5</v>
      </c>
      <c r="CH20" s="158">
        <f t="shared" si="0"/>
        <v>2.1000000000000014</v>
      </c>
      <c r="CI20" s="154">
        <v>7</v>
      </c>
      <c r="CJ20" s="154">
        <v>115283.09</v>
      </c>
      <c r="CK20" s="154">
        <v>5</v>
      </c>
      <c r="CL20" s="156">
        <v>19.5</v>
      </c>
      <c r="CM20" s="97">
        <f t="shared" si="1"/>
        <v>12.933333333333332</v>
      </c>
      <c r="CN20" s="98"/>
      <c r="CO20" s="98"/>
      <c r="CP20" s="102">
        <f t="shared" si="2"/>
        <v>48.927649959443947</v>
      </c>
      <c r="CQ20" s="136">
        <v>9.1999999999999993</v>
      </c>
      <c r="CS20" s="83">
        <v>8</v>
      </c>
      <c r="CT20" s="92">
        <f t="shared" si="27"/>
        <v>32.5</v>
      </c>
      <c r="CU20" s="92">
        <f t="shared" si="28"/>
        <v>21.2</v>
      </c>
      <c r="CV20" s="92">
        <f t="shared" si="29"/>
        <v>26.866666666666664</v>
      </c>
      <c r="CW20" s="94" t="str">
        <f t="shared" si="30"/>
        <v>s/d</v>
      </c>
      <c r="CX20" s="94" t="str">
        <f t="shared" si="31"/>
        <v>s/d</v>
      </c>
      <c r="CY20" s="93">
        <f t="shared" si="32"/>
        <v>55.689481053167505</v>
      </c>
      <c r="CZ20" s="92">
        <f t="shared" si="24"/>
        <v>16.694409637699763</v>
      </c>
      <c r="DA20" s="93">
        <f t="shared" si="25"/>
        <v>1002.3333333333334</v>
      </c>
      <c r="DB20" s="92">
        <f t="shared" si="33"/>
        <v>16.5</v>
      </c>
      <c r="DC20" s="92" t="e">
        <f t="shared" si="26"/>
        <v>#DIV/0!</v>
      </c>
      <c r="DD20" s="92">
        <f t="shared" ref="DD20:DE20" si="44">IF(COUNT(Y14,AZ14,CA14)=1,"s/d",AVERAGE(Y14,AZ14,CA14))</f>
        <v>20.666666666666668</v>
      </c>
      <c r="DE20" s="92">
        <f t="shared" si="44"/>
        <v>19.900000000000002</v>
      </c>
      <c r="DF20" s="92" t="e">
        <f t="shared" si="26"/>
        <v>#DIV/0!</v>
      </c>
      <c r="DG20" s="92" t="str">
        <f t="shared" si="35"/>
        <v>s/d</v>
      </c>
      <c r="DH20" s="92" t="e">
        <f t="shared" si="26"/>
        <v>#DIV/0!</v>
      </c>
      <c r="DI20" s="96">
        <f t="shared" si="36"/>
        <v>1.1000000000000001</v>
      </c>
      <c r="DJ20" s="92" t="s">
        <v>65</v>
      </c>
      <c r="DK20" s="96">
        <f t="shared" si="38"/>
        <v>8.5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15.5</v>
      </c>
      <c r="C21" s="141">
        <v>12</v>
      </c>
      <c r="D21" s="156">
        <f t="shared" si="3"/>
        <v>3.5</v>
      </c>
      <c r="E21" s="156">
        <f t="shared" si="4"/>
        <v>14.025598733369513</v>
      </c>
      <c r="F21" s="156">
        <f t="shared" si="5"/>
        <v>17.613037166668008</v>
      </c>
      <c r="G21" s="156">
        <f t="shared" si="6"/>
        <v>2.8350917</v>
      </c>
      <c r="H21" s="156">
        <f t="shared" si="7"/>
        <v>11.190507033369514</v>
      </c>
      <c r="I21" s="156">
        <f t="shared" si="8"/>
        <v>8.6172198703739085</v>
      </c>
      <c r="J21" s="142">
        <f t="shared" si="9"/>
        <v>63.535362626424906</v>
      </c>
      <c r="K21" s="176">
        <v>1010</v>
      </c>
      <c r="L21" s="177">
        <v>0</v>
      </c>
      <c r="M21" s="178"/>
      <c r="N21" s="178"/>
      <c r="O21" s="178"/>
      <c r="P21" s="179"/>
      <c r="Q21" s="180">
        <v>36</v>
      </c>
      <c r="R21" s="181">
        <v>3</v>
      </c>
      <c r="S21" s="181"/>
      <c r="T21" s="180"/>
      <c r="U21" s="182"/>
      <c r="V21" s="182" t="s">
        <v>54</v>
      </c>
      <c r="W21" s="156">
        <v>1.5</v>
      </c>
      <c r="X21" s="156"/>
      <c r="Y21" s="156">
        <v>15.1</v>
      </c>
      <c r="Z21" s="156">
        <v>16.5</v>
      </c>
      <c r="AA21" s="156"/>
      <c r="AB21" s="156">
        <v>18.5</v>
      </c>
      <c r="AC21" s="48"/>
      <c r="AD21" s="140">
        <v>25.5</v>
      </c>
      <c r="AE21" s="141">
        <v>17.3</v>
      </c>
      <c r="AF21" s="156">
        <f t="shared" si="10"/>
        <v>8.1999999999999993</v>
      </c>
      <c r="AG21" s="156">
        <f t="shared" si="11"/>
        <v>19.75389986307535</v>
      </c>
      <c r="AH21" s="156">
        <f t="shared" si="15"/>
        <v>32.658468743350475</v>
      </c>
      <c r="AI21" s="156">
        <f t="shared" si="16"/>
        <v>6.6821480610000004</v>
      </c>
      <c r="AJ21" s="156">
        <f t="shared" si="17"/>
        <v>13.071751802075351</v>
      </c>
      <c r="AK21" s="156">
        <f t="shared" si="12"/>
        <v>10.931886807667405</v>
      </c>
      <c r="AL21" s="142">
        <f t="shared" si="13"/>
        <v>40.025611441861813</v>
      </c>
      <c r="AM21" s="176">
        <v>1010</v>
      </c>
      <c r="AN21" s="177">
        <v>3</v>
      </c>
      <c r="AO21" s="178"/>
      <c r="AP21" s="178"/>
      <c r="AQ21" s="178"/>
      <c r="AR21" s="179"/>
      <c r="AS21" s="180">
        <v>36</v>
      </c>
      <c r="AT21" s="181">
        <v>4</v>
      </c>
      <c r="AU21" s="181"/>
      <c r="AV21" s="180"/>
      <c r="AW21" s="182"/>
      <c r="AX21" s="182" t="s">
        <v>54</v>
      </c>
      <c r="AY21" s="156"/>
      <c r="AZ21" s="156">
        <v>19</v>
      </c>
      <c r="BA21" s="156">
        <v>17.8</v>
      </c>
      <c r="BB21" s="156"/>
      <c r="BC21" s="156">
        <v>18.3</v>
      </c>
      <c r="BD21" s="48"/>
      <c r="BE21" s="140">
        <v>20</v>
      </c>
      <c r="BF21" s="141">
        <v>16.2</v>
      </c>
      <c r="BG21" s="156">
        <f t="shared" si="18"/>
        <v>3.8000000000000007</v>
      </c>
      <c r="BH21" s="156">
        <f t="shared" si="19"/>
        <v>18.420087487007361</v>
      </c>
      <c r="BI21" s="156">
        <f t="shared" si="20"/>
        <v>23.39269906658966</v>
      </c>
      <c r="BJ21" s="156">
        <f t="shared" si="21"/>
        <v>3.0927644060000006</v>
      </c>
      <c r="BK21" s="156">
        <f t="shared" si="22"/>
        <v>15.327323081007361</v>
      </c>
      <c r="BL21" s="156">
        <f t="shared" si="23"/>
        <v>13.34871865693894</v>
      </c>
      <c r="BM21" s="142">
        <f t="shared" si="14"/>
        <v>65.521823870672634</v>
      </c>
      <c r="BN21" s="176">
        <v>1005</v>
      </c>
      <c r="BO21" s="177">
        <v>0</v>
      </c>
      <c r="BP21" s="178"/>
      <c r="BQ21" s="178"/>
      <c r="BR21" s="178"/>
      <c r="BS21" s="179"/>
      <c r="BT21" s="180">
        <v>4</v>
      </c>
      <c r="BU21" s="181">
        <v>2</v>
      </c>
      <c r="BV21" s="181"/>
      <c r="BW21" s="180"/>
      <c r="BX21" s="182"/>
      <c r="BY21" s="182" t="s">
        <v>54</v>
      </c>
      <c r="BZ21" s="156"/>
      <c r="CA21" s="156">
        <v>18.5</v>
      </c>
      <c r="CB21" s="156">
        <v>18.5</v>
      </c>
      <c r="CC21" s="156"/>
      <c r="CD21" s="156">
        <v>18.399999999999999</v>
      </c>
      <c r="CE21" s="48"/>
      <c r="CF21" s="150">
        <v>0</v>
      </c>
      <c r="CG21" s="156">
        <v>27.1</v>
      </c>
      <c r="CH21" s="158">
        <f t="shared" si="0"/>
        <v>5</v>
      </c>
      <c r="CI21" s="154">
        <v>9.4</v>
      </c>
      <c r="CJ21" s="154">
        <v>115324.15</v>
      </c>
      <c r="CK21" s="154">
        <v>6.9</v>
      </c>
      <c r="CL21" s="156">
        <v>26.4</v>
      </c>
      <c r="CM21" s="97">
        <f t="shared" si="1"/>
        <v>20.333333333333332</v>
      </c>
      <c r="CN21" s="98"/>
      <c r="CO21" s="98"/>
      <c r="CP21" s="102">
        <f t="shared" si="2"/>
        <v>56.360932646319782</v>
      </c>
      <c r="CQ21" s="136">
        <v>8.6999999999999993</v>
      </c>
      <c r="CS21" s="83">
        <v>9</v>
      </c>
      <c r="CT21" s="92">
        <f t="shared" si="27"/>
        <v>23</v>
      </c>
      <c r="CU21" s="92">
        <f t="shared" si="28"/>
        <v>13</v>
      </c>
      <c r="CV21" s="92">
        <f t="shared" si="29"/>
        <v>12.866666666666667</v>
      </c>
      <c r="CW21" s="94" t="str">
        <f t="shared" si="30"/>
        <v>s/d</v>
      </c>
      <c r="CX21" s="94" t="str">
        <f t="shared" si="31"/>
        <v>s/d</v>
      </c>
      <c r="CY21" s="93">
        <f t="shared" si="32"/>
        <v>87.501596294201931</v>
      </c>
      <c r="CZ21" s="92">
        <f t="shared" si="24"/>
        <v>10.820293522153237</v>
      </c>
      <c r="DA21" s="93">
        <f t="shared" si="25"/>
        <v>1004.6666666666666</v>
      </c>
      <c r="DB21" s="92">
        <f t="shared" si="33"/>
        <v>12.4</v>
      </c>
      <c r="DC21" s="92" t="e">
        <f t="shared" si="26"/>
        <v>#DIV/0!</v>
      </c>
      <c r="DD21" s="92">
        <f t="shared" ref="DD21:DE21" si="45">IF(COUNT(Y15,AZ15,CA15)=1,"s/d",AVERAGE(Y15,AZ15,CA15))</f>
        <v>18.166666666666668</v>
      </c>
      <c r="DE21" s="92">
        <f t="shared" si="45"/>
        <v>18.8</v>
      </c>
      <c r="DF21" s="92" t="e">
        <f t="shared" si="26"/>
        <v>#DIV/0!</v>
      </c>
      <c r="DG21" s="92">
        <f t="shared" si="35"/>
        <v>19.649999999999999</v>
      </c>
      <c r="DH21" s="92" t="e">
        <f t="shared" si="26"/>
        <v>#DIV/0!</v>
      </c>
      <c r="DI21" s="96">
        <f t="shared" si="36"/>
        <v>0.1</v>
      </c>
      <c r="DJ21" s="92">
        <f t="shared" si="37"/>
        <v>2.7000000000000028</v>
      </c>
      <c r="DK21" s="96">
        <f t="shared" si="38"/>
        <v>0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24.2</v>
      </c>
      <c r="C22" s="141">
        <v>18</v>
      </c>
      <c r="D22" s="156">
        <f t="shared" si="3"/>
        <v>6.1999999999999993</v>
      </c>
      <c r="E22" s="156">
        <f t="shared" si="4"/>
        <v>20.646103815106681</v>
      </c>
      <c r="F22" s="156">
        <f t="shared" si="5"/>
        <v>30.219932720958749</v>
      </c>
      <c r="G22" s="156">
        <f t="shared" si="6"/>
        <v>5.0563436599999996</v>
      </c>
      <c r="H22" s="156">
        <f t="shared" si="7"/>
        <v>15.589760155106681</v>
      </c>
      <c r="I22" s="156">
        <f t="shared" si="8"/>
        <v>13.609258762447137</v>
      </c>
      <c r="J22" s="142">
        <f t="shared" si="9"/>
        <v>51.587673272000863</v>
      </c>
      <c r="K22" s="176">
        <v>1004</v>
      </c>
      <c r="L22" s="177">
        <v>1</v>
      </c>
      <c r="M22" s="178"/>
      <c r="N22" s="178"/>
      <c r="O22" s="178"/>
      <c r="P22" s="179"/>
      <c r="Q22" s="180">
        <v>4</v>
      </c>
      <c r="R22" s="181">
        <v>3</v>
      </c>
      <c r="S22" s="181"/>
      <c r="T22" s="180"/>
      <c r="U22" s="182"/>
      <c r="V22" s="182" t="s">
        <v>54</v>
      </c>
      <c r="W22" s="156">
        <v>12</v>
      </c>
      <c r="X22" s="156"/>
      <c r="Y22" s="156">
        <v>17.2</v>
      </c>
      <c r="Z22" s="156">
        <v>17.8</v>
      </c>
      <c r="AA22" s="156"/>
      <c r="AB22" s="156">
        <v>18.899999999999999</v>
      </c>
      <c r="AC22" s="48"/>
      <c r="AD22" s="140">
        <v>31.5</v>
      </c>
      <c r="AE22" s="141">
        <v>20.9</v>
      </c>
      <c r="AF22" s="156">
        <f t="shared" si="10"/>
        <v>10.600000000000001</v>
      </c>
      <c r="AG22" s="156">
        <f t="shared" si="11"/>
        <v>24.729538321185387</v>
      </c>
      <c r="AH22" s="156">
        <f t="shared" si="15"/>
        <v>46.270362122744068</v>
      </c>
      <c r="AI22" s="156">
        <f t="shared" si="16"/>
        <v>8.6729620290000007</v>
      </c>
      <c r="AJ22" s="156">
        <f t="shared" si="17"/>
        <v>16.056576292185387</v>
      </c>
      <c r="AK22" s="156">
        <f t="shared" si="12"/>
        <v>14.063334025510974</v>
      </c>
      <c r="AL22" s="142">
        <f t="shared" si="13"/>
        <v>34.701643893754664</v>
      </c>
      <c r="AM22" s="176">
        <v>1000</v>
      </c>
      <c r="AN22" s="178">
        <v>0</v>
      </c>
      <c r="AO22" s="178"/>
      <c r="AP22" s="178"/>
      <c r="AQ22" s="178"/>
      <c r="AR22" s="181"/>
      <c r="AS22" s="179">
        <v>36</v>
      </c>
      <c r="AT22" s="181">
        <v>6</v>
      </c>
      <c r="AU22" s="181"/>
      <c r="AV22" s="180"/>
      <c r="AW22" s="182"/>
      <c r="AX22" s="182" t="s">
        <v>54</v>
      </c>
      <c r="AY22" s="156"/>
      <c r="AZ22" s="156">
        <v>21</v>
      </c>
      <c r="BA22" s="156">
        <v>19.2</v>
      </c>
      <c r="BB22" s="156"/>
      <c r="BC22" s="156">
        <v>18.7</v>
      </c>
      <c r="BD22" s="48"/>
      <c r="BE22" s="156">
        <v>24.5</v>
      </c>
      <c r="BF22" s="141">
        <v>18.3</v>
      </c>
      <c r="BG22" s="156">
        <f t="shared" si="18"/>
        <v>6.1999999999999993</v>
      </c>
      <c r="BH22" s="156">
        <f t="shared" si="19"/>
        <v>21.039157529884413</v>
      </c>
      <c r="BI22" s="156">
        <f t="shared" si="20"/>
        <v>30.768102950530384</v>
      </c>
      <c r="BJ22" s="156">
        <f t="shared" si="21"/>
        <v>5.0580527209999993</v>
      </c>
      <c r="BK22" s="156">
        <f t="shared" si="22"/>
        <v>15.981104808884414</v>
      </c>
      <c r="BL22" s="156">
        <f t="shared" si="23"/>
        <v>13.99071401814617</v>
      </c>
      <c r="BM22" s="142">
        <f t="shared" si="14"/>
        <v>51.94049446135557</v>
      </c>
      <c r="BN22" s="176">
        <v>998</v>
      </c>
      <c r="BO22" s="177">
        <v>0</v>
      </c>
      <c r="BP22" s="178"/>
      <c r="BQ22" s="178"/>
      <c r="BR22" s="178"/>
      <c r="BS22" s="179"/>
      <c r="BT22" s="180">
        <v>4</v>
      </c>
      <c r="BU22" s="181">
        <v>2</v>
      </c>
      <c r="BV22" s="181"/>
      <c r="BW22" s="180"/>
      <c r="BX22" s="182"/>
      <c r="BY22" s="182" t="s">
        <v>54</v>
      </c>
      <c r="BZ22" s="156"/>
      <c r="CA22" s="156">
        <v>20.100000000000001</v>
      </c>
      <c r="CB22" s="156">
        <v>19.7</v>
      </c>
      <c r="CC22" s="156"/>
      <c r="CD22" s="156">
        <v>19.100000000000001</v>
      </c>
      <c r="CE22" s="48"/>
      <c r="CF22" s="150">
        <v>0</v>
      </c>
      <c r="CG22" s="156">
        <v>30</v>
      </c>
      <c r="CH22" s="158">
        <f t="shared" si="0"/>
        <v>6.8999999999999986</v>
      </c>
      <c r="CI22" s="154">
        <v>17.5</v>
      </c>
      <c r="CJ22" s="154">
        <v>115382.73</v>
      </c>
      <c r="CK22" s="154">
        <v>18.2</v>
      </c>
      <c r="CL22" s="156">
        <v>32</v>
      </c>
      <c r="CM22" s="97">
        <f t="shared" si="1"/>
        <v>26.733333333333334</v>
      </c>
      <c r="CN22" s="98"/>
      <c r="CO22" s="98"/>
      <c r="CP22" s="102">
        <f t="shared" si="2"/>
        <v>46.076603875703704</v>
      </c>
      <c r="CQ22" s="136">
        <v>6.7</v>
      </c>
      <c r="CS22" s="83">
        <v>10</v>
      </c>
      <c r="CT22" s="92">
        <f t="shared" si="27"/>
        <v>19</v>
      </c>
      <c r="CU22" s="92">
        <f t="shared" si="28"/>
        <v>10.6</v>
      </c>
      <c r="CV22" s="92">
        <f t="shared" si="29"/>
        <v>13.533333333333331</v>
      </c>
      <c r="CW22" s="94" t="str">
        <f t="shared" si="30"/>
        <v>s/d</v>
      </c>
      <c r="CX22" s="94" t="str">
        <f t="shared" si="31"/>
        <v>s/d</v>
      </c>
      <c r="CY22" s="93">
        <f t="shared" si="32"/>
        <v>72.63239006009907</v>
      </c>
      <c r="CZ22" s="92">
        <f t="shared" si="24"/>
        <v>8.4975237155844727</v>
      </c>
      <c r="DA22" s="93">
        <f t="shared" si="25"/>
        <v>1009.3333333333334</v>
      </c>
      <c r="DB22" s="92">
        <f t="shared" si="33"/>
        <v>10.4</v>
      </c>
      <c r="DC22" s="92" t="e">
        <f t="shared" si="26"/>
        <v>#DIV/0!</v>
      </c>
      <c r="DD22" s="92">
        <f t="shared" ref="DD22:DE22" si="46">IF(COUNT(Y16,AZ16,CA16)=1,"s/d",AVERAGE(Y16,AZ16,CA16))</f>
        <v>17.233333333333334</v>
      </c>
      <c r="DE22" s="92">
        <f t="shared" si="46"/>
        <v>17.733333333333334</v>
      </c>
      <c r="DF22" s="92" t="e">
        <f t="shared" si="26"/>
        <v>#DIV/0!</v>
      </c>
      <c r="DG22" s="92">
        <f t="shared" si="35"/>
        <v>18.966666666666665</v>
      </c>
      <c r="DH22" s="92" t="e">
        <f t="shared" si="26"/>
        <v>#DIV/0!</v>
      </c>
      <c r="DI22" s="96">
        <f t="shared" si="36"/>
        <v>0</v>
      </c>
      <c r="DJ22" s="92">
        <f t="shared" si="37"/>
        <v>1.1999999999999993</v>
      </c>
      <c r="DK22" s="96">
        <f t="shared" si="38"/>
        <v>4.2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23.6</v>
      </c>
      <c r="C23" s="141">
        <v>16</v>
      </c>
      <c r="D23" s="156">
        <f t="shared" si="3"/>
        <v>7.6000000000000014</v>
      </c>
      <c r="E23" s="156">
        <f t="shared" si="4"/>
        <v>18.186256860288665</v>
      </c>
      <c r="F23" s="156">
        <f t="shared" si="5"/>
        <v>29.149096697763525</v>
      </c>
      <c r="G23" s="156">
        <f t="shared" si="6"/>
        <v>6.1841321600000017</v>
      </c>
      <c r="H23" s="156">
        <f t="shared" si="7"/>
        <v>12.002124700288665</v>
      </c>
      <c r="I23" s="156">
        <f t="shared" si="8"/>
        <v>9.6548453653322639</v>
      </c>
      <c r="J23" s="142">
        <f t="shared" si="9"/>
        <v>41.174945572874414</v>
      </c>
      <c r="K23" s="176">
        <v>996</v>
      </c>
      <c r="L23" s="177">
        <v>7</v>
      </c>
      <c r="M23" s="178"/>
      <c r="N23" s="178"/>
      <c r="O23" s="178"/>
      <c r="P23" s="179"/>
      <c r="Q23" s="180">
        <v>36</v>
      </c>
      <c r="R23" s="181">
        <v>3</v>
      </c>
      <c r="S23" s="181"/>
      <c r="T23" s="180"/>
      <c r="U23" s="182"/>
      <c r="V23" s="182" t="s">
        <v>54</v>
      </c>
      <c r="W23" s="156">
        <v>18.899999999999999</v>
      </c>
      <c r="X23" s="156"/>
      <c r="Y23" s="156">
        <v>18.7</v>
      </c>
      <c r="Z23" s="156">
        <v>19.2</v>
      </c>
      <c r="AA23" s="156"/>
      <c r="AB23" s="156">
        <v>19.5</v>
      </c>
      <c r="AC23" s="48"/>
      <c r="AD23" s="156">
        <v>31</v>
      </c>
      <c r="AE23" s="141">
        <v>20.399999999999999</v>
      </c>
      <c r="AF23" s="156">
        <f t="shared" si="10"/>
        <v>10.600000000000001</v>
      </c>
      <c r="AG23" s="156">
        <f t="shared" si="11"/>
        <v>23.978834317206886</v>
      </c>
      <c r="AH23" s="156">
        <f t="shared" si="15"/>
        <v>44.973233931428979</v>
      </c>
      <c r="AI23" s="156">
        <f t="shared" si="16"/>
        <v>8.6680921240000028</v>
      </c>
      <c r="AJ23" s="156">
        <f t="shared" si="17"/>
        <v>15.310742193206883</v>
      </c>
      <c r="AK23" s="156">
        <f t="shared" si="12"/>
        <v>13.332126455226584</v>
      </c>
      <c r="AL23" s="50">
        <f t="shared" si="13"/>
        <v>34.044121035528121</v>
      </c>
      <c r="AM23" s="176">
        <v>993</v>
      </c>
      <c r="AN23" s="178">
        <v>7</v>
      </c>
      <c r="AO23" s="178"/>
      <c r="AP23" s="178"/>
      <c r="AQ23" s="178"/>
      <c r="AR23" s="181"/>
      <c r="AS23" s="179">
        <v>36</v>
      </c>
      <c r="AT23" s="181">
        <v>3</v>
      </c>
      <c r="AU23" s="182"/>
      <c r="AV23" s="182"/>
      <c r="AW23" s="182"/>
      <c r="AX23" s="182" t="s">
        <v>54</v>
      </c>
      <c r="AY23" s="156"/>
      <c r="AZ23" s="156">
        <v>21.7</v>
      </c>
      <c r="BA23" s="156">
        <v>20.2</v>
      </c>
      <c r="BB23" s="156"/>
      <c r="BC23" s="156">
        <v>19.399999999999999</v>
      </c>
      <c r="BD23" s="48"/>
      <c r="BE23" s="156">
        <v>23.8</v>
      </c>
      <c r="BF23" s="141">
        <v>20.2</v>
      </c>
      <c r="BG23" s="156">
        <f t="shared" si="18"/>
        <v>3.6000000000000014</v>
      </c>
      <c r="BH23" s="156">
        <f t="shared" si="19"/>
        <v>23.68418059807065</v>
      </c>
      <c r="BI23" s="156">
        <f t="shared" si="20"/>
        <v>29.502302303151424</v>
      </c>
      <c r="BJ23" s="156">
        <f t="shared" si="21"/>
        <v>2.9432187720000016</v>
      </c>
      <c r="BK23" s="156">
        <f t="shared" si="22"/>
        <v>20.740961826070649</v>
      </c>
      <c r="BL23" s="156">
        <f t="shared" si="23"/>
        <v>18.073192661283656</v>
      </c>
      <c r="BM23" s="142">
        <f t="shared" si="14"/>
        <v>70.302858444559789</v>
      </c>
      <c r="BN23" s="176">
        <v>994</v>
      </c>
      <c r="BO23" s="177">
        <v>7</v>
      </c>
      <c r="BP23" s="178"/>
      <c r="BQ23" s="178"/>
      <c r="BR23" s="178"/>
      <c r="BS23" s="179"/>
      <c r="BT23" s="180">
        <v>0</v>
      </c>
      <c r="BU23" s="181">
        <v>0</v>
      </c>
      <c r="BV23" s="181"/>
      <c r="BW23" s="180"/>
      <c r="BX23" s="182"/>
      <c r="BY23" s="182" t="s">
        <v>54</v>
      </c>
      <c r="BZ23" s="156"/>
      <c r="CA23" s="156">
        <v>21.2</v>
      </c>
      <c r="CB23" s="156">
        <v>20.7</v>
      </c>
      <c r="CC23" s="156"/>
      <c r="CD23" s="156">
        <v>19.8</v>
      </c>
      <c r="CE23" s="48"/>
      <c r="CF23" s="150">
        <v>0</v>
      </c>
      <c r="CG23" s="156">
        <v>31.9</v>
      </c>
      <c r="CH23" s="158">
        <f t="shared" si="0"/>
        <v>5</v>
      </c>
      <c r="CI23" s="154">
        <v>17</v>
      </c>
      <c r="CJ23" s="154">
        <v>115523.99</v>
      </c>
      <c r="CK23" s="154">
        <v>22.4</v>
      </c>
      <c r="CL23" s="156">
        <v>31.7</v>
      </c>
      <c r="CM23" s="97">
        <f t="shared" si="1"/>
        <v>26.133333333333336</v>
      </c>
      <c r="CN23" s="98"/>
      <c r="CO23" s="98"/>
      <c r="CP23" s="102">
        <f t="shared" si="2"/>
        <v>48.507308350987444</v>
      </c>
      <c r="CQ23" s="136">
        <v>2.7</v>
      </c>
      <c r="CS23" s="83">
        <v>11</v>
      </c>
      <c r="CT23" s="92">
        <f t="shared" si="27"/>
        <v>26.5</v>
      </c>
      <c r="CU23" s="92">
        <f t="shared" si="28"/>
        <v>8.5</v>
      </c>
      <c r="CV23" s="92">
        <f t="shared" si="29"/>
        <v>19.466666666666669</v>
      </c>
      <c r="CW23" s="94" t="str">
        <f t="shared" si="30"/>
        <v>s/d</v>
      </c>
      <c r="CX23" s="94" t="str">
        <f t="shared" si="31"/>
        <v>s/d</v>
      </c>
      <c r="CY23" s="93">
        <f t="shared" si="32"/>
        <v>69.662778430834507</v>
      </c>
      <c r="CZ23" s="92">
        <f t="shared" si="24"/>
        <v>13.282656066338211</v>
      </c>
      <c r="DA23" s="93">
        <f t="shared" si="25"/>
        <v>1000.6666666666666</v>
      </c>
      <c r="DB23" s="92">
        <f t="shared" si="33"/>
        <v>4.4000000000000004</v>
      </c>
      <c r="DC23" s="92" t="e">
        <f t="shared" si="26"/>
        <v>#DIV/0!</v>
      </c>
      <c r="DD23" s="92">
        <f t="shared" ref="DD23:DE23" si="47">IF(COUNT(Y17,AZ17,CA17)=1,"s/d",AVERAGE(Y17,AZ17,CA17))</f>
        <v>17.666666666666668</v>
      </c>
      <c r="DE23" s="92">
        <f t="shared" si="47"/>
        <v>17.666666666666668</v>
      </c>
      <c r="DF23" s="92" t="e">
        <f t="shared" si="26"/>
        <v>#DIV/0!</v>
      </c>
      <c r="DG23" s="92">
        <f t="shared" si="35"/>
        <v>18.533333333333335</v>
      </c>
      <c r="DH23" s="92" t="e">
        <f t="shared" si="26"/>
        <v>#DIV/0!</v>
      </c>
      <c r="DI23" s="96">
        <f t="shared" si="36"/>
        <v>0</v>
      </c>
      <c r="DJ23" s="92">
        <f t="shared" si="37"/>
        <v>2.5</v>
      </c>
      <c r="DK23" s="96">
        <f t="shared" si="38"/>
        <v>8.8000000000000007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23.4</v>
      </c>
      <c r="C24" s="141">
        <v>18</v>
      </c>
      <c r="D24" s="156">
        <f t="shared" si="3"/>
        <v>5.3999999999999986</v>
      </c>
      <c r="E24" s="156">
        <f t="shared" si="4"/>
        <v>20.646103815106681</v>
      </c>
      <c r="F24" s="156">
        <f t="shared" si="5"/>
        <v>28.799587018992298</v>
      </c>
      <c r="G24" s="156">
        <f t="shared" si="6"/>
        <v>4.4039122199999987</v>
      </c>
      <c r="H24" s="156">
        <f t="shared" si="7"/>
        <v>16.242191595106682</v>
      </c>
      <c r="I24" s="156">
        <f t="shared" si="8"/>
        <v>14.240670492430413</v>
      </c>
      <c r="J24" s="142">
        <f t="shared" si="9"/>
        <v>56.397307309981699</v>
      </c>
      <c r="K24" s="176">
        <v>999</v>
      </c>
      <c r="L24" s="177">
        <v>6</v>
      </c>
      <c r="M24" s="178"/>
      <c r="N24" s="178"/>
      <c r="O24" s="178"/>
      <c r="P24" s="179"/>
      <c r="Q24" s="180">
        <v>13</v>
      </c>
      <c r="R24" s="181">
        <v>2</v>
      </c>
      <c r="S24" s="181"/>
      <c r="T24" s="180"/>
      <c r="U24" s="182"/>
      <c r="V24" s="182" t="s">
        <v>54</v>
      </c>
      <c r="W24" s="156">
        <v>16.5</v>
      </c>
      <c r="X24" s="156"/>
      <c r="Y24" s="156">
        <v>20</v>
      </c>
      <c r="Z24" s="156">
        <v>20</v>
      </c>
      <c r="AA24" s="156"/>
      <c r="AB24" s="156">
        <v>20.100000000000001</v>
      </c>
      <c r="AC24" s="48"/>
      <c r="AD24" s="156">
        <v>25.4</v>
      </c>
      <c r="AE24" s="141">
        <v>20.2</v>
      </c>
      <c r="AF24" s="156">
        <f t="shared" si="10"/>
        <v>5.1999999999999993</v>
      </c>
      <c r="AG24" s="156">
        <f t="shared" si="11"/>
        <v>23.68418059807065</v>
      </c>
      <c r="AH24" s="156">
        <f>IF(AD24="","SD",(10^(23.5518-(2937.4/(273+AD24))-(4.9283*LOG10(273+AD24)))))</f>
        <v>32.464984595955208</v>
      </c>
      <c r="AI24" s="156">
        <f t="shared" si="16"/>
        <v>4.2513160040000004</v>
      </c>
      <c r="AJ24" s="156">
        <f>IF(AG24="SD","SD",IF(AI24="SD","SD",(AG24-AI24)))</f>
        <v>19.432864594070651</v>
      </c>
      <c r="AK24" s="156">
        <f>IF(AJ24="SD","SD",((237.3*LN(AJ24/6.11))/(7.5*LN(10)-LN(AJ24/6.11))))</f>
        <v>17.040676605147134</v>
      </c>
      <c r="AL24" s="142">
        <f t="shared" si="13"/>
        <v>59.857920266784234</v>
      </c>
      <c r="AM24" s="176">
        <v>998</v>
      </c>
      <c r="AN24" s="178">
        <v>6</v>
      </c>
      <c r="AO24" s="178"/>
      <c r="AP24" s="178"/>
      <c r="AQ24" s="178"/>
      <c r="AR24" s="181"/>
      <c r="AS24" s="179">
        <v>18</v>
      </c>
      <c r="AT24" s="181">
        <v>4</v>
      </c>
      <c r="AU24" s="182"/>
      <c r="AV24" s="182"/>
      <c r="AW24" s="182"/>
      <c r="AX24" s="181" t="s">
        <v>54</v>
      </c>
      <c r="AY24" s="156"/>
      <c r="AZ24" s="156">
        <v>21.9</v>
      </c>
      <c r="BA24" s="156">
        <v>20.9</v>
      </c>
      <c r="BB24" s="156"/>
      <c r="BC24" s="156">
        <v>20.100000000000001</v>
      </c>
      <c r="BD24" s="48"/>
      <c r="BE24" s="156">
        <v>17.600000000000001</v>
      </c>
      <c r="BF24" s="141">
        <v>14.2</v>
      </c>
      <c r="BG24" s="156">
        <f t="shared" si="18"/>
        <v>3.4000000000000021</v>
      </c>
      <c r="BH24" s="156">
        <f t="shared" si="19"/>
        <v>16.196223781622617</v>
      </c>
      <c r="BI24" s="156">
        <f t="shared" si="20"/>
        <v>20.132047195870708</v>
      </c>
      <c r="BJ24" s="156">
        <f t="shared" si="21"/>
        <v>2.7609620780000017</v>
      </c>
      <c r="BK24" s="156">
        <f t="shared" si="22"/>
        <v>13.435261703622615</v>
      </c>
      <c r="BL24" s="156">
        <f t="shared" si="23"/>
        <v>11.345005920273772</v>
      </c>
      <c r="BM24" s="142">
        <f t="shared" si="14"/>
        <v>66.7356954457087</v>
      </c>
      <c r="BN24" s="176">
        <v>1002</v>
      </c>
      <c r="BO24" s="177">
        <v>7</v>
      </c>
      <c r="BP24" s="178"/>
      <c r="BQ24" s="178"/>
      <c r="BR24" s="178"/>
      <c r="BS24" s="179"/>
      <c r="BT24" s="180">
        <v>18</v>
      </c>
      <c r="BU24" s="181">
        <v>4</v>
      </c>
      <c r="BV24" s="181"/>
      <c r="BW24" s="180"/>
      <c r="BX24" s="182"/>
      <c r="BY24" s="182" t="s">
        <v>54</v>
      </c>
      <c r="BZ24" s="156"/>
      <c r="CA24" s="156">
        <v>20.9</v>
      </c>
      <c r="CB24" s="156">
        <v>20.8</v>
      </c>
      <c r="CC24" s="156"/>
      <c r="CD24" s="156">
        <v>20.399999999999999</v>
      </c>
      <c r="CE24" s="48"/>
      <c r="CF24" s="150">
        <v>0</v>
      </c>
      <c r="CG24" s="156">
        <v>30</v>
      </c>
      <c r="CH24" s="158">
        <f t="shared" si="0"/>
        <v>6.8999999999999986</v>
      </c>
      <c r="CI24" s="154">
        <v>21</v>
      </c>
      <c r="CJ24" s="154">
        <v>115586.44</v>
      </c>
      <c r="CK24" s="154">
        <v>20.2</v>
      </c>
      <c r="CL24" s="156">
        <v>28</v>
      </c>
      <c r="CM24" s="97">
        <f t="shared" si="1"/>
        <v>22.133333333333336</v>
      </c>
      <c r="CN24" s="98"/>
      <c r="CO24" s="98"/>
      <c r="CP24" s="102">
        <f t="shared" si="2"/>
        <v>60.996974340824885</v>
      </c>
      <c r="CQ24" s="136">
        <v>0.8</v>
      </c>
      <c r="CS24" s="83">
        <v>12</v>
      </c>
      <c r="CT24" s="92">
        <f t="shared" si="27"/>
        <v>29</v>
      </c>
      <c r="CU24" s="92">
        <f t="shared" si="28"/>
        <v>12</v>
      </c>
      <c r="CV24" s="92">
        <f t="shared" si="29"/>
        <v>21.766666666666666</v>
      </c>
      <c r="CW24" s="94" t="str">
        <f t="shared" si="30"/>
        <v>s/d</v>
      </c>
      <c r="CX24" s="94" t="str">
        <f t="shared" si="31"/>
        <v>s/d</v>
      </c>
      <c r="CY24" s="93">
        <f t="shared" si="32"/>
        <v>69.048465887992137</v>
      </c>
      <c r="CZ24" s="92">
        <f t="shared" si="24"/>
        <v>15.682627415929153</v>
      </c>
      <c r="DA24" s="93">
        <f t="shared" si="25"/>
        <v>1002.3333333333334</v>
      </c>
      <c r="DB24" s="92">
        <f t="shared" si="33"/>
        <v>13.5</v>
      </c>
      <c r="DC24" s="92" t="e">
        <f t="shared" si="26"/>
        <v>#DIV/0!</v>
      </c>
      <c r="DD24" s="92">
        <f t="shared" ref="DD24:DE24" si="48">IF(COUNT(Y18,AZ18,CA18)=1,"s/d",AVERAGE(Y18,AZ18,CA18))</f>
        <v>19.566666666666666</v>
      </c>
      <c r="DE24" s="92">
        <f t="shared" si="48"/>
        <v>19.066666666666666</v>
      </c>
      <c r="DF24" s="92" t="e">
        <f t="shared" si="26"/>
        <v>#DIV/0!</v>
      </c>
      <c r="DG24" s="92">
        <f t="shared" si="35"/>
        <v>19</v>
      </c>
      <c r="DH24" s="92" t="e">
        <f t="shared" si="26"/>
        <v>#DIV/0!</v>
      </c>
      <c r="DI24" s="96">
        <f t="shared" si="36"/>
        <v>0</v>
      </c>
      <c r="DJ24" s="92">
        <f t="shared" si="37"/>
        <v>4.5</v>
      </c>
      <c r="DK24" s="96">
        <f t="shared" si="38"/>
        <v>6.7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14</v>
      </c>
      <c r="C25" s="141">
        <v>11.4</v>
      </c>
      <c r="D25" s="156">
        <f t="shared" si="3"/>
        <v>2.5999999999999996</v>
      </c>
      <c r="E25" s="156">
        <f t="shared" si="4"/>
        <v>13.479944443446561</v>
      </c>
      <c r="F25" s="156">
        <f t="shared" si="5"/>
        <v>15.98738533895443</v>
      </c>
      <c r="G25" s="156">
        <f t="shared" si="6"/>
        <v>2.1046347139999999</v>
      </c>
      <c r="H25" s="156">
        <f t="shared" si="7"/>
        <v>11.375309729446561</v>
      </c>
      <c r="I25" s="156">
        <f t="shared" si="8"/>
        <v>8.8591707586559405</v>
      </c>
      <c r="J25" s="142">
        <f t="shared" si="9"/>
        <v>71.151783035652429</v>
      </c>
      <c r="K25" s="176">
        <v>1007</v>
      </c>
      <c r="L25" s="177">
        <v>7</v>
      </c>
      <c r="M25" s="178"/>
      <c r="N25" s="178"/>
      <c r="O25" s="178"/>
      <c r="P25" s="179"/>
      <c r="Q25" s="180">
        <v>18</v>
      </c>
      <c r="R25" s="181">
        <v>3</v>
      </c>
      <c r="S25" s="181"/>
      <c r="T25" s="180"/>
      <c r="U25" s="182"/>
      <c r="V25" s="182" t="s">
        <v>54</v>
      </c>
      <c r="W25" s="156">
        <v>9.3000000000000007</v>
      </c>
      <c r="X25" s="156"/>
      <c r="Y25" s="156">
        <v>18.3</v>
      </c>
      <c r="Z25" s="156">
        <v>19.3</v>
      </c>
      <c r="AA25" s="156"/>
      <c r="AB25" s="156">
        <v>20.3</v>
      </c>
      <c r="AC25" s="156"/>
      <c r="AD25" s="140">
        <v>23</v>
      </c>
      <c r="AE25" s="141">
        <v>13.3</v>
      </c>
      <c r="AF25" s="156">
        <f t="shared" si="10"/>
        <v>9.6999999999999993</v>
      </c>
      <c r="AG25" s="156">
        <f t="shared" si="11"/>
        <v>15.274959887750009</v>
      </c>
      <c r="AH25" s="156">
        <f>IF(AD25="","SD",(10^(23.5518-(2937.4/(273+AD25))-(4.9283*LOG10(273+AD25)))))</f>
        <v>28.111525375006003</v>
      </c>
      <c r="AI25" s="156">
        <f t="shared" si="16"/>
        <v>7.8688408385000006</v>
      </c>
      <c r="AJ25" s="156">
        <f>IF(AG25="SD","SD",IF(AI25="SD","SD",(AG25-AI25)))</f>
        <v>7.4061190492500089</v>
      </c>
      <c r="AK25" s="156">
        <f t="shared" si="12"/>
        <v>2.6732857189923722</v>
      </c>
      <c r="AL25" s="142">
        <f t="shared" si="13"/>
        <v>26.345489796276937</v>
      </c>
      <c r="AM25" s="176">
        <v>1005</v>
      </c>
      <c r="AN25" s="178">
        <v>3</v>
      </c>
      <c r="AO25" s="178"/>
      <c r="AP25" s="178"/>
      <c r="AQ25" s="178"/>
      <c r="AR25" s="179"/>
      <c r="AS25" s="180">
        <v>18</v>
      </c>
      <c r="AT25" s="181">
        <v>2</v>
      </c>
      <c r="AU25" s="181"/>
      <c r="AV25" s="180"/>
      <c r="AW25" s="182"/>
      <c r="AX25" s="182" t="s">
        <v>54</v>
      </c>
      <c r="AY25" s="156"/>
      <c r="AZ25" s="156">
        <v>21</v>
      </c>
      <c r="BA25" s="156">
        <v>20.3</v>
      </c>
      <c r="BB25" s="156"/>
      <c r="BC25" s="156">
        <v>20.100000000000001</v>
      </c>
      <c r="BD25" s="48"/>
      <c r="BE25" s="140">
        <v>14.1</v>
      </c>
      <c r="BF25" s="141">
        <v>10.4</v>
      </c>
      <c r="BG25" s="156">
        <f t="shared" si="18"/>
        <v>3.6999999999999993</v>
      </c>
      <c r="BH25" s="156">
        <f t="shared" si="19"/>
        <v>12.611957867402083</v>
      </c>
      <c r="BI25" s="156">
        <f t="shared" si="20"/>
        <v>16.091506950872756</v>
      </c>
      <c r="BJ25" s="156">
        <f t="shared" si="21"/>
        <v>2.9916573479999995</v>
      </c>
      <c r="BK25" s="156">
        <f t="shared" si="22"/>
        <v>9.6203005194020825</v>
      </c>
      <c r="BL25" s="156">
        <f t="shared" si="23"/>
        <v>6.4061384684366089</v>
      </c>
      <c r="BM25" s="142">
        <f t="shared" si="14"/>
        <v>59.784957050777066</v>
      </c>
      <c r="BN25" s="176">
        <v>1007</v>
      </c>
      <c r="BO25" s="177">
        <v>0</v>
      </c>
      <c r="BP25" s="178"/>
      <c r="BQ25" s="178"/>
      <c r="BR25" s="178"/>
      <c r="BS25" s="179"/>
      <c r="BT25" s="180">
        <v>18</v>
      </c>
      <c r="BU25" s="184">
        <v>5</v>
      </c>
      <c r="BV25" s="181"/>
      <c r="BW25" s="180"/>
      <c r="BX25" s="182"/>
      <c r="BY25" s="182" t="s">
        <v>54</v>
      </c>
      <c r="BZ25" s="156"/>
      <c r="CA25" s="156">
        <v>19.5</v>
      </c>
      <c r="CB25" s="156">
        <v>20.100000000000001</v>
      </c>
      <c r="CC25" s="156"/>
      <c r="CD25" s="156">
        <v>20.2</v>
      </c>
      <c r="CE25" s="48"/>
      <c r="CF25" s="150">
        <v>0</v>
      </c>
      <c r="CG25" s="156">
        <v>31.9</v>
      </c>
      <c r="CH25" s="158">
        <f t="shared" si="0"/>
        <v>5</v>
      </c>
      <c r="CI25" s="154">
        <v>13.8</v>
      </c>
      <c r="CJ25" s="154">
        <v>115698.93</v>
      </c>
      <c r="CK25" s="154">
        <v>11.8</v>
      </c>
      <c r="CL25" s="156">
        <v>24</v>
      </c>
      <c r="CM25" s="97">
        <f t="shared" si="1"/>
        <v>17.033333333333335</v>
      </c>
      <c r="CN25" s="98"/>
      <c r="CO25" s="98"/>
      <c r="CP25" s="102">
        <f t="shared" si="2"/>
        <v>52.427409960902139</v>
      </c>
      <c r="CQ25" s="136">
        <v>8.4</v>
      </c>
      <c r="CS25" s="83">
        <v>13</v>
      </c>
      <c r="CT25" s="92">
        <f t="shared" si="27"/>
        <v>19.5</v>
      </c>
      <c r="CU25" s="92">
        <f t="shared" si="28"/>
        <v>10.4</v>
      </c>
      <c r="CV25" s="92">
        <f t="shared" si="29"/>
        <v>13.833333333333334</v>
      </c>
      <c r="CW25" s="94" t="str">
        <f t="shared" si="30"/>
        <v>s/d</v>
      </c>
      <c r="CX25" s="94" t="str">
        <f t="shared" si="31"/>
        <v>s/d</v>
      </c>
      <c r="CY25" s="93">
        <f t="shared" si="32"/>
        <v>53.454342015131829</v>
      </c>
      <c r="CZ25" s="92">
        <f t="shared" si="24"/>
        <v>3.996088426510608</v>
      </c>
      <c r="DA25" s="93">
        <f t="shared" si="25"/>
        <v>1016.6666666666666</v>
      </c>
      <c r="DB25" s="92" t="str">
        <f t="shared" si="33"/>
        <v>s/d</v>
      </c>
      <c r="DC25" s="92" t="e">
        <f t="shared" si="26"/>
        <v>#DIV/0!</v>
      </c>
      <c r="DD25" s="92">
        <f t="shared" ref="DD25:DE25" si="49">IF(COUNT(Y19,AZ19,CA19)=1,"s/d",AVERAGE(Y19,AZ19,CA19))</f>
        <v>18</v>
      </c>
      <c r="DE25" s="92">
        <f t="shared" si="49"/>
        <v>18.533333333333335</v>
      </c>
      <c r="DF25" s="92" t="e">
        <f t="shared" si="26"/>
        <v>#DIV/0!</v>
      </c>
      <c r="DG25" s="92">
        <f t="shared" si="35"/>
        <v>19.266666666666666</v>
      </c>
      <c r="DH25" s="92" t="e">
        <f t="shared" si="26"/>
        <v>#DIV/0!</v>
      </c>
      <c r="DI25" s="96">
        <f t="shared" si="36"/>
        <v>0</v>
      </c>
      <c r="DJ25" s="92">
        <f t="shared" si="37"/>
        <v>4.5</v>
      </c>
      <c r="DK25" s="96">
        <f t="shared" si="38"/>
        <v>9.1999999999999993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12.2</v>
      </c>
      <c r="C26" s="141">
        <v>9.6</v>
      </c>
      <c r="D26" s="156">
        <f t="shared" si="3"/>
        <v>2.5999999999999996</v>
      </c>
      <c r="E26" s="156">
        <f t="shared" si="4"/>
        <v>11.953401622504929</v>
      </c>
      <c r="F26" s="156">
        <f t="shared" si="5"/>
        <v>14.211752140483206</v>
      </c>
      <c r="G26" s="156">
        <f t="shared" si="6"/>
        <v>2.1003344959999999</v>
      </c>
      <c r="H26" s="156">
        <f t="shared" si="7"/>
        <v>9.8530671265049286</v>
      </c>
      <c r="I26" s="156">
        <f t="shared" si="8"/>
        <v>6.7531200606907733</v>
      </c>
      <c r="J26" s="142">
        <f t="shared" si="9"/>
        <v>69.330417735317468</v>
      </c>
      <c r="K26" s="176">
        <v>1010</v>
      </c>
      <c r="L26" s="177">
        <v>0</v>
      </c>
      <c r="M26" s="178"/>
      <c r="N26" s="178"/>
      <c r="O26" s="178"/>
      <c r="P26" s="179"/>
      <c r="Q26" s="180">
        <v>18</v>
      </c>
      <c r="R26" s="181">
        <v>2</v>
      </c>
      <c r="S26" s="181"/>
      <c r="T26" s="180"/>
      <c r="U26" s="182"/>
      <c r="V26" s="182" t="s">
        <v>54</v>
      </c>
      <c r="W26" s="156">
        <v>4.8</v>
      </c>
      <c r="X26" s="156"/>
      <c r="Y26" s="156">
        <v>17</v>
      </c>
      <c r="Z26" s="156">
        <v>18.5</v>
      </c>
      <c r="AA26" s="156"/>
      <c r="AB26" s="156">
        <v>20</v>
      </c>
      <c r="AC26" s="156"/>
      <c r="AD26" s="140">
        <v>25.5</v>
      </c>
      <c r="AE26" s="141">
        <v>15.8</v>
      </c>
      <c r="AF26" s="156">
        <f t="shared" si="10"/>
        <v>9.6999999999999993</v>
      </c>
      <c r="AG26" s="156">
        <f xml:space="preserve"> IF(AD26="","SD",IF(AE26="","SD",(10^(23.5518-(2937.4/(273+AE26))-(4.9283*LOG10(273+AE26))))))</f>
        <v>17.955034435163672</v>
      </c>
      <c r="AH26" s="156">
        <f t="shared" ref="AH26:AH37" si="50">IF(AD26="","SD",(10^(23.5518-(2937.4/(273+AD26))-(4.9283*LOG10(273+AD26)))))</f>
        <v>32.658468743350475</v>
      </c>
      <c r="AI26" s="156">
        <f t="shared" si="16"/>
        <v>7.8911229510000007</v>
      </c>
      <c r="AJ26" s="156">
        <f t="shared" ref="AJ26:AJ37" si="51">IF(AG26="SD","SD",IF(AI26="SD","SD",(AG26-AI26)))</f>
        <v>10.063911484163672</v>
      </c>
      <c r="AK26" s="156">
        <f t="shared" si="12"/>
        <v>7.0612449277374836</v>
      </c>
      <c r="AL26" s="142">
        <f t="shared" si="13"/>
        <v>30.815625690389311</v>
      </c>
      <c r="AM26" s="176">
        <v>1008</v>
      </c>
      <c r="AN26" s="177">
        <v>0</v>
      </c>
      <c r="AO26" s="178"/>
      <c r="AP26" s="178"/>
      <c r="AQ26" s="178"/>
      <c r="AR26" s="179"/>
      <c r="AS26" s="180">
        <v>18</v>
      </c>
      <c r="AT26" s="181">
        <v>2</v>
      </c>
      <c r="AU26" s="181"/>
      <c r="AV26" s="180"/>
      <c r="AW26" s="182"/>
      <c r="AX26" s="182" t="s">
        <v>54</v>
      </c>
      <c r="AY26" s="156"/>
      <c r="AZ26" s="156">
        <v>21</v>
      </c>
      <c r="BA26" s="156">
        <v>19.8</v>
      </c>
      <c r="BB26" s="156"/>
      <c r="BC26" s="156">
        <v>19.7</v>
      </c>
      <c r="BD26" s="48"/>
      <c r="BE26" s="140">
        <v>17</v>
      </c>
      <c r="BF26" s="141">
        <v>12.9</v>
      </c>
      <c r="BG26" s="156">
        <f t="shared" si="18"/>
        <v>4.0999999999999996</v>
      </c>
      <c r="BH26" s="156">
        <f t="shared" si="19"/>
        <v>14.880517066624742</v>
      </c>
      <c r="BI26" s="156">
        <f t="shared" si="20"/>
        <v>19.381992880783113</v>
      </c>
      <c r="BJ26" s="156">
        <f t="shared" si="21"/>
        <v>3.3244979765</v>
      </c>
      <c r="BK26" s="156">
        <f t="shared" si="22"/>
        <v>11.556019090124742</v>
      </c>
      <c r="BL26" s="156">
        <f t="shared" si="23"/>
        <v>9.0924408843799363</v>
      </c>
      <c r="BM26" s="142">
        <f t="shared" si="14"/>
        <v>59.622450390962229</v>
      </c>
      <c r="BN26" s="176">
        <v>1009</v>
      </c>
      <c r="BO26" s="177">
        <v>0</v>
      </c>
      <c r="BP26" s="178"/>
      <c r="BQ26" s="178"/>
      <c r="BR26" s="178"/>
      <c r="BS26" s="179"/>
      <c r="BT26" s="180">
        <v>18</v>
      </c>
      <c r="BU26" s="181">
        <v>2</v>
      </c>
      <c r="BV26" s="181"/>
      <c r="BW26" s="180"/>
      <c r="BX26" s="182"/>
      <c r="BY26" s="182" t="s">
        <v>54</v>
      </c>
      <c r="BZ26" s="156"/>
      <c r="CA26" s="156">
        <v>19.8</v>
      </c>
      <c r="CB26" s="156">
        <v>20.100000000000001</v>
      </c>
      <c r="CC26" s="156"/>
      <c r="CD26" s="156">
        <v>19.899999999999999</v>
      </c>
      <c r="CE26" s="48"/>
      <c r="CF26" s="150">
        <v>0</v>
      </c>
      <c r="CG26" s="156">
        <v>30</v>
      </c>
      <c r="CH26" s="158">
        <f t="shared" si="0"/>
        <v>4</v>
      </c>
      <c r="CI26" s="154">
        <v>10.5</v>
      </c>
      <c r="CJ26" s="154">
        <v>115744.17</v>
      </c>
      <c r="CK26" s="154">
        <v>8.4</v>
      </c>
      <c r="CL26" s="156">
        <v>26</v>
      </c>
      <c r="CM26" s="97">
        <f t="shared" si="1"/>
        <v>18.233333333333334</v>
      </c>
      <c r="CN26" s="98"/>
      <c r="CO26" s="98"/>
      <c r="CP26" s="102">
        <f t="shared" si="2"/>
        <v>53.256164605556336</v>
      </c>
      <c r="CQ26" s="136">
        <v>8.9</v>
      </c>
      <c r="CS26" s="83">
        <v>14</v>
      </c>
      <c r="CT26" s="92">
        <f t="shared" si="27"/>
        <v>19.5</v>
      </c>
      <c r="CU26" s="92">
        <f t="shared" si="28"/>
        <v>5</v>
      </c>
      <c r="CV26" s="92">
        <f t="shared" si="29"/>
        <v>12.933333333333332</v>
      </c>
      <c r="CW26" s="94" t="str">
        <f t="shared" si="30"/>
        <v>s/d</v>
      </c>
      <c r="CX26" s="94" t="str">
        <f t="shared" si="31"/>
        <v>s/d</v>
      </c>
      <c r="CY26" s="93">
        <f t="shared" si="32"/>
        <v>48.927649959443947</v>
      </c>
      <c r="CZ26" s="92">
        <f t="shared" si="24"/>
        <v>1.7611680785313608</v>
      </c>
      <c r="DA26" s="93">
        <f t="shared" si="25"/>
        <v>1014</v>
      </c>
      <c r="DB26" s="92" t="str">
        <f t="shared" si="33"/>
        <v>s/d</v>
      </c>
      <c r="DC26" s="92" t="e">
        <f t="shared" si="26"/>
        <v>#DIV/0!</v>
      </c>
      <c r="DD26" s="92">
        <f t="shared" ref="DD26:DE26" si="52">IF(COUNT(Y20,AZ20,CA20)=1,"s/d",AVERAGE(Y20,AZ20,CA20))</f>
        <v>16.7</v>
      </c>
      <c r="DE26" s="92">
        <f t="shared" si="52"/>
        <v>17.766666666666666</v>
      </c>
      <c r="DF26" s="92" t="e">
        <f t="shared" si="26"/>
        <v>#DIV/0!</v>
      </c>
      <c r="DG26" s="92">
        <f t="shared" si="35"/>
        <v>18.733333333333334</v>
      </c>
      <c r="DH26" s="92" t="e">
        <f t="shared" si="26"/>
        <v>#DIV/0!</v>
      </c>
      <c r="DI26" s="96">
        <f t="shared" si="36"/>
        <v>0</v>
      </c>
      <c r="DJ26" s="92">
        <f t="shared" si="37"/>
        <v>2.1000000000000014</v>
      </c>
      <c r="DK26" s="96">
        <f t="shared" si="38"/>
        <v>9.1999999999999993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16.7</v>
      </c>
      <c r="C27" s="141">
        <v>12.9</v>
      </c>
      <c r="D27" s="156">
        <f t="shared" si="3"/>
        <v>3.7999999999999989</v>
      </c>
      <c r="E27" s="156">
        <f t="shared" si="4"/>
        <v>14.880517066624742</v>
      </c>
      <c r="F27" s="156">
        <f t="shared" si="5"/>
        <v>19.016238816761188</v>
      </c>
      <c r="G27" s="156">
        <f t="shared" si="6"/>
        <v>3.0812420269999992</v>
      </c>
      <c r="H27" s="156">
        <f t="shared" si="7"/>
        <v>11.799275039624742</v>
      </c>
      <c r="I27" s="156">
        <f t="shared" si="8"/>
        <v>9.4014335659645241</v>
      </c>
      <c r="J27" s="142">
        <f t="shared" si="9"/>
        <v>62.048416373613748</v>
      </c>
      <c r="K27" s="176">
        <v>1010</v>
      </c>
      <c r="L27" s="177">
        <v>0</v>
      </c>
      <c r="M27" s="178"/>
      <c r="N27" s="178"/>
      <c r="O27" s="178"/>
      <c r="P27" s="179"/>
      <c r="Q27" s="180">
        <v>18</v>
      </c>
      <c r="R27" s="181">
        <v>2</v>
      </c>
      <c r="S27" s="181"/>
      <c r="T27" s="180"/>
      <c r="U27" s="182"/>
      <c r="V27" s="182" t="s">
        <v>115</v>
      </c>
      <c r="W27" s="156">
        <v>4.5</v>
      </c>
      <c r="X27" s="156"/>
      <c r="Y27" s="156">
        <v>17.100000000000001</v>
      </c>
      <c r="Z27" s="156">
        <v>18.3</v>
      </c>
      <c r="AA27" s="156"/>
      <c r="AB27" s="156">
        <v>19.899999999999999</v>
      </c>
      <c r="AC27" s="156"/>
      <c r="AD27" s="140">
        <v>28.5</v>
      </c>
      <c r="AE27" s="141">
        <v>16.3</v>
      </c>
      <c r="AF27" s="156">
        <f t="shared" si="10"/>
        <v>12.2</v>
      </c>
      <c r="AG27" s="156">
        <f t="shared" si="11"/>
        <v>18.537988650259223</v>
      </c>
      <c r="AH27" s="156">
        <f t="shared" si="50"/>
        <v>38.950055966550366</v>
      </c>
      <c r="AI27" s="156">
        <f t="shared" si="16"/>
        <v>9.9305225109999995</v>
      </c>
      <c r="AJ27" s="156">
        <f t="shared" si="51"/>
        <v>8.6074661392592233</v>
      </c>
      <c r="AK27" s="156">
        <f t="shared" si="12"/>
        <v>4.8044535355521036</v>
      </c>
      <c r="AL27" s="142">
        <f t="shared" si="13"/>
        <v>22.098725985531747</v>
      </c>
      <c r="AM27" s="176">
        <v>1007</v>
      </c>
      <c r="AN27" s="177">
        <v>0</v>
      </c>
      <c r="AO27" s="178"/>
      <c r="AP27" s="178"/>
      <c r="AQ27" s="178"/>
      <c r="AR27" s="179"/>
      <c r="AS27" s="180">
        <v>4</v>
      </c>
      <c r="AT27" s="181">
        <v>2</v>
      </c>
      <c r="AU27" s="181"/>
      <c r="AV27" s="180"/>
      <c r="AW27" s="182"/>
      <c r="AX27" s="182" t="s">
        <v>54</v>
      </c>
      <c r="AY27" s="156"/>
      <c r="AZ27" s="156">
        <v>21.5</v>
      </c>
      <c r="BA27" s="156">
        <v>20</v>
      </c>
      <c r="BB27" s="156"/>
      <c r="BC27" s="156">
        <v>19.7</v>
      </c>
      <c r="BD27" s="48"/>
      <c r="BE27" s="140">
        <v>21.1</v>
      </c>
      <c r="BF27" s="141">
        <v>13.8</v>
      </c>
      <c r="BG27" s="156">
        <f t="shared" si="18"/>
        <v>7.3000000000000007</v>
      </c>
      <c r="BH27" s="156">
        <f t="shared" si="19"/>
        <v>15.780916273415599</v>
      </c>
      <c r="BI27" s="156">
        <f t="shared" si="20"/>
        <v>25.035525120638262</v>
      </c>
      <c r="BJ27" s="156">
        <f t="shared" si="21"/>
        <v>5.9252649490000007</v>
      </c>
      <c r="BK27" s="156">
        <f t="shared" si="22"/>
        <v>9.8556513244155983</v>
      </c>
      <c r="BL27" s="156">
        <f t="shared" si="23"/>
        <v>6.7569315807035109</v>
      </c>
      <c r="BM27" s="142">
        <f t="shared" si="14"/>
        <v>39.36666507662347</v>
      </c>
      <c r="BN27" s="176">
        <v>1006</v>
      </c>
      <c r="BO27" s="177">
        <v>0</v>
      </c>
      <c r="BP27" s="178"/>
      <c r="BQ27" s="178"/>
      <c r="BR27" s="178"/>
      <c r="BS27" s="179"/>
      <c r="BT27" s="180">
        <v>13</v>
      </c>
      <c r="BU27" s="181">
        <v>2</v>
      </c>
      <c r="BV27" s="181"/>
      <c r="BW27" s="180"/>
      <c r="BX27" s="182"/>
      <c r="BY27" s="182" t="s">
        <v>54</v>
      </c>
      <c r="BZ27" s="156"/>
      <c r="CA27" s="156">
        <v>20.5</v>
      </c>
      <c r="CB27" s="156">
        <v>20.399999999999999</v>
      </c>
      <c r="CC27" s="156"/>
      <c r="CD27" s="156">
        <v>19.899999999999999</v>
      </c>
      <c r="CE27" s="48"/>
      <c r="CF27" s="150">
        <v>0</v>
      </c>
      <c r="CG27" s="156">
        <v>29</v>
      </c>
      <c r="CH27" s="158">
        <f t="shared" si="0"/>
        <v>5</v>
      </c>
      <c r="CI27" s="154">
        <v>13</v>
      </c>
      <c r="CJ27" s="154">
        <v>115812.89</v>
      </c>
      <c r="CK27" s="154">
        <v>10.199999999999999</v>
      </c>
      <c r="CL27" s="156">
        <v>29</v>
      </c>
      <c r="CM27" s="97">
        <f t="shared" si="1"/>
        <v>22.100000000000005</v>
      </c>
      <c r="CN27" s="98"/>
      <c r="CO27" s="98"/>
      <c r="CP27" s="102">
        <f t="shared" si="2"/>
        <v>41.171269145256325</v>
      </c>
      <c r="CQ27" s="136">
        <v>9</v>
      </c>
      <c r="CS27" s="83">
        <v>15</v>
      </c>
      <c r="CT27" s="92">
        <f t="shared" si="27"/>
        <v>26.4</v>
      </c>
      <c r="CU27" s="92">
        <f t="shared" si="28"/>
        <v>6.9</v>
      </c>
      <c r="CV27" s="92">
        <f t="shared" si="29"/>
        <v>20.333333333333332</v>
      </c>
      <c r="CW27" s="94" t="str">
        <f t="shared" si="30"/>
        <v>s/d</v>
      </c>
      <c r="CX27" s="94" t="str">
        <f t="shared" si="31"/>
        <v>s/d</v>
      </c>
      <c r="CY27" s="93">
        <f t="shared" si="32"/>
        <v>56.360932646319782</v>
      </c>
      <c r="CZ27" s="92">
        <f t="shared" si="24"/>
        <v>10.965941778326751</v>
      </c>
      <c r="DA27" s="93">
        <f t="shared" si="25"/>
        <v>1008.3333333333334</v>
      </c>
      <c r="DB27" s="92">
        <f t="shared" si="33"/>
        <v>1.5</v>
      </c>
      <c r="DC27" s="92" t="e">
        <f t="shared" si="26"/>
        <v>#DIV/0!</v>
      </c>
      <c r="DD27" s="92">
        <f t="shared" ref="DD27:DE27" si="53">IF(COUNT(Y21,AZ21,CA21)=1,"s/d",AVERAGE(Y21,AZ21,CA21))</f>
        <v>17.533333333333335</v>
      </c>
      <c r="DE27" s="92">
        <f t="shared" si="53"/>
        <v>17.599999999999998</v>
      </c>
      <c r="DF27" s="92" t="e">
        <f t="shared" si="26"/>
        <v>#DIV/0!</v>
      </c>
      <c r="DG27" s="92">
        <f t="shared" si="35"/>
        <v>18.399999999999999</v>
      </c>
      <c r="DH27" s="92" t="e">
        <f t="shared" si="26"/>
        <v>#DIV/0!</v>
      </c>
      <c r="DI27" s="96">
        <f t="shared" si="36"/>
        <v>0</v>
      </c>
      <c r="DJ27" s="92">
        <f t="shared" si="37"/>
        <v>5</v>
      </c>
      <c r="DK27" s="96">
        <f t="shared" si="38"/>
        <v>8.6999999999999993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18</v>
      </c>
      <c r="C28" s="141">
        <v>13.8</v>
      </c>
      <c r="D28" s="156">
        <f t="shared" si="3"/>
        <v>4.1999999999999993</v>
      </c>
      <c r="E28" s="156">
        <f t="shared" si="4"/>
        <v>15.780916273415599</v>
      </c>
      <c r="F28" s="156">
        <f t="shared" si="5"/>
        <v>20.646103815106681</v>
      </c>
      <c r="G28" s="156">
        <f t="shared" si="6"/>
        <v>3.4090565459999995</v>
      </c>
      <c r="H28" s="156">
        <f t="shared" si="7"/>
        <v>12.3718597274156</v>
      </c>
      <c r="I28" s="156">
        <f t="shared" si="8"/>
        <v>10.107203681377165</v>
      </c>
      <c r="J28" s="142">
        <f t="shared" si="9"/>
        <v>59.923459836345273</v>
      </c>
      <c r="K28" s="176">
        <v>1008</v>
      </c>
      <c r="L28" s="177">
        <v>7</v>
      </c>
      <c r="M28" s="178"/>
      <c r="N28" s="178"/>
      <c r="O28" s="178"/>
      <c r="P28" s="179"/>
      <c r="Q28" s="180">
        <v>22</v>
      </c>
      <c r="R28" s="181">
        <v>2</v>
      </c>
      <c r="S28" s="181"/>
      <c r="T28" s="180"/>
      <c r="U28" s="182"/>
      <c r="V28" s="182" t="s">
        <v>54</v>
      </c>
      <c r="W28" s="156">
        <v>9</v>
      </c>
      <c r="X28" s="156"/>
      <c r="Y28" s="156">
        <v>18.5</v>
      </c>
      <c r="Z28" s="156">
        <v>19</v>
      </c>
      <c r="AA28" s="156"/>
      <c r="AB28" s="156">
        <v>20</v>
      </c>
      <c r="AC28" s="156"/>
      <c r="AD28" s="140">
        <v>24.5</v>
      </c>
      <c r="AE28" s="141">
        <v>18.3</v>
      </c>
      <c r="AF28" s="156">
        <f t="shared" si="10"/>
        <v>6.1999999999999993</v>
      </c>
      <c r="AG28" s="156">
        <f t="shared" si="11"/>
        <v>21.039157529884413</v>
      </c>
      <c r="AH28" s="156">
        <f t="shared" si="50"/>
        <v>30.768102950530384</v>
      </c>
      <c r="AI28" s="156">
        <f t="shared" si="16"/>
        <v>5.0580527209999993</v>
      </c>
      <c r="AJ28" s="156">
        <f t="shared" si="51"/>
        <v>15.981104808884414</v>
      </c>
      <c r="AK28" s="156">
        <f t="shared" si="12"/>
        <v>13.99071401814617</v>
      </c>
      <c r="AL28" s="142">
        <f t="shared" si="13"/>
        <v>51.94049446135557</v>
      </c>
      <c r="AM28" s="176">
        <v>1007</v>
      </c>
      <c r="AN28" s="177">
        <v>8</v>
      </c>
      <c r="AO28" s="178"/>
      <c r="AP28" s="178"/>
      <c r="AQ28" s="178"/>
      <c r="AR28" s="179"/>
      <c r="AS28" s="180">
        <v>18</v>
      </c>
      <c r="AT28" s="181">
        <v>2</v>
      </c>
      <c r="AU28" s="181"/>
      <c r="AV28" s="180"/>
      <c r="AW28" s="182"/>
      <c r="AX28" s="182" t="s">
        <v>54</v>
      </c>
      <c r="AY28" s="156"/>
      <c r="AZ28" s="156">
        <v>20.5</v>
      </c>
      <c r="BA28" s="156">
        <v>19.8</v>
      </c>
      <c r="BB28" s="156"/>
      <c r="BC28" s="156">
        <v>19.8</v>
      </c>
      <c r="BD28" s="48"/>
      <c r="BE28" s="156">
        <v>14.9</v>
      </c>
      <c r="BF28" s="141">
        <v>12.8</v>
      </c>
      <c r="BG28" s="156">
        <f t="shared" si="18"/>
        <v>2.0999999999999996</v>
      </c>
      <c r="BH28" s="156">
        <f t="shared" si="19"/>
        <v>14.783316816070865</v>
      </c>
      <c r="BI28" s="156">
        <f t="shared" si="20"/>
        <v>16.946151776261242</v>
      </c>
      <c r="BJ28" s="156">
        <f t="shared" si="21"/>
        <v>1.7025986879999999</v>
      </c>
      <c r="BK28" s="156">
        <f t="shared" si="22"/>
        <v>13.080718128070865</v>
      </c>
      <c r="BL28" s="156">
        <f t="shared" si="23"/>
        <v>10.942197558959689</v>
      </c>
      <c r="BM28" s="142">
        <f t="shared" si="14"/>
        <v>77.189903057488181</v>
      </c>
      <c r="BN28" s="176">
        <v>1012</v>
      </c>
      <c r="BO28" s="177">
        <v>0</v>
      </c>
      <c r="BP28" s="178"/>
      <c r="BQ28" s="178"/>
      <c r="BR28" s="178"/>
      <c r="BS28" s="179"/>
      <c r="BT28" s="180">
        <v>22</v>
      </c>
      <c r="BU28" s="181">
        <v>3</v>
      </c>
      <c r="BV28" s="181"/>
      <c r="BW28" s="180"/>
      <c r="BX28" s="182"/>
      <c r="BY28" s="181" t="s">
        <v>54</v>
      </c>
      <c r="BZ28" s="156"/>
      <c r="CA28" s="156">
        <v>19.5</v>
      </c>
      <c r="CB28" s="156">
        <v>19.8</v>
      </c>
      <c r="CC28" s="156"/>
      <c r="CD28" s="156">
        <v>20</v>
      </c>
      <c r="CE28" s="48"/>
      <c r="CF28" s="47">
        <v>0</v>
      </c>
      <c r="CG28" s="156">
        <v>30</v>
      </c>
      <c r="CH28" s="158">
        <f t="shared" si="0"/>
        <v>2.8999999999999986</v>
      </c>
      <c r="CI28" s="154">
        <v>16</v>
      </c>
      <c r="CJ28" s="154">
        <v>115847.49</v>
      </c>
      <c r="CK28" s="154">
        <v>14.8</v>
      </c>
      <c r="CL28" s="156">
        <v>25.5</v>
      </c>
      <c r="CM28" s="97">
        <f t="shared" si="1"/>
        <v>19.133333333333333</v>
      </c>
      <c r="CN28" s="98"/>
      <c r="CO28" s="98"/>
      <c r="CP28" s="102">
        <f t="shared" si="2"/>
        <v>63.017952451729677</v>
      </c>
      <c r="CQ28" s="136">
        <v>2.5</v>
      </c>
      <c r="CS28" s="83">
        <v>16</v>
      </c>
      <c r="CT28" s="92">
        <f t="shared" si="27"/>
        <v>32</v>
      </c>
      <c r="CU28" s="92">
        <f t="shared" si="28"/>
        <v>18.2</v>
      </c>
      <c r="CV28" s="92">
        <f t="shared" si="29"/>
        <v>26.733333333333334</v>
      </c>
      <c r="CW28" s="94" t="str">
        <f t="shared" si="30"/>
        <v>s/d</v>
      </c>
      <c r="CX28" s="94" t="str">
        <f t="shared" si="31"/>
        <v>s/d</v>
      </c>
      <c r="CY28" s="93">
        <f t="shared" si="32"/>
        <v>46.076603875703704</v>
      </c>
      <c r="CZ28" s="92">
        <f t="shared" si="24"/>
        <v>13.887768935368094</v>
      </c>
      <c r="DA28" s="93">
        <f t="shared" si="25"/>
        <v>1000.6666666666666</v>
      </c>
      <c r="DB28" s="92">
        <f t="shared" si="33"/>
        <v>12</v>
      </c>
      <c r="DC28" s="92" t="e">
        <f t="shared" si="26"/>
        <v>#DIV/0!</v>
      </c>
      <c r="DD28" s="92">
        <f t="shared" ref="DD28:DE28" si="54">IF(COUNT(Y22,AZ22,CA22)=1,"s/d",AVERAGE(Y22,AZ22,CA22))</f>
        <v>19.433333333333334</v>
      </c>
      <c r="DE28" s="92">
        <f t="shared" si="54"/>
        <v>18.900000000000002</v>
      </c>
      <c r="DF28" s="92" t="e">
        <f t="shared" si="26"/>
        <v>#DIV/0!</v>
      </c>
      <c r="DG28" s="92">
        <f t="shared" si="35"/>
        <v>18.899999999999999</v>
      </c>
      <c r="DH28" s="92" t="e">
        <f t="shared" si="26"/>
        <v>#DIV/0!</v>
      </c>
      <c r="DI28" s="96">
        <f t="shared" si="36"/>
        <v>0</v>
      </c>
      <c r="DJ28" s="92">
        <f t="shared" si="37"/>
        <v>6.8999999999999986</v>
      </c>
      <c r="DK28" s="96">
        <f t="shared" si="38"/>
        <v>6.7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14.4</v>
      </c>
      <c r="C29" s="141">
        <v>11.8</v>
      </c>
      <c r="D29" s="156">
        <f t="shared" si="3"/>
        <v>2.5999999999999996</v>
      </c>
      <c r="E29" s="156">
        <f t="shared" si="4"/>
        <v>13.841593722678255</v>
      </c>
      <c r="F29" s="156">
        <f t="shared" si="5"/>
        <v>16.407454664904051</v>
      </c>
      <c r="G29" s="156">
        <f t="shared" si="6"/>
        <v>2.105590318</v>
      </c>
      <c r="H29" s="156">
        <f t="shared" si="7"/>
        <v>11.736003404678254</v>
      </c>
      <c r="I29" s="156">
        <f t="shared" si="8"/>
        <v>9.3216067395829647</v>
      </c>
      <c r="J29" s="142">
        <f t="shared" si="9"/>
        <v>71.528482902237442</v>
      </c>
      <c r="K29" s="176">
        <v>1011</v>
      </c>
      <c r="L29" s="177">
        <v>0</v>
      </c>
      <c r="M29" s="178"/>
      <c r="N29" s="178"/>
      <c r="O29" s="178"/>
      <c r="P29" s="179"/>
      <c r="Q29" s="180">
        <v>18</v>
      </c>
      <c r="R29" s="181">
        <v>2</v>
      </c>
      <c r="S29" s="181"/>
      <c r="T29" s="180"/>
      <c r="U29" s="182"/>
      <c r="V29" s="182" t="s">
        <v>115</v>
      </c>
      <c r="W29" s="156">
        <v>4.5</v>
      </c>
      <c r="X29" s="156"/>
      <c r="Y29" s="156">
        <v>17</v>
      </c>
      <c r="Z29" s="156">
        <v>18.2</v>
      </c>
      <c r="AA29" s="156"/>
      <c r="AB29" s="156">
        <v>19.8</v>
      </c>
      <c r="AC29" s="156"/>
      <c r="AD29" s="156">
        <v>24.9</v>
      </c>
      <c r="AE29" s="141">
        <v>15</v>
      </c>
      <c r="AF29" s="156">
        <f t="shared" si="10"/>
        <v>9.8999999999999986</v>
      </c>
      <c r="AG29" s="156">
        <f t="shared" si="11"/>
        <v>17.055735289969338</v>
      </c>
      <c r="AH29" s="156">
        <f t="shared" si="50"/>
        <v>31.512475055169201</v>
      </c>
      <c r="AI29" s="156">
        <f t="shared" si="16"/>
        <v>8.0465492249999997</v>
      </c>
      <c r="AJ29" s="156">
        <f t="shared" si="51"/>
        <v>9.009186064969338</v>
      </c>
      <c r="AK29" s="156">
        <f t="shared" si="12"/>
        <v>5.4586498371297916</v>
      </c>
      <c r="AL29" s="50">
        <f t="shared" si="13"/>
        <v>28.589268374498882</v>
      </c>
      <c r="AM29" s="176">
        <v>1008</v>
      </c>
      <c r="AN29" s="178">
        <v>0</v>
      </c>
      <c r="AO29" s="178"/>
      <c r="AP29" s="178"/>
      <c r="AQ29" s="178"/>
      <c r="AR29" s="179"/>
      <c r="AS29" s="180">
        <v>18</v>
      </c>
      <c r="AT29" s="181">
        <v>2</v>
      </c>
      <c r="AU29" s="181"/>
      <c r="AV29" s="182"/>
      <c r="AW29" s="181"/>
      <c r="AX29" s="182" t="s">
        <v>54</v>
      </c>
      <c r="AY29" s="156"/>
      <c r="AZ29" s="156">
        <v>21</v>
      </c>
      <c r="BA29" s="156">
        <v>20</v>
      </c>
      <c r="BB29" s="156"/>
      <c r="BC29" s="156">
        <v>19.600000000000001</v>
      </c>
      <c r="BD29" s="48"/>
      <c r="BE29" s="156">
        <v>16.8</v>
      </c>
      <c r="BF29" s="141">
        <v>12.8</v>
      </c>
      <c r="BG29" s="156">
        <f t="shared" si="18"/>
        <v>4</v>
      </c>
      <c r="BH29" s="156">
        <f t="shared" si="19"/>
        <v>14.783316816070865</v>
      </c>
      <c r="BI29" s="156">
        <f t="shared" si="20"/>
        <v>19.137478537241915</v>
      </c>
      <c r="BJ29" s="156">
        <f t="shared" si="21"/>
        <v>3.2430451200000006</v>
      </c>
      <c r="BK29" s="156">
        <f t="shared" si="22"/>
        <v>11.540271696070864</v>
      </c>
      <c r="BL29" s="156">
        <f t="shared" si="23"/>
        <v>9.0722413674482709</v>
      </c>
      <c r="BM29" s="50">
        <f t="shared" si="14"/>
        <v>60.301944551437451</v>
      </c>
      <c r="BN29" s="176">
        <v>1007</v>
      </c>
      <c r="BO29" s="178">
        <v>0</v>
      </c>
      <c r="BP29" s="178"/>
      <c r="BQ29" s="178"/>
      <c r="BR29" s="178"/>
      <c r="BS29" s="181"/>
      <c r="BT29" s="179">
        <v>0</v>
      </c>
      <c r="BU29" s="181">
        <v>0</v>
      </c>
      <c r="BV29" s="182"/>
      <c r="BW29" s="182"/>
      <c r="BX29" s="182"/>
      <c r="BY29" s="182" t="s">
        <v>54</v>
      </c>
      <c r="BZ29" s="156"/>
      <c r="CA29" s="156">
        <v>19.600000000000001</v>
      </c>
      <c r="CB29" s="156">
        <v>20.100000000000001</v>
      </c>
      <c r="CC29" s="156"/>
      <c r="CD29" s="156">
        <v>19.8</v>
      </c>
      <c r="CE29" s="48"/>
      <c r="CF29" s="47">
        <v>0</v>
      </c>
      <c r="CG29" s="156">
        <v>27.9</v>
      </c>
      <c r="CH29" s="158">
        <f t="shared" si="0"/>
        <v>3.8000000000000007</v>
      </c>
      <c r="CI29" s="154">
        <v>12</v>
      </c>
      <c r="CJ29" s="154">
        <v>115905.61</v>
      </c>
      <c r="CK29" s="154">
        <v>9.8000000000000007</v>
      </c>
      <c r="CL29" s="156">
        <v>26.5</v>
      </c>
      <c r="CM29" s="97">
        <f t="shared" si="1"/>
        <v>18.7</v>
      </c>
      <c r="CN29" s="98"/>
      <c r="CO29" s="98"/>
      <c r="CP29" s="102">
        <f t="shared" si="2"/>
        <v>53.473231942724595</v>
      </c>
      <c r="CQ29" s="136">
        <v>9.6999999999999993</v>
      </c>
      <c r="CS29" s="83">
        <v>17</v>
      </c>
      <c r="CT29" s="92">
        <f t="shared" si="27"/>
        <v>31.7</v>
      </c>
      <c r="CU29" s="92">
        <f t="shared" si="28"/>
        <v>22.4</v>
      </c>
      <c r="CV29" s="92">
        <f t="shared" si="29"/>
        <v>26.133333333333336</v>
      </c>
      <c r="CW29" s="94" t="str">
        <f t="shared" si="30"/>
        <v>s/d</v>
      </c>
      <c r="CX29" s="94" t="str">
        <f t="shared" si="31"/>
        <v>s/d</v>
      </c>
      <c r="CY29" s="93">
        <f t="shared" si="32"/>
        <v>48.507308350987444</v>
      </c>
      <c r="CZ29" s="92">
        <f t="shared" si="24"/>
        <v>13.686721493947502</v>
      </c>
      <c r="DA29" s="93">
        <f t="shared" si="25"/>
        <v>994.33333333333337</v>
      </c>
      <c r="DB29" s="92">
        <f t="shared" si="33"/>
        <v>18.899999999999999</v>
      </c>
      <c r="DC29" s="92" t="e">
        <f t="shared" ref="DC29:DH43" si="55">IF(COUNT(X23,AY23,BZ23)=1,"sd",AVERAGE(X23,AY23,BZ23))</f>
        <v>#DIV/0!</v>
      </c>
      <c r="DD29" s="92">
        <f t="shared" ref="DD29:DE29" si="56">IF(COUNT(Y23,AZ23,CA23)=1,"s/d",AVERAGE(Y23,AZ23,CA23))</f>
        <v>20.533333333333331</v>
      </c>
      <c r="DE29" s="92">
        <f t="shared" si="56"/>
        <v>20.033333333333331</v>
      </c>
      <c r="DF29" s="92" t="e">
        <f t="shared" si="55"/>
        <v>#DIV/0!</v>
      </c>
      <c r="DG29" s="92">
        <f t="shared" si="35"/>
        <v>19.566666666666666</v>
      </c>
      <c r="DH29" s="92" t="e">
        <f t="shared" si="55"/>
        <v>#DIV/0!</v>
      </c>
      <c r="DI29" s="96">
        <f t="shared" si="36"/>
        <v>0</v>
      </c>
      <c r="DJ29" s="92">
        <f t="shared" si="37"/>
        <v>5</v>
      </c>
      <c r="DK29" s="96">
        <f t="shared" si="38"/>
        <v>2.7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18.3</v>
      </c>
      <c r="C30" s="141">
        <v>13.5</v>
      </c>
      <c r="D30" s="156">
        <f t="shared" si="3"/>
        <v>4.8000000000000007</v>
      </c>
      <c r="E30" s="156">
        <f t="shared" si="4"/>
        <v>15.475605244699189</v>
      </c>
      <c r="F30" s="156">
        <f t="shared" si="5"/>
        <v>21.039157529884413</v>
      </c>
      <c r="G30" s="156">
        <f t="shared" si="6"/>
        <v>3.8947414800000004</v>
      </c>
      <c r="H30" s="156">
        <f t="shared" si="7"/>
        <v>11.580863764699188</v>
      </c>
      <c r="I30" s="156">
        <f t="shared" si="8"/>
        <v>9.1242604890017098</v>
      </c>
      <c r="J30" s="142">
        <f t="shared" si="9"/>
        <v>55.0443322088801</v>
      </c>
      <c r="K30" s="176">
        <v>1007</v>
      </c>
      <c r="L30" s="177">
        <v>0</v>
      </c>
      <c r="M30" s="178"/>
      <c r="N30" s="178"/>
      <c r="O30" s="178"/>
      <c r="P30" s="179"/>
      <c r="Q30" s="180">
        <v>13</v>
      </c>
      <c r="R30" s="181">
        <v>2</v>
      </c>
      <c r="S30" s="181"/>
      <c r="T30" s="180"/>
      <c r="U30" s="182"/>
      <c r="V30" s="182" t="s">
        <v>54</v>
      </c>
      <c r="W30" s="156">
        <v>4.5</v>
      </c>
      <c r="X30" s="156"/>
      <c r="Y30" s="156">
        <v>17.100000000000001</v>
      </c>
      <c r="Z30" s="156">
        <v>18.399999999999999</v>
      </c>
      <c r="AA30" s="156"/>
      <c r="AB30" s="156">
        <v>19.899999999999999</v>
      </c>
      <c r="AC30" s="48"/>
      <c r="AD30" s="156">
        <v>29.1</v>
      </c>
      <c r="AE30" s="141">
        <v>18.2</v>
      </c>
      <c r="AF30" s="156">
        <f t="shared" si="10"/>
        <v>10.900000000000002</v>
      </c>
      <c r="AG30" s="156">
        <f t="shared" si="11"/>
        <v>20.907417576861945</v>
      </c>
      <c r="AH30" s="156">
        <f t="shared" si="50"/>
        <v>40.327633762871848</v>
      </c>
      <c r="AI30" s="156">
        <f t="shared" si="16"/>
        <v>8.8913814630000019</v>
      </c>
      <c r="AJ30" s="156">
        <f t="shared" si="51"/>
        <v>12.016036113861944</v>
      </c>
      <c r="AK30" s="156">
        <f t="shared" si="12"/>
        <v>9.67208596188601</v>
      </c>
      <c r="AL30" s="50">
        <f t="shared" si="13"/>
        <v>29.796035603072408</v>
      </c>
      <c r="AM30" s="176">
        <v>1004</v>
      </c>
      <c r="AN30" s="178">
        <v>0</v>
      </c>
      <c r="AO30" s="178"/>
      <c r="AP30" s="178"/>
      <c r="AQ30" s="178"/>
      <c r="AR30" s="181"/>
      <c r="AS30" s="179">
        <v>36</v>
      </c>
      <c r="AT30" s="181">
        <v>2</v>
      </c>
      <c r="AU30" s="182"/>
      <c r="AV30" s="182"/>
      <c r="AW30" s="182"/>
      <c r="AX30" s="182" t="s">
        <v>54</v>
      </c>
      <c r="AY30" s="156"/>
      <c r="AZ30" s="156">
        <v>21.7</v>
      </c>
      <c r="BA30" s="156">
        <v>20</v>
      </c>
      <c r="BB30" s="156"/>
      <c r="BC30" s="156">
        <v>19.7</v>
      </c>
      <c r="BD30" s="48"/>
      <c r="BE30" s="156">
        <v>19.7</v>
      </c>
      <c r="BF30" s="141">
        <v>16.3</v>
      </c>
      <c r="BG30" s="156">
        <f t="shared" si="18"/>
        <v>3.3999999999999986</v>
      </c>
      <c r="BH30" s="156">
        <f t="shared" si="19"/>
        <v>18.537988650259223</v>
      </c>
      <c r="BI30" s="156">
        <f t="shared" si="20"/>
        <v>22.961361513615785</v>
      </c>
      <c r="BJ30" s="156">
        <f t="shared" si="21"/>
        <v>2.7675226669999993</v>
      </c>
      <c r="BK30" s="156">
        <f t="shared" si="22"/>
        <v>15.770465983259223</v>
      </c>
      <c r="BL30" s="156">
        <f t="shared" si="23"/>
        <v>13.78642991699448</v>
      </c>
      <c r="BM30" s="50">
        <f t="shared" si="14"/>
        <v>68.68262569668417</v>
      </c>
      <c r="BN30" s="176">
        <v>1003</v>
      </c>
      <c r="BO30" s="178">
        <v>0</v>
      </c>
      <c r="BP30" s="178"/>
      <c r="BQ30" s="178"/>
      <c r="BR30" s="178"/>
      <c r="BS30" s="181"/>
      <c r="BT30" s="179">
        <v>0</v>
      </c>
      <c r="BU30" s="181">
        <v>0</v>
      </c>
      <c r="BV30" s="182"/>
      <c r="BW30" s="182"/>
      <c r="BX30" s="182"/>
      <c r="BY30" s="182" t="s">
        <v>54</v>
      </c>
      <c r="BZ30" s="156"/>
      <c r="CA30" s="156">
        <v>20.8</v>
      </c>
      <c r="CB30" s="156">
        <v>20.6</v>
      </c>
      <c r="CC30" s="156"/>
      <c r="CD30" s="156">
        <v>20</v>
      </c>
      <c r="CE30" s="48"/>
      <c r="CF30" s="47">
        <v>0</v>
      </c>
      <c r="CG30" s="156">
        <v>28.8</v>
      </c>
      <c r="CH30" s="158">
        <f t="shared" si="0"/>
        <v>5</v>
      </c>
      <c r="CI30" s="154">
        <v>13.4</v>
      </c>
      <c r="CJ30" s="154">
        <v>115934.23</v>
      </c>
      <c r="CK30" s="154">
        <v>11.2</v>
      </c>
      <c r="CL30" s="156">
        <v>30.4</v>
      </c>
      <c r="CM30" s="97">
        <f t="shared" si="1"/>
        <v>22.366666666666671</v>
      </c>
      <c r="CN30" s="98"/>
      <c r="CO30" s="98"/>
      <c r="CP30" s="102">
        <f t="shared" si="2"/>
        <v>51.174331169545553</v>
      </c>
      <c r="CQ30" s="136">
        <v>9.6</v>
      </c>
      <c r="CS30" s="83">
        <v>18</v>
      </c>
      <c r="CT30" s="92">
        <f t="shared" si="27"/>
        <v>28</v>
      </c>
      <c r="CU30" s="92">
        <f t="shared" si="28"/>
        <v>20.2</v>
      </c>
      <c r="CV30" s="92">
        <f t="shared" si="29"/>
        <v>22.133333333333336</v>
      </c>
      <c r="CW30" s="94" t="str">
        <f t="shared" si="30"/>
        <v>s/d</v>
      </c>
      <c r="CX30" s="94" t="str">
        <f t="shared" si="31"/>
        <v>s/d</v>
      </c>
      <c r="CY30" s="93">
        <f t="shared" si="32"/>
        <v>60.996974340824885</v>
      </c>
      <c r="CZ30" s="92">
        <f t="shared" si="24"/>
        <v>14.208784339283772</v>
      </c>
      <c r="DA30" s="93">
        <f t="shared" si="25"/>
        <v>999.66666666666663</v>
      </c>
      <c r="DB30" s="92">
        <f t="shared" si="33"/>
        <v>16.5</v>
      </c>
      <c r="DC30" s="92" t="e">
        <f t="shared" si="55"/>
        <v>#DIV/0!</v>
      </c>
      <c r="DD30" s="92">
        <f t="shared" ref="DD30:DE30" si="57">IF(COUNT(Y24,AZ24,CA24)=1,"s/d",AVERAGE(Y24,AZ24,CA24))</f>
        <v>20.933333333333334</v>
      </c>
      <c r="DE30" s="92">
        <f t="shared" si="57"/>
        <v>20.566666666666666</v>
      </c>
      <c r="DF30" s="92" t="e">
        <f t="shared" si="55"/>
        <v>#DIV/0!</v>
      </c>
      <c r="DG30" s="92">
        <f t="shared" si="35"/>
        <v>20.2</v>
      </c>
      <c r="DH30" s="92" t="e">
        <f t="shared" si="55"/>
        <v>#DIV/0!</v>
      </c>
      <c r="DI30" s="96">
        <f t="shared" si="36"/>
        <v>0</v>
      </c>
      <c r="DJ30" s="92">
        <f t="shared" si="37"/>
        <v>6.8999999999999986</v>
      </c>
      <c r="DK30" s="96">
        <f t="shared" si="38"/>
        <v>0.8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21.4</v>
      </c>
      <c r="C31" s="141">
        <v>15.1</v>
      </c>
      <c r="D31" s="156">
        <f t="shared" si="3"/>
        <v>6.2999999999999989</v>
      </c>
      <c r="E31" s="156">
        <f t="shared" si="4"/>
        <v>17.165940425361004</v>
      </c>
      <c r="F31" s="156">
        <f t="shared" si="5"/>
        <v>25.500711069439838</v>
      </c>
      <c r="G31" s="156">
        <f t="shared" si="6"/>
        <v>5.1211102004999995</v>
      </c>
      <c r="H31" s="156">
        <f t="shared" si="7"/>
        <v>12.044830224861006</v>
      </c>
      <c r="I31" s="156">
        <f t="shared" si="8"/>
        <v>9.7077151818980241</v>
      </c>
      <c r="J31" s="142">
        <f t="shared" si="9"/>
        <v>47.233311228311514</v>
      </c>
      <c r="K31" s="176">
        <v>1004</v>
      </c>
      <c r="L31" s="177">
        <v>6</v>
      </c>
      <c r="M31" s="178"/>
      <c r="N31" s="178"/>
      <c r="O31" s="178"/>
      <c r="P31" s="179"/>
      <c r="Q31" s="180">
        <v>36</v>
      </c>
      <c r="R31" s="181">
        <v>5</v>
      </c>
      <c r="S31" s="181"/>
      <c r="T31" s="180"/>
      <c r="U31" s="182"/>
      <c r="V31" s="182" t="s">
        <v>54</v>
      </c>
      <c r="W31" s="156">
        <v>12</v>
      </c>
      <c r="X31" s="156"/>
      <c r="Y31" s="156">
        <v>18.2</v>
      </c>
      <c r="Z31" s="156">
        <v>18.399999999999999</v>
      </c>
      <c r="AA31" s="156"/>
      <c r="AB31" s="156">
        <v>20.2</v>
      </c>
      <c r="AC31" s="48"/>
      <c r="AD31" s="156">
        <v>25.8</v>
      </c>
      <c r="AE31" s="141">
        <v>18.2</v>
      </c>
      <c r="AF31" s="156">
        <f t="shared" si="10"/>
        <v>7.6000000000000014</v>
      </c>
      <c r="AG31" s="156">
        <f t="shared" si="11"/>
        <v>20.907417576861945</v>
      </c>
      <c r="AH31" s="156">
        <f t="shared" si="50"/>
        <v>33.244963896408066</v>
      </c>
      <c r="AI31" s="156">
        <f t="shared" si="16"/>
        <v>6.1994953320000015</v>
      </c>
      <c r="AJ31" s="156">
        <f t="shared" si="51"/>
        <v>14.707922244861944</v>
      </c>
      <c r="AK31" s="156">
        <f t="shared" si="12"/>
        <v>12.7179151414273</v>
      </c>
      <c r="AL31" s="50">
        <f t="shared" si="13"/>
        <v>44.241053444040745</v>
      </c>
      <c r="AM31" s="176">
        <v>1001</v>
      </c>
      <c r="AN31" s="178">
        <v>7</v>
      </c>
      <c r="AO31" s="178"/>
      <c r="AP31" s="178"/>
      <c r="AQ31" s="178"/>
      <c r="AR31" s="181"/>
      <c r="AS31" s="179">
        <v>4</v>
      </c>
      <c r="AT31" s="181">
        <v>3</v>
      </c>
      <c r="AU31" s="182"/>
      <c r="AV31" s="182"/>
      <c r="AW31" s="182"/>
      <c r="AX31" s="182" t="s">
        <v>54</v>
      </c>
      <c r="AY31" s="156"/>
      <c r="AZ31" s="156">
        <v>21.4</v>
      </c>
      <c r="BA31" s="156">
        <v>20.6</v>
      </c>
      <c r="BB31" s="156"/>
      <c r="BC31" s="156">
        <v>20.100000000000001</v>
      </c>
      <c r="BD31" s="48"/>
      <c r="BE31" s="156">
        <v>21.6</v>
      </c>
      <c r="BF31" s="141">
        <v>17.600000000000001</v>
      </c>
      <c r="BG31" s="156">
        <f t="shared" si="18"/>
        <v>4</v>
      </c>
      <c r="BH31" s="156">
        <f t="shared" si="19"/>
        <v>20.132047195870708</v>
      </c>
      <c r="BI31" s="156">
        <f t="shared" si="20"/>
        <v>25.815016086976236</v>
      </c>
      <c r="BJ31" s="156">
        <f t="shared" si="21"/>
        <v>3.2606870400000001</v>
      </c>
      <c r="BK31" s="156">
        <f t="shared" si="22"/>
        <v>16.871360155870708</v>
      </c>
      <c r="BL31" s="156">
        <f t="shared" si="23"/>
        <v>14.828836005223971</v>
      </c>
      <c r="BM31" s="50">
        <f t="shared" si="14"/>
        <v>65.354831075942528</v>
      </c>
      <c r="BN31" s="176">
        <v>1001</v>
      </c>
      <c r="BO31" s="178">
        <v>5</v>
      </c>
      <c r="BP31" s="178"/>
      <c r="BQ31" s="178"/>
      <c r="BR31" s="178"/>
      <c r="BS31" s="181"/>
      <c r="BT31" s="179">
        <v>4</v>
      </c>
      <c r="BU31" s="181">
        <v>2</v>
      </c>
      <c r="BV31" s="182"/>
      <c r="BW31" s="182"/>
      <c r="BX31" s="182"/>
      <c r="BY31" s="182" t="s">
        <v>115</v>
      </c>
      <c r="BZ31" s="156"/>
      <c r="CA31" s="156">
        <v>20.399999999999999</v>
      </c>
      <c r="CB31" s="156">
        <v>20.3</v>
      </c>
      <c r="CC31" s="156"/>
      <c r="CD31" s="156">
        <v>20.2</v>
      </c>
      <c r="CE31" s="48"/>
      <c r="CF31" s="47">
        <v>3.1</v>
      </c>
      <c r="CG31" s="156">
        <v>30</v>
      </c>
      <c r="CH31" s="158">
        <f t="shared" si="0"/>
        <v>3.4000000000000021</v>
      </c>
      <c r="CI31" s="154">
        <v>19.100000000000001</v>
      </c>
      <c r="CJ31" s="154">
        <v>116019.53</v>
      </c>
      <c r="CK31" s="154">
        <v>18.2</v>
      </c>
      <c r="CL31" s="156">
        <v>26.5</v>
      </c>
      <c r="CM31" s="97">
        <f t="shared" si="1"/>
        <v>22.933333333333337</v>
      </c>
      <c r="CN31" s="98"/>
      <c r="CO31" s="98"/>
      <c r="CP31" s="102">
        <f t="shared" si="2"/>
        <v>52.276398582764934</v>
      </c>
      <c r="CQ31" s="136">
        <v>3.2</v>
      </c>
      <c r="CS31" s="83">
        <v>19</v>
      </c>
      <c r="CT31" s="92">
        <f t="shared" si="27"/>
        <v>24</v>
      </c>
      <c r="CU31" s="92">
        <f t="shared" si="28"/>
        <v>11.8</v>
      </c>
      <c r="CV31" s="92">
        <f t="shared" si="29"/>
        <v>17.033333333333335</v>
      </c>
      <c r="CW31" s="94" t="str">
        <f t="shared" si="30"/>
        <v>s/d</v>
      </c>
      <c r="CX31" s="94" t="str">
        <f t="shared" si="31"/>
        <v>s/d</v>
      </c>
      <c r="CY31" s="93">
        <f t="shared" si="32"/>
        <v>52.427409960902139</v>
      </c>
      <c r="CZ31" s="92">
        <f t="shared" si="24"/>
        <v>5.9795316486949739</v>
      </c>
      <c r="DA31" s="93">
        <f t="shared" si="25"/>
        <v>1006.3333333333334</v>
      </c>
      <c r="DB31" s="92">
        <f t="shared" si="33"/>
        <v>9.3000000000000007</v>
      </c>
      <c r="DC31" s="92" t="e">
        <f t="shared" si="55"/>
        <v>#DIV/0!</v>
      </c>
      <c r="DD31" s="92">
        <f t="shared" ref="DD31:DE31" si="58">IF(COUNT(Y25,AZ25,CA25)=1,"s/d",AVERAGE(Y25,AZ25,CA25))</f>
        <v>19.599999999999998</v>
      </c>
      <c r="DE31" s="92">
        <f t="shared" si="58"/>
        <v>19.900000000000002</v>
      </c>
      <c r="DF31" s="92" t="e">
        <f t="shared" si="55"/>
        <v>#DIV/0!</v>
      </c>
      <c r="DG31" s="92">
        <f t="shared" si="35"/>
        <v>20.200000000000003</v>
      </c>
      <c r="DH31" s="92" t="e">
        <f t="shared" si="55"/>
        <v>#DIV/0!</v>
      </c>
      <c r="DI31" s="96">
        <f t="shared" si="36"/>
        <v>0</v>
      </c>
      <c r="DJ31" s="92">
        <f t="shared" si="37"/>
        <v>5</v>
      </c>
      <c r="DK31" s="96">
        <f t="shared" si="38"/>
        <v>8.4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18</v>
      </c>
      <c r="C32" s="141">
        <v>17</v>
      </c>
      <c r="D32" s="156">
        <f t="shared" si="3"/>
        <v>1</v>
      </c>
      <c r="E32" s="156">
        <f t="shared" si="4"/>
        <v>19.381992880783113</v>
      </c>
      <c r="F32" s="156">
        <f t="shared" si="5"/>
        <v>20.646103815106681</v>
      </c>
      <c r="G32" s="156">
        <f t="shared" si="6"/>
        <v>0.81462045000000005</v>
      </c>
      <c r="H32" s="156">
        <f t="shared" si="7"/>
        <v>18.567372430783113</v>
      </c>
      <c r="I32" s="156">
        <f t="shared" si="8"/>
        <v>16.323522308786121</v>
      </c>
      <c r="J32" s="142">
        <f t="shared" si="9"/>
        <v>89.931604515121322</v>
      </c>
      <c r="K32" s="176">
        <v>1008</v>
      </c>
      <c r="L32" s="177">
        <v>8</v>
      </c>
      <c r="M32" s="178"/>
      <c r="N32" s="178"/>
      <c r="O32" s="178"/>
      <c r="P32" s="179"/>
      <c r="Q32" s="180">
        <v>0</v>
      </c>
      <c r="R32" s="181">
        <v>0</v>
      </c>
      <c r="S32" s="181"/>
      <c r="T32" s="180"/>
      <c r="U32" s="182"/>
      <c r="V32" s="182" t="s">
        <v>114</v>
      </c>
      <c r="W32" s="156">
        <v>15.8</v>
      </c>
      <c r="X32" s="156"/>
      <c r="Y32" s="156">
        <v>19.100000000000001</v>
      </c>
      <c r="Z32" s="156">
        <v>19.600000000000001</v>
      </c>
      <c r="AA32" s="156"/>
      <c r="AB32" s="156">
        <v>20.3</v>
      </c>
      <c r="AC32" s="48"/>
      <c r="AD32" s="156">
        <v>18</v>
      </c>
      <c r="AE32" s="141">
        <v>17.600000000000001</v>
      </c>
      <c r="AF32" s="156">
        <f t="shared" si="10"/>
        <v>0.39999999999999858</v>
      </c>
      <c r="AG32" s="156">
        <f t="shared" si="11"/>
        <v>20.132047195870708</v>
      </c>
      <c r="AH32" s="156">
        <f t="shared" si="50"/>
        <v>20.646103815106681</v>
      </c>
      <c r="AI32" s="156">
        <f t="shared" si="16"/>
        <v>0.32606870399999888</v>
      </c>
      <c r="AJ32" s="156">
        <f t="shared" si="51"/>
        <v>19.805978491870711</v>
      </c>
      <c r="AK32" s="156">
        <f t="shared" si="12"/>
        <v>17.341241456594322</v>
      </c>
      <c r="AL32" s="50">
        <f t="shared" si="13"/>
        <v>95.930828737665976</v>
      </c>
      <c r="AM32" s="176">
        <v>1003</v>
      </c>
      <c r="AN32" s="178">
        <v>8</v>
      </c>
      <c r="AO32" s="178"/>
      <c r="AP32" s="178"/>
      <c r="AQ32" s="178"/>
      <c r="AR32" s="181"/>
      <c r="AS32" s="179">
        <v>36</v>
      </c>
      <c r="AT32" s="181">
        <v>4</v>
      </c>
      <c r="AU32" s="182"/>
      <c r="AV32" s="182"/>
      <c r="AW32" s="182"/>
      <c r="AX32" s="182" t="s">
        <v>114</v>
      </c>
      <c r="AY32" s="156"/>
      <c r="AZ32" s="156">
        <v>19</v>
      </c>
      <c r="BA32" s="156">
        <v>19.3</v>
      </c>
      <c r="BB32" s="156"/>
      <c r="BC32" s="156">
        <v>20.2</v>
      </c>
      <c r="BD32" s="48"/>
      <c r="BE32" s="156">
        <v>17.3</v>
      </c>
      <c r="BF32" s="141">
        <v>16.899999999999999</v>
      </c>
      <c r="BG32" s="156">
        <f t="shared" si="18"/>
        <v>0.40000000000000213</v>
      </c>
      <c r="BH32" s="156">
        <f t="shared" si="19"/>
        <v>19.259395491255425</v>
      </c>
      <c r="BI32" s="156">
        <f t="shared" si="20"/>
        <v>19.75389986307535</v>
      </c>
      <c r="BJ32" s="156">
        <f t="shared" si="21"/>
        <v>0.32581142600000179</v>
      </c>
      <c r="BK32" s="156">
        <f t="shared" si="22"/>
        <v>18.933584065255424</v>
      </c>
      <c r="BL32" s="156">
        <f t="shared" si="23"/>
        <v>16.63046920672161</v>
      </c>
      <c r="BM32" s="50">
        <f t="shared" si="14"/>
        <v>95.847322283164516</v>
      </c>
      <c r="BN32" s="176">
        <v>1003</v>
      </c>
      <c r="BO32" s="178">
        <v>3</v>
      </c>
      <c r="BP32" s="178"/>
      <c r="BQ32" s="178"/>
      <c r="BR32" s="178"/>
      <c r="BS32" s="181"/>
      <c r="BT32" s="179">
        <v>0</v>
      </c>
      <c r="BU32" s="181">
        <v>0</v>
      </c>
      <c r="BV32" s="182"/>
      <c r="BW32" s="182"/>
      <c r="BX32" s="182"/>
      <c r="BY32" s="182" t="s">
        <v>115</v>
      </c>
      <c r="BZ32" s="156"/>
      <c r="CA32" s="156">
        <v>18.8</v>
      </c>
      <c r="CB32" s="156">
        <v>19.2</v>
      </c>
      <c r="CC32" s="156"/>
      <c r="CD32" s="156">
        <v>20</v>
      </c>
      <c r="CE32" s="48"/>
      <c r="CF32" s="47">
        <v>27</v>
      </c>
      <c r="CG32" s="156">
        <v>25.3</v>
      </c>
      <c r="CH32" s="169" t="e">
        <f t="shared" si="0"/>
        <v>#VALUE!</v>
      </c>
      <c r="CI32" s="154">
        <v>17.8</v>
      </c>
      <c r="CJ32" s="154">
        <v>116104.65</v>
      </c>
      <c r="CK32" s="154">
        <v>18</v>
      </c>
      <c r="CL32" s="156">
        <v>24.5</v>
      </c>
      <c r="CM32" s="97">
        <f t="shared" si="1"/>
        <v>17.766666666666666</v>
      </c>
      <c r="CN32" s="98"/>
      <c r="CO32" s="98"/>
      <c r="CP32" s="102">
        <f t="shared" si="2"/>
        <v>93.903251845317257</v>
      </c>
      <c r="CQ32" s="136">
        <v>0</v>
      </c>
      <c r="CS32" s="83">
        <v>20</v>
      </c>
      <c r="CT32" s="92">
        <f t="shared" si="27"/>
        <v>26</v>
      </c>
      <c r="CU32" s="92">
        <f t="shared" si="28"/>
        <v>8.4</v>
      </c>
      <c r="CV32" s="92">
        <f t="shared" si="29"/>
        <v>18.233333333333334</v>
      </c>
      <c r="CW32" s="94" t="str">
        <f t="shared" si="30"/>
        <v>s/d</v>
      </c>
      <c r="CX32" s="94" t="str">
        <f t="shared" si="31"/>
        <v>s/d</v>
      </c>
      <c r="CY32" s="93">
        <f t="shared" si="32"/>
        <v>53.256164605556336</v>
      </c>
      <c r="CZ32" s="92">
        <f t="shared" si="24"/>
        <v>7.6356019576027307</v>
      </c>
      <c r="DA32" s="93">
        <f t="shared" si="25"/>
        <v>1009</v>
      </c>
      <c r="DB32" s="92">
        <f t="shared" si="33"/>
        <v>4.8</v>
      </c>
      <c r="DC32" s="92" t="e">
        <f t="shared" si="55"/>
        <v>#DIV/0!</v>
      </c>
      <c r="DD32" s="92">
        <f t="shared" ref="DD32:DE32" si="59">IF(COUNT(Y26,AZ26,CA26)=1,"s/d",AVERAGE(Y26,AZ26,CA26))</f>
        <v>19.266666666666666</v>
      </c>
      <c r="DE32" s="92">
        <f t="shared" si="59"/>
        <v>19.466666666666665</v>
      </c>
      <c r="DF32" s="92" t="e">
        <f t="shared" si="55"/>
        <v>#DIV/0!</v>
      </c>
      <c r="DG32" s="92">
        <f t="shared" si="35"/>
        <v>19.866666666666667</v>
      </c>
      <c r="DH32" s="92" t="e">
        <f t="shared" si="55"/>
        <v>#DIV/0!</v>
      </c>
      <c r="DI32" s="96">
        <f t="shared" si="36"/>
        <v>0</v>
      </c>
      <c r="DJ32" s="92">
        <f t="shared" si="37"/>
        <v>4</v>
      </c>
      <c r="DK32" s="96">
        <f t="shared" si="38"/>
        <v>8.9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21.5</v>
      </c>
      <c r="C33" s="141">
        <v>18.2</v>
      </c>
      <c r="D33" s="156">
        <f t="shared" si="3"/>
        <v>3.3000000000000007</v>
      </c>
      <c r="E33" s="156">
        <f t="shared" si="4"/>
        <v>20.907417576861945</v>
      </c>
      <c r="F33" s="156">
        <f t="shared" si="5"/>
        <v>25.657442951879197</v>
      </c>
      <c r="G33" s="156">
        <f t="shared" si="6"/>
        <v>2.6918861310000004</v>
      </c>
      <c r="H33" s="156">
        <f t="shared" si="7"/>
        <v>18.215531445861945</v>
      </c>
      <c r="I33" s="156">
        <f t="shared" si="8"/>
        <v>16.02358249489518</v>
      </c>
      <c r="J33" s="142">
        <f t="shared" si="9"/>
        <v>70.995116232063211</v>
      </c>
      <c r="K33" s="176">
        <v>1008</v>
      </c>
      <c r="L33" s="177">
        <v>1</v>
      </c>
      <c r="M33" s="178"/>
      <c r="N33" s="178"/>
      <c r="O33" s="178"/>
      <c r="P33" s="179"/>
      <c r="Q33" s="180">
        <v>9</v>
      </c>
      <c r="R33" s="181">
        <v>2</v>
      </c>
      <c r="S33" s="181"/>
      <c r="T33" s="180"/>
      <c r="U33" s="182"/>
      <c r="V33" s="182" t="s">
        <v>115</v>
      </c>
      <c r="W33" s="156">
        <v>12.5</v>
      </c>
      <c r="X33" s="156"/>
      <c r="Y33" s="156">
        <v>18.100000000000001</v>
      </c>
      <c r="Z33" s="156">
        <v>18.5</v>
      </c>
      <c r="AA33" s="156"/>
      <c r="AB33" s="156">
        <v>19.7</v>
      </c>
      <c r="AC33" s="48"/>
      <c r="AD33" s="156">
        <v>29</v>
      </c>
      <c r="AE33" s="141">
        <v>21.9</v>
      </c>
      <c r="AF33" s="156">
        <f t="shared" si="10"/>
        <v>7.1000000000000014</v>
      </c>
      <c r="AG33" s="156">
        <f t="shared" si="11"/>
        <v>26.292821095593151</v>
      </c>
      <c r="AH33" s="156">
        <f t="shared" si="50"/>
        <v>40.09513838993027</v>
      </c>
      <c r="AI33" s="156">
        <f t="shared" si="16"/>
        <v>5.8157719865000015</v>
      </c>
      <c r="AJ33" s="156">
        <f t="shared" si="51"/>
        <v>20.477049109093151</v>
      </c>
      <c r="AK33" s="156">
        <f t="shared" si="12"/>
        <v>17.869564093949286</v>
      </c>
      <c r="AL33" s="50">
        <f t="shared" si="13"/>
        <v>51.07115209318215</v>
      </c>
      <c r="AM33" s="176">
        <v>1005</v>
      </c>
      <c r="AN33" s="178">
        <v>1</v>
      </c>
      <c r="AO33" s="178"/>
      <c r="AP33" s="178"/>
      <c r="AQ33" s="178"/>
      <c r="AR33" s="179"/>
      <c r="AS33" s="180">
        <v>4</v>
      </c>
      <c r="AT33" s="181">
        <v>2</v>
      </c>
      <c r="AU33" s="181"/>
      <c r="AV33" s="182"/>
      <c r="AW33" s="182"/>
      <c r="AX33" s="182" t="s">
        <v>54</v>
      </c>
      <c r="AY33" s="156"/>
      <c r="AZ33" s="156">
        <v>22.5</v>
      </c>
      <c r="BA33" s="156">
        <v>20.5</v>
      </c>
      <c r="BB33" s="156"/>
      <c r="BC33" s="156">
        <v>19.600000000000001</v>
      </c>
      <c r="BD33" s="48"/>
      <c r="BE33" s="140">
        <v>21.5</v>
      </c>
      <c r="BF33" s="141">
        <v>20.2</v>
      </c>
      <c r="BG33" s="156">
        <f t="shared" si="18"/>
        <v>1.3000000000000007</v>
      </c>
      <c r="BH33" s="156">
        <f t="shared" si="19"/>
        <v>23.68418059807065</v>
      </c>
      <c r="BI33" s="156">
        <f t="shared" si="20"/>
        <v>25.657442951879197</v>
      </c>
      <c r="BJ33" s="156">
        <f t="shared" si="21"/>
        <v>1.0628290010000008</v>
      </c>
      <c r="BK33" s="156">
        <f t="shared" si="22"/>
        <v>22.62135159707065</v>
      </c>
      <c r="BL33" s="156">
        <f t="shared" si="23"/>
        <v>19.461766095764172</v>
      </c>
      <c r="BM33" s="142">
        <f t="shared" si="14"/>
        <v>88.166820206897583</v>
      </c>
      <c r="BN33" s="176">
        <v>1005</v>
      </c>
      <c r="BO33" s="178">
        <v>0</v>
      </c>
      <c r="BP33" s="178"/>
      <c r="BQ33" s="178"/>
      <c r="BR33" s="178"/>
      <c r="BS33" s="179"/>
      <c r="BT33" s="180">
        <v>0</v>
      </c>
      <c r="BU33" s="181">
        <v>0</v>
      </c>
      <c r="BV33" s="182"/>
      <c r="BW33" s="182"/>
      <c r="BX33" s="182"/>
      <c r="BY33" s="182" t="s">
        <v>115</v>
      </c>
      <c r="BZ33" s="156"/>
      <c r="CA33" s="156">
        <v>21.4</v>
      </c>
      <c r="CB33" s="156">
        <v>21.2</v>
      </c>
      <c r="CC33" s="156"/>
      <c r="CD33" s="156">
        <v>20.2</v>
      </c>
      <c r="CE33" s="48"/>
      <c r="CF33" s="150">
        <v>0</v>
      </c>
      <c r="CG33" s="165" t="s">
        <v>116</v>
      </c>
      <c r="CH33" s="158">
        <f t="shared" si="0"/>
        <v>3.8999999999999986</v>
      </c>
      <c r="CI33" s="154">
        <v>17</v>
      </c>
      <c r="CJ33" s="154">
        <v>116132.19</v>
      </c>
      <c r="CK33" s="154">
        <v>15.5</v>
      </c>
      <c r="CL33" s="156">
        <v>30.5</v>
      </c>
      <c r="CM33" s="97">
        <f t="shared" si="1"/>
        <v>24</v>
      </c>
      <c r="CN33" s="98"/>
      <c r="CO33" s="98"/>
      <c r="CP33" s="102">
        <f t="shared" si="2"/>
        <v>70.077696177380986</v>
      </c>
      <c r="CQ33" s="136">
        <v>8</v>
      </c>
      <c r="CS33" s="83">
        <v>21</v>
      </c>
      <c r="CT33" s="92">
        <f t="shared" si="27"/>
        <v>29</v>
      </c>
      <c r="CU33" s="92">
        <f t="shared" si="28"/>
        <v>10.199999999999999</v>
      </c>
      <c r="CV33" s="92">
        <f t="shared" si="29"/>
        <v>22.100000000000005</v>
      </c>
      <c r="CW33" s="94" t="str">
        <f t="shared" si="30"/>
        <v>s/d</v>
      </c>
      <c r="CX33" s="94" t="str">
        <f t="shared" si="31"/>
        <v>s/d</v>
      </c>
      <c r="CY33" s="93">
        <f t="shared" si="32"/>
        <v>41.171269145256325</v>
      </c>
      <c r="CZ33" s="92">
        <f t="shared" si="24"/>
        <v>6.9876062274067126</v>
      </c>
      <c r="DA33" s="93">
        <f t="shared" si="25"/>
        <v>1007.6666666666666</v>
      </c>
      <c r="DB33" s="92">
        <f t="shared" si="33"/>
        <v>4.5</v>
      </c>
      <c r="DC33" s="92" t="e">
        <f t="shared" si="55"/>
        <v>#DIV/0!</v>
      </c>
      <c r="DD33" s="92">
        <f t="shared" ref="DD33:DE33" si="60">IF(COUNT(Y27,AZ27,CA27)=1,"s/d",AVERAGE(Y27,AZ27,CA27))</f>
        <v>19.7</v>
      </c>
      <c r="DE33" s="92">
        <f t="shared" si="60"/>
        <v>19.566666666666666</v>
      </c>
      <c r="DF33" s="92" t="e">
        <f t="shared" si="55"/>
        <v>#DIV/0!</v>
      </c>
      <c r="DG33" s="92">
        <f t="shared" si="35"/>
        <v>19.833333333333332</v>
      </c>
      <c r="DH33" s="92" t="e">
        <f t="shared" si="55"/>
        <v>#DIV/0!</v>
      </c>
      <c r="DI33" s="96">
        <f t="shared" si="36"/>
        <v>0</v>
      </c>
      <c r="DJ33" s="92">
        <f t="shared" si="37"/>
        <v>5</v>
      </c>
      <c r="DK33" s="96">
        <f t="shared" si="38"/>
        <v>9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24</v>
      </c>
      <c r="C34" s="141">
        <v>19.2</v>
      </c>
      <c r="D34" s="156">
        <f t="shared" si="3"/>
        <v>4.8000000000000007</v>
      </c>
      <c r="E34" s="156">
        <f t="shared" si="4"/>
        <v>22.257920430565612</v>
      </c>
      <c r="F34" s="156">
        <f t="shared" si="5"/>
        <v>29.859236634987937</v>
      </c>
      <c r="G34" s="156">
        <f t="shared" si="6"/>
        <v>3.9198812160000012</v>
      </c>
      <c r="H34" s="156">
        <f t="shared" si="7"/>
        <v>18.338039214565612</v>
      </c>
      <c r="I34" s="156">
        <f t="shared" si="8"/>
        <v>16.128590397462506</v>
      </c>
      <c r="J34" s="142">
        <f t="shared" si="9"/>
        <v>61.414963278323675</v>
      </c>
      <c r="K34" s="176">
        <v>1004</v>
      </c>
      <c r="L34" s="177">
        <v>0</v>
      </c>
      <c r="M34" s="178"/>
      <c r="N34" s="178"/>
      <c r="O34" s="178"/>
      <c r="P34" s="179"/>
      <c r="Q34" s="180">
        <v>4</v>
      </c>
      <c r="R34" s="181">
        <v>2</v>
      </c>
      <c r="S34" s="181"/>
      <c r="T34" s="180"/>
      <c r="U34" s="182"/>
      <c r="V34" s="182" t="s">
        <v>115</v>
      </c>
      <c r="W34" s="156">
        <v>13</v>
      </c>
      <c r="X34" s="156"/>
      <c r="Y34" s="156">
        <v>19.399999999999999</v>
      </c>
      <c r="Z34" s="156">
        <v>19.8</v>
      </c>
      <c r="AA34" s="156"/>
      <c r="AB34" s="156">
        <v>20.5</v>
      </c>
      <c r="AC34" s="48"/>
      <c r="AD34" s="140">
        <v>33</v>
      </c>
      <c r="AE34" s="141">
        <v>22.5</v>
      </c>
      <c r="AF34" s="156">
        <f t="shared" si="10"/>
        <v>10.5</v>
      </c>
      <c r="AG34" s="156">
        <f t="shared" si="11"/>
        <v>27.271662477114713</v>
      </c>
      <c r="AH34" s="156">
        <f t="shared" si="50"/>
        <v>50.358488763562661</v>
      </c>
      <c r="AI34" s="156">
        <f t="shared" si="16"/>
        <v>8.6065783125000017</v>
      </c>
      <c r="AJ34" s="156">
        <f t="shared" si="51"/>
        <v>18.665084164614711</v>
      </c>
      <c r="AK34" s="156">
        <f t="shared" si="12"/>
        <v>16.405936402874275</v>
      </c>
      <c r="AL34" s="142">
        <f t="shared" si="13"/>
        <v>37.064424733333148</v>
      </c>
      <c r="AM34" s="176">
        <v>1000</v>
      </c>
      <c r="AN34" s="177">
        <v>0</v>
      </c>
      <c r="AO34" s="178"/>
      <c r="AP34" s="178"/>
      <c r="AQ34" s="178"/>
      <c r="AR34" s="179"/>
      <c r="AS34" s="180">
        <v>36</v>
      </c>
      <c r="AT34" s="181">
        <v>2</v>
      </c>
      <c r="AU34" s="181"/>
      <c r="AV34" s="180"/>
      <c r="AW34" s="182"/>
      <c r="AX34" s="182" t="s">
        <v>54</v>
      </c>
      <c r="AY34" s="156"/>
      <c r="AZ34" s="156">
        <v>23.8</v>
      </c>
      <c r="BA34" s="156">
        <v>22.9</v>
      </c>
      <c r="BB34" s="156"/>
      <c r="BC34" s="156">
        <v>20.5</v>
      </c>
      <c r="BD34" s="48"/>
      <c r="BE34" s="140">
        <v>23</v>
      </c>
      <c r="BF34" s="141">
        <v>20.2</v>
      </c>
      <c r="BG34" s="156">
        <f t="shared" si="18"/>
        <v>2.8000000000000007</v>
      </c>
      <c r="BH34" s="156">
        <f t="shared" si="19"/>
        <v>23.68418059807065</v>
      </c>
      <c r="BI34" s="156">
        <f t="shared" si="20"/>
        <v>28.111525375006003</v>
      </c>
      <c r="BJ34" s="156">
        <f t="shared" si="21"/>
        <v>2.2891701560000008</v>
      </c>
      <c r="BK34" s="156">
        <f t="shared" si="22"/>
        <v>21.39501044207065</v>
      </c>
      <c r="BL34" s="156">
        <f t="shared" si="23"/>
        <v>18.568231044022081</v>
      </c>
      <c r="BM34" s="142">
        <f t="shared" si="14"/>
        <v>76.107611225867458</v>
      </c>
      <c r="BN34" s="176">
        <v>1000</v>
      </c>
      <c r="BO34" s="177">
        <v>0</v>
      </c>
      <c r="BP34" s="178"/>
      <c r="BQ34" s="178"/>
      <c r="BR34" s="178"/>
      <c r="BS34" s="179"/>
      <c r="BT34" s="180">
        <v>0</v>
      </c>
      <c r="BU34" s="181">
        <v>0</v>
      </c>
      <c r="BV34" s="181"/>
      <c r="BW34" s="180"/>
      <c r="BX34" s="182"/>
      <c r="BY34" s="182" t="s">
        <v>115</v>
      </c>
      <c r="BZ34" s="156"/>
      <c r="CA34" s="156">
        <v>22.3</v>
      </c>
      <c r="CB34" s="156">
        <v>22</v>
      </c>
      <c r="CC34" s="156"/>
      <c r="CD34" s="156">
        <v>20.9</v>
      </c>
      <c r="CE34" s="48"/>
      <c r="CF34" s="150">
        <v>0</v>
      </c>
      <c r="CG34" s="156">
        <v>28.9</v>
      </c>
      <c r="CH34" s="158">
        <f t="shared" si="0"/>
        <v>4.3000000000000007</v>
      </c>
      <c r="CI34" s="154">
        <v>20</v>
      </c>
      <c r="CJ34" s="154">
        <v>116153.8</v>
      </c>
      <c r="CK34" s="154">
        <v>17.2</v>
      </c>
      <c r="CL34" s="156">
        <v>33.5</v>
      </c>
      <c r="CM34" s="97">
        <f t="shared" si="1"/>
        <v>26.666666666666668</v>
      </c>
      <c r="CN34" s="98"/>
      <c r="CO34" s="98"/>
      <c r="CP34" s="102">
        <f t="shared" si="2"/>
        <v>58.195666412508096</v>
      </c>
      <c r="CQ34" s="136">
        <v>9.3000000000000007</v>
      </c>
      <c r="CS34" s="83">
        <v>22</v>
      </c>
      <c r="CT34" s="92">
        <f t="shared" si="27"/>
        <v>25.5</v>
      </c>
      <c r="CU34" s="92">
        <f t="shared" si="28"/>
        <v>14.8</v>
      </c>
      <c r="CV34" s="92">
        <f t="shared" si="29"/>
        <v>19.133333333333333</v>
      </c>
      <c r="CW34" s="94" t="str">
        <f t="shared" si="30"/>
        <v>s/d</v>
      </c>
      <c r="CX34" s="94" t="str">
        <f t="shared" si="31"/>
        <v>s/d</v>
      </c>
      <c r="CY34" s="93">
        <f t="shared" si="32"/>
        <v>63.017952451729677</v>
      </c>
      <c r="CZ34" s="92">
        <f t="shared" si="24"/>
        <v>11.680038419494343</v>
      </c>
      <c r="DA34" s="93">
        <f t="shared" si="25"/>
        <v>1009</v>
      </c>
      <c r="DB34" s="92">
        <f t="shared" si="33"/>
        <v>9</v>
      </c>
      <c r="DC34" s="92" t="e">
        <f t="shared" si="55"/>
        <v>#DIV/0!</v>
      </c>
      <c r="DD34" s="92">
        <f t="shared" ref="DD34:DE34" si="61">IF(COUNT(Y28,AZ28,CA28)=1,"s/d",AVERAGE(Y28,AZ28,CA28))</f>
        <v>19.5</v>
      </c>
      <c r="DE34" s="92">
        <f t="shared" si="61"/>
        <v>19.533333333333331</v>
      </c>
      <c r="DF34" s="92" t="e">
        <f t="shared" si="55"/>
        <v>#DIV/0!</v>
      </c>
      <c r="DG34" s="92">
        <f t="shared" si="35"/>
        <v>19.933333333333334</v>
      </c>
      <c r="DH34" s="92" t="e">
        <f t="shared" si="55"/>
        <v>#DIV/0!</v>
      </c>
      <c r="DI34" s="96">
        <f t="shared" si="36"/>
        <v>0</v>
      </c>
      <c r="DJ34" s="92">
        <f t="shared" si="37"/>
        <v>2.8999999999999986</v>
      </c>
      <c r="DK34" s="96">
        <f t="shared" si="38"/>
        <v>2.5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24.5</v>
      </c>
      <c r="C35" s="141">
        <v>19.2</v>
      </c>
      <c r="D35" s="156">
        <f t="shared" si="3"/>
        <v>5.3000000000000007</v>
      </c>
      <c r="E35" s="156">
        <f t="shared" si="4"/>
        <v>22.257920430565612</v>
      </c>
      <c r="F35" s="156">
        <f t="shared" si="5"/>
        <v>30.768102950530384</v>
      </c>
      <c r="G35" s="156">
        <f t="shared" si="6"/>
        <v>4.3282021760000013</v>
      </c>
      <c r="H35" s="156">
        <f t="shared" si="7"/>
        <v>17.929718254565611</v>
      </c>
      <c r="I35" s="156">
        <f t="shared" si="8"/>
        <v>15.77616963414444</v>
      </c>
      <c r="J35" s="142">
        <f t="shared" si="9"/>
        <v>58.273720298561777</v>
      </c>
      <c r="K35" s="176">
        <v>1000</v>
      </c>
      <c r="L35" s="177">
        <v>0</v>
      </c>
      <c r="M35" s="178"/>
      <c r="N35" s="178"/>
      <c r="O35" s="178"/>
      <c r="P35" s="179"/>
      <c r="Q35" s="180">
        <v>36</v>
      </c>
      <c r="R35" s="181">
        <v>2</v>
      </c>
      <c r="S35" s="181"/>
      <c r="T35" s="180"/>
      <c r="U35" s="182"/>
      <c r="V35" s="182" t="s">
        <v>115</v>
      </c>
      <c r="W35" s="156">
        <v>13.3</v>
      </c>
      <c r="X35" s="156"/>
      <c r="Y35" s="156">
        <v>20</v>
      </c>
      <c r="Z35" s="156">
        <v>20.5</v>
      </c>
      <c r="AA35" s="156"/>
      <c r="AB35" s="156">
        <v>21.1</v>
      </c>
      <c r="AC35" s="48"/>
      <c r="AD35" s="140">
        <v>34.5</v>
      </c>
      <c r="AE35" s="141">
        <v>23</v>
      </c>
      <c r="AF35" s="156">
        <f t="shared" si="10"/>
        <v>11.5</v>
      </c>
      <c r="AG35" s="156">
        <f t="shared" si="11"/>
        <v>28.111525375006003</v>
      </c>
      <c r="AH35" s="156">
        <f t="shared" si="50"/>
        <v>54.756107739707538</v>
      </c>
      <c r="AI35" s="156">
        <f t="shared" si="16"/>
        <v>9.431535825000001</v>
      </c>
      <c r="AJ35" s="156">
        <f t="shared" si="51"/>
        <v>18.679989550006002</v>
      </c>
      <c r="AK35" s="156">
        <f t="shared" si="12"/>
        <v>16.418474970844716</v>
      </c>
      <c r="AL35" s="142">
        <f t="shared" si="13"/>
        <v>34.114896622682728</v>
      </c>
      <c r="AM35" s="176">
        <v>996</v>
      </c>
      <c r="AN35" s="177">
        <v>0</v>
      </c>
      <c r="AO35" s="178"/>
      <c r="AP35" s="178"/>
      <c r="AQ35" s="178"/>
      <c r="AR35" s="179"/>
      <c r="AS35" s="180">
        <v>36</v>
      </c>
      <c r="AT35" s="181">
        <v>2</v>
      </c>
      <c r="AU35" s="181"/>
      <c r="AV35" s="180"/>
      <c r="AW35" s="182"/>
      <c r="AX35" s="182" t="s">
        <v>54</v>
      </c>
      <c r="AY35" s="156"/>
      <c r="AZ35" s="156">
        <v>24</v>
      </c>
      <c r="BA35" s="156">
        <v>22.3</v>
      </c>
      <c r="BB35" s="156"/>
      <c r="BC35" s="156">
        <v>21</v>
      </c>
      <c r="BD35" s="48"/>
      <c r="BE35" s="140">
        <v>24.1</v>
      </c>
      <c r="BF35" s="141">
        <v>20.5</v>
      </c>
      <c r="BG35" s="156">
        <f t="shared" si="18"/>
        <v>3.6000000000000014</v>
      </c>
      <c r="BH35" s="156">
        <f t="shared" si="19"/>
        <v>24.127359827861145</v>
      </c>
      <c r="BI35" s="156">
        <f t="shared" si="20"/>
        <v>30.039112385547323</v>
      </c>
      <c r="BJ35" s="156">
        <f t="shared" si="21"/>
        <v>2.9442111300000011</v>
      </c>
      <c r="BK35" s="156">
        <f t="shared" si="22"/>
        <v>21.183148697861142</v>
      </c>
      <c r="BL35" s="156">
        <f t="shared" si="23"/>
        <v>18.409344354108129</v>
      </c>
      <c r="BM35" s="142">
        <f t="shared" si="14"/>
        <v>70.518557359414402</v>
      </c>
      <c r="BN35" s="176">
        <v>997</v>
      </c>
      <c r="BO35" s="177">
        <v>0</v>
      </c>
      <c r="BP35" s="178"/>
      <c r="BQ35" s="178"/>
      <c r="BR35" s="178"/>
      <c r="BS35" s="179"/>
      <c r="BT35" s="180">
        <v>0</v>
      </c>
      <c r="BU35" s="181">
        <v>0</v>
      </c>
      <c r="BV35" s="181"/>
      <c r="BW35" s="180"/>
      <c r="BX35" s="182"/>
      <c r="BY35" s="182" t="s">
        <v>115</v>
      </c>
      <c r="BZ35" s="156"/>
      <c r="CA35" s="156">
        <v>22.8</v>
      </c>
      <c r="CB35" s="156">
        <v>22.6</v>
      </c>
      <c r="CC35" s="156"/>
      <c r="CD35" s="156">
        <v>21.5</v>
      </c>
      <c r="CE35" s="48"/>
      <c r="CF35" s="49">
        <v>0</v>
      </c>
      <c r="CG35" s="151">
        <v>29.3</v>
      </c>
      <c r="CH35" s="158">
        <f t="shared" si="0"/>
        <v>5.8000000000000007</v>
      </c>
      <c r="CI35" s="154">
        <v>20.5</v>
      </c>
      <c r="CJ35" s="154">
        <v>116196.95</v>
      </c>
      <c r="CK35" s="154">
        <v>17.2</v>
      </c>
      <c r="CL35" s="156">
        <v>34.5</v>
      </c>
      <c r="CM35" s="97">
        <f t="shared" si="1"/>
        <v>27.7</v>
      </c>
      <c r="CN35" s="98"/>
      <c r="CO35" s="98"/>
      <c r="CP35" s="102">
        <f t="shared" si="2"/>
        <v>54.302391426886309</v>
      </c>
      <c r="CQ35" s="136">
        <v>9.1999999999999993</v>
      </c>
      <c r="CS35" s="83">
        <v>23</v>
      </c>
      <c r="CT35" s="92">
        <f t="shared" si="27"/>
        <v>26.5</v>
      </c>
      <c r="CU35" s="92">
        <f t="shared" si="28"/>
        <v>9.8000000000000007</v>
      </c>
      <c r="CV35" s="92">
        <f t="shared" si="29"/>
        <v>18.7</v>
      </c>
      <c r="CW35" s="94" t="str">
        <f t="shared" si="30"/>
        <v>s/d</v>
      </c>
      <c r="CX35" s="94" t="str">
        <f t="shared" si="31"/>
        <v>s/d</v>
      </c>
      <c r="CY35" s="93">
        <f t="shared" si="32"/>
        <v>53.473231942724595</v>
      </c>
      <c r="CZ35" s="92">
        <f t="shared" si="24"/>
        <v>7.9508326480536757</v>
      </c>
      <c r="DA35" s="93">
        <f t="shared" si="25"/>
        <v>1008.6666666666666</v>
      </c>
      <c r="DB35" s="92">
        <f t="shared" si="33"/>
        <v>4.5</v>
      </c>
      <c r="DC35" s="92" t="e">
        <f t="shared" si="55"/>
        <v>#DIV/0!</v>
      </c>
      <c r="DD35" s="92">
        <f t="shared" ref="DD35:DE35" si="62">IF(COUNT(Y29,AZ29,CA29)=1,"s/d",AVERAGE(Y29,AZ29,CA29))</f>
        <v>19.2</v>
      </c>
      <c r="DE35" s="92">
        <f t="shared" si="62"/>
        <v>19.433333333333334</v>
      </c>
      <c r="DF35" s="92" t="e">
        <f t="shared" si="55"/>
        <v>#DIV/0!</v>
      </c>
      <c r="DG35" s="92">
        <f t="shared" si="35"/>
        <v>19.733333333333334</v>
      </c>
      <c r="DH35" s="92" t="e">
        <f t="shared" si="55"/>
        <v>#DIV/0!</v>
      </c>
      <c r="DI35" s="96">
        <f t="shared" si="36"/>
        <v>0</v>
      </c>
      <c r="DJ35" s="92">
        <f t="shared" si="37"/>
        <v>3.8000000000000007</v>
      </c>
      <c r="DK35" s="96">
        <f t="shared" si="38"/>
        <v>9.6999999999999993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26.5</v>
      </c>
      <c r="C36" s="141">
        <v>20.100000000000001</v>
      </c>
      <c r="D36" s="156">
        <f t="shared" si="3"/>
        <v>6.3999999999999986</v>
      </c>
      <c r="E36" s="156">
        <f t="shared" si="4"/>
        <v>23.538045118469292</v>
      </c>
      <c r="F36" s="156">
        <f t="shared" si="5"/>
        <v>34.649267116666586</v>
      </c>
      <c r="G36" s="156">
        <f t="shared" si="6"/>
        <v>5.2318008639999993</v>
      </c>
      <c r="H36" s="156">
        <f t="shared" si="7"/>
        <v>18.306244254469291</v>
      </c>
      <c r="I36" s="156">
        <f t="shared" si="8"/>
        <v>16.101396461129475</v>
      </c>
      <c r="J36" s="142">
        <f t="shared" si="9"/>
        <v>52.832991222673897</v>
      </c>
      <c r="K36" s="176">
        <v>997</v>
      </c>
      <c r="L36" s="177">
        <v>1</v>
      </c>
      <c r="M36" s="178"/>
      <c r="N36" s="178"/>
      <c r="O36" s="178"/>
      <c r="P36" s="179"/>
      <c r="Q36" s="180">
        <v>36</v>
      </c>
      <c r="R36" s="181">
        <v>2</v>
      </c>
      <c r="S36" s="181"/>
      <c r="T36" s="180"/>
      <c r="U36" s="182"/>
      <c r="V36" s="182" t="s">
        <v>115</v>
      </c>
      <c r="W36" s="156">
        <v>15</v>
      </c>
      <c r="X36" s="156"/>
      <c r="Y36" s="156">
        <v>21.1</v>
      </c>
      <c r="Z36" s="156">
        <v>21.2</v>
      </c>
      <c r="AA36" s="156"/>
      <c r="AB36" s="156">
        <v>21.6</v>
      </c>
      <c r="AC36" s="48"/>
      <c r="AD36" s="140">
        <v>35</v>
      </c>
      <c r="AE36" s="141">
        <v>24</v>
      </c>
      <c r="AF36" s="156">
        <f t="shared" si="10"/>
        <v>11</v>
      </c>
      <c r="AG36" s="156">
        <f t="shared" si="11"/>
        <v>29.859236634987937</v>
      </c>
      <c r="AH36" s="156">
        <f t="shared" si="50"/>
        <v>56.294052895633818</v>
      </c>
      <c r="AI36" s="156">
        <f t="shared" si="16"/>
        <v>9.0315764000000023</v>
      </c>
      <c r="AJ36" s="156">
        <f t="shared" si="51"/>
        <v>20.827660234987935</v>
      </c>
      <c r="AK36" s="156">
        <f t="shared" si="12"/>
        <v>18.139592183165618</v>
      </c>
      <c r="AL36" s="142">
        <f t="shared" si="13"/>
        <v>36.997976098116986</v>
      </c>
      <c r="AM36" s="176">
        <v>993</v>
      </c>
      <c r="AN36" s="177">
        <v>1</v>
      </c>
      <c r="AO36" s="178"/>
      <c r="AP36" s="178"/>
      <c r="AQ36" s="178"/>
      <c r="AR36" s="179"/>
      <c r="AS36" s="180">
        <v>36</v>
      </c>
      <c r="AT36" s="181">
        <v>2</v>
      </c>
      <c r="AU36" s="181"/>
      <c r="AV36" s="180"/>
      <c r="AW36" s="182"/>
      <c r="AX36" s="182" t="s">
        <v>54</v>
      </c>
      <c r="AY36" s="156"/>
      <c r="AZ36" s="156">
        <v>24.8</v>
      </c>
      <c r="BA36" s="156">
        <v>23</v>
      </c>
      <c r="BB36" s="156"/>
      <c r="BC36" s="156">
        <v>21.5</v>
      </c>
      <c r="BD36" s="48"/>
      <c r="BE36" s="140">
        <v>27.9</v>
      </c>
      <c r="BF36" s="141">
        <v>23.8</v>
      </c>
      <c r="BG36" s="156">
        <f t="shared" si="18"/>
        <v>4.0999999999999979</v>
      </c>
      <c r="BH36" s="156">
        <f t="shared" si="19"/>
        <v>29.502302303151424</v>
      </c>
      <c r="BI36" s="156">
        <f t="shared" si="20"/>
        <v>37.613586024756309</v>
      </c>
      <c r="BJ36" s="156">
        <f t="shared" si="21"/>
        <v>3.3655613829999984</v>
      </c>
      <c r="BK36" s="156">
        <f t="shared" si="22"/>
        <v>26.136740920151425</v>
      </c>
      <c r="BL36" s="156">
        <f t="shared" si="23"/>
        <v>21.806779753876651</v>
      </c>
      <c r="BM36" s="142">
        <f t="shared" si="14"/>
        <v>69.487500880529936</v>
      </c>
      <c r="BN36" s="176">
        <v>993</v>
      </c>
      <c r="BO36" s="177">
        <v>2</v>
      </c>
      <c r="BP36" s="178"/>
      <c r="BQ36" s="178"/>
      <c r="BR36" s="178"/>
      <c r="BS36" s="179"/>
      <c r="BT36" s="180">
        <v>0</v>
      </c>
      <c r="BU36" s="181">
        <v>0</v>
      </c>
      <c r="BV36" s="181"/>
      <c r="BW36" s="180"/>
      <c r="BX36" s="182"/>
      <c r="BY36" s="182" t="s">
        <v>54</v>
      </c>
      <c r="BZ36" s="156"/>
      <c r="CA36" s="156">
        <v>24.2</v>
      </c>
      <c r="CB36" s="156">
        <v>23.4</v>
      </c>
      <c r="CC36" s="156"/>
      <c r="CD36" s="156">
        <v>21.8</v>
      </c>
      <c r="CE36" s="48"/>
      <c r="CF36" s="49">
        <v>0.7</v>
      </c>
      <c r="CG36" s="151">
        <v>30.8</v>
      </c>
      <c r="CH36" s="158">
        <f t="shared" si="0"/>
        <v>4.3000000000000007</v>
      </c>
      <c r="CI36" s="154">
        <v>21.5</v>
      </c>
      <c r="CJ36" s="154">
        <v>116244.23</v>
      </c>
      <c r="CK36" s="154">
        <v>20</v>
      </c>
      <c r="CL36" s="156">
        <v>35.5</v>
      </c>
      <c r="CM36" s="97">
        <f t="shared" si="1"/>
        <v>29.8</v>
      </c>
      <c r="CN36" s="98"/>
      <c r="CO36" s="98"/>
      <c r="CP36" s="102">
        <f t="shared" si="2"/>
        <v>53.10615606710693</v>
      </c>
      <c r="CQ36" s="136">
        <v>8.6999999999999993</v>
      </c>
      <c r="CS36" s="83">
        <v>24</v>
      </c>
      <c r="CT36" s="92">
        <f t="shared" si="27"/>
        <v>30.4</v>
      </c>
      <c r="CU36" s="92">
        <f t="shared" si="28"/>
        <v>11.2</v>
      </c>
      <c r="CV36" s="92">
        <f t="shared" si="29"/>
        <v>22.366666666666671</v>
      </c>
      <c r="CW36" s="94" t="str">
        <f t="shared" si="30"/>
        <v>s/d</v>
      </c>
      <c r="CX36" s="94" t="str">
        <f t="shared" si="31"/>
        <v>s/d</v>
      </c>
      <c r="CY36" s="93">
        <f t="shared" si="32"/>
        <v>51.174331169545553</v>
      </c>
      <c r="CZ36" s="92">
        <f t="shared" si="24"/>
        <v>10.860925455960732</v>
      </c>
      <c r="DA36" s="93">
        <f t="shared" si="25"/>
        <v>1004.6666666666666</v>
      </c>
      <c r="DB36" s="92">
        <f t="shared" si="33"/>
        <v>4.5</v>
      </c>
      <c r="DC36" s="92" t="e">
        <f t="shared" si="55"/>
        <v>#DIV/0!</v>
      </c>
      <c r="DD36" s="92">
        <f t="shared" ref="DD36:DE36" si="63">IF(COUNT(Y30,AZ30,CA30)=1,"s/d",AVERAGE(Y30,AZ30,CA30))</f>
        <v>19.866666666666664</v>
      </c>
      <c r="DE36" s="92">
        <f t="shared" si="63"/>
        <v>19.666666666666668</v>
      </c>
      <c r="DF36" s="92" t="e">
        <f t="shared" si="55"/>
        <v>#DIV/0!</v>
      </c>
      <c r="DG36" s="92">
        <f t="shared" si="35"/>
        <v>19.866666666666664</v>
      </c>
      <c r="DH36" s="92" t="e">
        <f t="shared" si="55"/>
        <v>#DIV/0!</v>
      </c>
      <c r="DI36" s="96">
        <f t="shared" si="36"/>
        <v>0</v>
      </c>
      <c r="DJ36" s="92">
        <f t="shared" si="37"/>
        <v>5</v>
      </c>
      <c r="DK36" s="96">
        <f t="shared" si="38"/>
        <v>9.6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17.8</v>
      </c>
      <c r="C37" s="141">
        <v>16.399999999999999</v>
      </c>
      <c r="D37" s="156">
        <f t="shared" si="3"/>
        <v>1.4000000000000021</v>
      </c>
      <c r="E37" s="156">
        <f t="shared" si="4"/>
        <v>18.656551216675464</v>
      </c>
      <c r="F37" s="156">
        <f t="shared" si="5"/>
        <v>20.387655901406315</v>
      </c>
      <c r="G37" s="156">
        <f t="shared" si="6"/>
        <v>1.139696796000002</v>
      </c>
      <c r="H37" s="156">
        <f t="shared" si="7"/>
        <v>17.516854420675461</v>
      </c>
      <c r="I37" s="156">
        <f t="shared" si="8"/>
        <v>15.41260160262271</v>
      </c>
      <c r="J37" s="142">
        <f t="shared" si="9"/>
        <v>85.918923221904933</v>
      </c>
      <c r="K37" s="176">
        <v>1001</v>
      </c>
      <c r="L37" s="177">
        <v>8</v>
      </c>
      <c r="M37" s="178"/>
      <c r="N37" s="178"/>
      <c r="O37" s="178"/>
      <c r="P37" s="179"/>
      <c r="Q37" s="180">
        <v>36</v>
      </c>
      <c r="R37" s="181">
        <v>3</v>
      </c>
      <c r="S37" s="181"/>
      <c r="T37" s="180"/>
      <c r="U37" s="182"/>
      <c r="V37" s="182" t="s">
        <v>115</v>
      </c>
      <c r="W37" s="156">
        <v>16.399999999999999</v>
      </c>
      <c r="X37" s="156"/>
      <c r="Y37" s="156">
        <v>21.7</v>
      </c>
      <c r="Z37" s="156">
        <v>22.2</v>
      </c>
      <c r="AA37" s="156"/>
      <c r="AB37" s="156">
        <v>22.3</v>
      </c>
      <c r="AC37" s="48"/>
      <c r="AD37" s="140">
        <v>19</v>
      </c>
      <c r="AE37" s="141">
        <v>17.5</v>
      </c>
      <c r="AF37" s="156">
        <f t="shared" si="10"/>
        <v>1.5</v>
      </c>
      <c r="AG37" s="156">
        <f t="shared" si="11"/>
        <v>20.005299275138146</v>
      </c>
      <c r="AH37" s="156">
        <f t="shared" si="50"/>
        <v>21.981870859163269</v>
      </c>
      <c r="AI37" s="156">
        <f t="shared" si="16"/>
        <v>1.2226198125000001</v>
      </c>
      <c r="AJ37" s="156">
        <f t="shared" si="51"/>
        <v>18.782679462638146</v>
      </c>
      <c r="AK37" s="156">
        <f t="shared" si="12"/>
        <v>16.504621360294365</v>
      </c>
      <c r="AL37" s="142">
        <f t="shared" si="13"/>
        <v>85.4462278619405</v>
      </c>
      <c r="AM37" s="176">
        <v>1001</v>
      </c>
      <c r="AN37" s="177">
        <v>8</v>
      </c>
      <c r="AO37" s="178"/>
      <c r="AP37" s="178"/>
      <c r="AQ37" s="178"/>
      <c r="AR37" s="179"/>
      <c r="AS37" s="180">
        <v>36</v>
      </c>
      <c r="AT37" s="181">
        <v>3</v>
      </c>
      <c r="AU37" s="181"/>
      <c r="AV37" s="180"/>
      <c r="AW37" s="182"/>
      <c r="AX37" s="182" t="s">
        <v>54</v>
      </c>
      <c r="AY37" s="156"/>
      <c r="AZ37" s="156">
        <v>21.8</v>
      </c>
      <c r="BA37" s="156">
        <v>21.9</v>
      </c>
      <c r="BB37" s="156"/>
      <c r="BC37" s="156">
        <v>22.1</v>
      </c>
      <c r="BD37" s="48"/>
      <c r="BE37" s="140">
        <v>17.3</v>
      </c>
      <c r="BF37" s="141">
        <v>14.8</v>
      </c>
      <c r="BG37" s="156">
        <f t="shared" si="18"/>
        <v>2.5</v>
      </c>
      <c r="BH37" s="156">
        <f t="shared" si="19"/>
        <v>16.837186905170775</v>
      </c>
      <c r="BI37" s="156">
        <f t="shared" si="20"/>
        <v>19.75389986307535</v>
      </c>
      <c r="BJ37" s="156">
        <f t="shared" si="21"/>
        <v>2.0314974500000003</v>
      </c>
      <c r="BK37" s="156">
        <f t="shared" si="22"/>
        <v>14.805689455170775</v>
      </c>
      <c r="BL37" s="156">
        <f t="shared" si="23"/>
        <v>12.819013846989225</v>
      </c>
      <c r="BM37" s="142">
        <f t="shared" si="14"/>
        <v>74.950716353716388</v>
      </c>
      <c r="BN37" s="176">
        <v>1003</v>
      </c>
      <c r="BO37" s="177">
        <v>1</v>
      </c>
      <c r="BP37" s="178"/>
      <c r="BQ37" s="178"/>
      <c r="BR37" s="178"/>
      <c r="BS37" s="179"/>
      <c r="BT37" s="180">
        <v>13</v>
      </c>
      <c r="BU37" s="181">
        <v>2</v>
      </c>
      <c r="BV37" s="181"/>
      <c r="BW37" s="180"/>
      <c r="BX37" s="182"/>
      <c r="BY37" s="182" t="s">
        <v>115</v>
      </c>
      <c r="BZ37" s="156"/>
      <c r="CA37" s="156">
        <v>20.9</v>
      </c>
      <c r="CB37" s="156">
        <v>21.5</v>
      </c>
      <c r="CC37" s="156"/>
      <c r="CD37" s="156">
        <v>22</v>
      </c>
      <c r="CE37" s="48"/>
      <c r="CF37" s="49">
        <v>0</v>
      </c>
      <c r="CG37" s="151">
        <v>28.6</v>
      </c>
      <c r="CH37" s="158">
        <f t="shared" si="0"/>
        <v>-25</v>
      </c>
      <c r="CI37" s="154">
        <v>19.5</v>
      </c>
      <c r="CJ37" s="154">
        <v>116338.9</v>
      </c>
      <c r="CK37" s="154">
        <v>17.7</v>
      </c>
      <c r="CL37" s="156">
        <v>27.8</v>
      </c>
      <c r="CM37" s="97">
        <f t="shared" si="1"/>
        <v>18.033333333333331</v>
      </c>
      <c r="CN37" s="98"/>
      <c r="CO37" s="98"/>
      <c r="CP37" s="102">
        <f t="shared" si="2"/>
        <v>82.105289145853945</v>
      </c>
      <c r="CQ37" s="137">
        <v>0</v>
      </c>
      <c r="CS37" s="83">
        <v>25</v>
      </c>
      <c r="CT37" s="92">
        <f t="shared" si="27"/>
        <v>26.5</v>
      </c>
      <c r="CU37" s="92">
        <f t="shared" si="28"/>
        <v>18.2</v>
      </c>
      <c r="CV37" s="92">
        <f t="shared" si="29"/>
        <v>22.933333333333337</v>
      </c>
      <c r="CW37" s="94" t="str">
        <f t="shared" si="30"/>
        <v>s/d</v>
      </c>
      <c r="CX37" s="94" t="str">
        <f t="shared" si="31"/>
        <v>s/d</v>
      </c>
      <c r="CY37" s="93">
        <f t="shared" si="32"/>
        <v>52.276398582764934</v>
      </c>
      <c r="CZ37" s="92">
        <f t="shared" si="24"/>
        <v>12.418155442849764</v>
      </c>
      <c r="DA37" s="93">
        <f t="shared" si="25"/>
        <v>1002</v>
      </c>
      <c r="DB37" s="92">
        <f t="shared" si="33"/>
        <v>12</v>
      </c>
      <c r="DC37" s="92" t="e">
        <f t="shared" si="55"/>
        <v>#DIV/0!</v>
      </c>
      <c r="DD37" s="92">
        <f t="shared" ref="DD37:DE37" si="64">IF(COUNT(Y31,AZ31,CA31)=1,"s/d",AVERAGE(Y31,AZ31,CA31))</f>
        <v>19.999999999999996</v>
      </c>
      <c r="DE37" s="92">
        <f t="shared" si="64"/>
        <v>19.766666666666666</v>
      </c>
      <c r="DF37" s="92" t="e">
        <f t="shared" si="55"/>
        <v>#DIV/0!</v>
      </c>
      <c r="DG37" s="92">
        <f t="shared" si="35"/>
        <v>20.166666666666668</v>
      </c>
      <c r="DH37" s="92" t="e">
        <f t="shared" si="55"/>
        <v>#DIV/0!</v>
      </c>
      <c r="DI37" s="96">
        <f t="shared" si="36"/>
        <v>3.1</v>
      </c>
      <c r="DJ37" s="92">
        <f t="shared" si="37"/>
        <v>3.4000000000000021</v>
      </c>
      <c r="DK37" s="96">
        <f>IF(CQ31="","",CQ31)</f>
        <v>3.2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35.700000000000003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24.5</v>
      </c>
      <c r="CU38" s="92">
        <f t="shared" si="28"/>
        <v>18</v>
      </c>
      <c r="CV38" s="92">
        <f>IF(CM32=FALSE,"s/d",CM32)</f>
        <v>17.766666666666666</v>
      </c>
      <c r="CW38" s="94" t="str">
        <f t="shared" si="30"/>
        <v>s/d</v>
      </c>
      <c r="CX38" s="94" t="str">
        <f t="shared" si="31"/>
        <v>s/d</v>
      </c>
      <c r="CY38" s="93">
        <f t="shared" si="32"/>
        <v>93.903251845317257</v>
      </c>
      <c r="CZ38" s="92">
        <f t="shared" si="24"/>
        <v>16.765077657367353</v>
      </c>
      <c r="DA38" s="93">
        <f t="shared" si="25"/>
        <v>1004.6666666666666</v>
      </c>
      <c r="DB38" s="92">
        <f t="shared" si="33"/>
        <v>15.8</v>
      </c>
      <c r="DC38" s="92" t="e">
        <f t="shared" si="55"/>
        <v>#DIV/0!</v>
      </c>
      <c r="DD38" s="92">
        <f t="shared" ref="DD38:DE38" si="65">IF(COUNT(Y32,AZ32,CA32)=1,"s/d",AVERAGE(Y32,AZ32,CA32))</f>
        <v>18.966666666666669</v>
      </c>
      <c r="DE38" s="92">
        <f t="shared" si="65"/>
        <v>19.366666666666671</v>
      </c>
      <c r="DF38" s="92" t="e">
        <f t="shared" si="55"/>
        <v>#DIV/0!</v>
      </c>
      <c r="DG38" s="92">
        <f t="shared" si="35"/>
        <v>20.166666666666668</v>
      </c>
      <c r="DH38" s="92" t="e">
        <f t="shared" si="55"/>
        <v>#DIV/0!</v>
      </c>
      <c r="DI38" s="96">
        <f t="shared" si="36"/>
        <v>27</v>
      </c>
      <c r="DJ38" s="92" t="s">
        <v>65</v>
      </c>
      <c r="DK38" s="96">
        <f t="shared" si="38"/>
        <v>0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/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1.1516129032258065</v>
      </c>
      <c r="CG39" s="5">
        <f>AVERAGE(CG7:CG37)</f>
        <v>28.80689655172413</v>
      </c>
      <c r="CH39" s="5" t="e">
        <f t="shared" ref="CH39:CN39" si="66">AVERAGE(CH7:CH36)</f>
        <v>#VALUE!</v>
      </c>
      <c r="CI39" s="5"/>
      <c r="CJ39" s="5"/>
      <c r="CK39" s="5">
        <f>AVERAGE(CK7:CK37)</f>
        <v>13.199999999999998</v>
      </c>
      <c r="CL39" s="5">
        <f>AVERAGE(CL7:CL37)</f>
        <v>26.9258064516129</v>
      </c>
      <c r="CM39" s="5">
        <f t="shared" si="66"/>
        <v>20.461111111111112</v>
      </c>
      <c r="CN39" s="5" t="e">
        <f t="shared" si="66"/>
        <v>#DIV/0!</v>
      </c>
      <c r="CO39" s="5"/>
      <c r="CP39" s="42"/>
      <c r="CQ39" s="33">
        <f>AVERAGE(CQ7:CQ37)</f>
        <v>6.7838709677419349</v>
      </c>
      <c r="CS39" s="83">
        <v>27</v>
      </c>
      <c r="CT39" s="92">
        <f t="shared" si="27"/>
        <v>30.5</v>
      </c>
      <c r="CU39" s="92">
        <f t="shared" si="28"/>
        <v>15.5</v>
      </c>
      <c r="CV39" s="92">
        <f t="shared" si="29"/>
        <v>24</v>
      </c>
      <c r="CW39" s="94" t="str">
        <f t="shared" si="30"/>
        <v>s/d</v>
      </c>
      <c r="CX39" s="94" t="str">
        <f t="shared" si="31"/>
        <v>s/d</v>
      </c>
      <c r="CY39" s="93">
        <f t="shared" si="32"/>
        <v>70.077696177380986</v>
      </c>
      <c r="CZ39" s="92">
        <f t="shared" si="24"/>
        <v>17.784970894869545</v>
      </c>
      <c r="DA39" s="93">
        <f t="shared" si="25"/>
        <v>1006</v>
      </c>
      <c r="DB39" s="92">
        <f t="shared" si="33"/>
        <v>12.5</v>
      </c>
      <c r="DC39" s="92" t="e">
        <f t="shared" si="55"/>
        <v>#DIV/0!</v>
      </c>
      <c r="DD39" s="92">
        <f t="shared" ref="DD39:DE39" si="67">IF(COUNT(Y33,AZ33,CA33)=1,"s/d",AVERAGE(Y33,AZ33,CA33))</f>
        <v>20.666666666666668</v>
      </c>
      <c r="DE39" s="92">
        <f t="shared" si="67"/>
        <v>20.066666666666666</v>
      </c>
      <c r="DF39" s="92" t="e">
        <f t="shared" si="55"/>
        <v>#DIV/0!</v>
      </c>
      <c r="DG39" s="92">
        <f t="shared" si="35"/>
        <v>19.833333333333332</v>
      </c>
      <c r="DH39" s="92" t="e">
        <f t="shared" si="55"/>
        <v>#DIV/0!</v>
      </c>
      <c r="DI39" s="96">
        <f t="shared" si="36"/>
        <v>0</v>
      </c>
      <c r="DJ39" s="92">
        <f t="shared" si="37"/>
        <v>3.8999999999999986</v>
      </c>
      <c r="DK39" s="96">
        <f t="shared" si="38"/>
        <v>8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/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25.3</v>
      </c>
      <c r="CH40" s="6" t="e">
        <f t="shared" ref="CH40:CN40" si="68">MIN(CH7:CH36)</f>
        <v>#VALUE!</v>
      </c>
      <c r="CI40" s="6"/>
      <c r="CJ40" s="6"/>
      <c r="CK40" s="6">
        <f>MIN(CK7:CK37)</f>
        <v>4</v>
      </c>
      <c r="CL40" s="6">
        <f>MIN(CL7:CL37)</f>
        <v>18.399999999999999</v>
      </c>
      <c r="CM40" s="6">
        <f t="shared" si="68"/>
        <v>12.4</v>
      </c>
      <c r="CN40" s="6">
        <f t="shared" si="68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33.5</v>
      </c>
      <c r="CU40" s="92">
        <f t="shared" si="28"/>
        <v>17.2</v>
      </c>
      <c r="CV40" s="92">
        <f t="shared" si="29"/>
        <v>26.666666666666668</v>
      </c>
      <c r="CW40" s="94" t="str">
        <f t="shared" si="30"/>
        <v>s/d</v>
      </c>
      <c r="CX40" s="94" t="str">
        <f t="shared" si="31"/>
        <v>s/d</v>
      </c>
      <c r="CY40" s="93">
        <f t="shared" si="32"/>
        <v>58.195666412508096</v>
      </c>
      <c r="CZ40" s="92">
        <f t="shared" si="24"/>
        <v>17.034252614786286</v>
      </c>
      <c r="DA40" s="93">
        <f t="shared" si="25"/>
        <v>1001.3333333333334</v>
      </c>
      <c r="DB40" s="92">
        <f t="shared" si="33"/>
        <v>13</v>
      </c>
      <c r="DC40" s="92" t="e">
        <f t="shared" si="55"/>
        <v>#DIV/0!</v>
      </c>
      <c r="DD40" s="92">
        <f t="shared" ref="DD40:DE40" si="69">IF(COUNT(Y34,AZ34,CA34)=1,"s/d",AVERAGE(Y34,AZ34,CA34))</f>
        <v>21.833333333333332</v>
      </c>
      <c r="DE40" s="92">
        <f t="shared" si="69"/>
        <v>21.566666666666666</v>
      </c>
      <c r="DF40" s="92" t="e">
        <f t="shared" si="55"/>
        <v>#DIV/0!</v>
      </c>
      <c r="DG40" s="92">
        <f t="shared" si="35"/>
        <v>20.633333333333333</v>
      </c>
      <c r="DH40" s="92" t="e">
        <f t="shared" si="55"/>
        <v>#DIV/0!</v>
      </c>
      <c r="DI40" s="96">
        <f t="shared" si="36"/>
        <v>0</v>
      </c>
      <c r="DJ40" s="92">
        <f t="shared" si="37"/>
        <v>4.3000000000000007</v>
      </c>
      <c r="DK40" s="96">
        <f t="shared" si="38"/>
        <v>9.3000000000000007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/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27</v>
      </c>
      <c r="CG41" s="110">
        <f>MAX(CG7:CG37)</f>
        <v>31.9</v>
      </c>
      <c r="CH41" s="110" t="e">
        <f t="shared" ref="CH41:CN41" si="70">MAX(CH7:CH36)</f>
        <v>#VALUE!</v>
      </c>
      <c r="CI41" s="110"/>
      <c r="CJ41" s="110"/>
      <c r="CK41" s="110">
        <f>MAX(CK7:CK37)</f>
        <v>22.4</v>
      </c>
      <c r="CL41" s="110">
        <f>MAX(CL7:CL37)</f>
        <v>35.5</v>
      </c>
      <c r="CM41" s="110">
        <f t="shared" si="70"/>
        <v>29.8</v>
      </c>
      <c r="CN41" s="110">
        <f t="shared" si="70"/>
        <v>0</v>
      </c>
      <c r="CO41" s="110"/>
      <c r="CP41" s="110"/>
      <c r="CQ41" s="41">
        <f>MAX(CQ7:CQ37)</f>
        <v>9.6999999999999993</v>
      </c>
      <c r="CS41" s="83">
        <v>29</v>
      </c>
      <c r="CT41" s="92">
        <f t="shared" si="27"/>
        <v>34.5</v>
      </c>
      <c r="CU41" s="92">
        <f t="shared" si="28"/>
        <v>17.2</v>
      </c>
      <c r="CV41" s="92">
        <f t="shared" si="29"/>
        <v>27.7</v>
      </c>
      <c r="CW41" s="94" t="str">
        <f t="shared" si="30"/>
        <v>s/d</v>
      </c>
      <c r="CX41" s="94" t="str">
        <f t="shared" si="31"/>
        <v>s/d</v>
      </c>
      <c r="CY41" s="93">
        <f t="shared" si="32"/>
        <v>54.302391426886309</v>
      </c>
      <c r="CZ41" s="92">
        <f t="shared" si="24"/>
        <v>16.867996319699095</v>
      </c>
      <c r="DA41" s="93">
        <f t="shared" si="25"/>
        <v>997.66666666666663</v>
      </c>
      <c r="DB41" s="92">
        <f t="shared" si="33"/>
        <v>13.3</v>
      </c>
      <c r="DC41" s="92" t="s">
        <v>89</v>
      </c>
      <c r="DD41" s="92">
        <f t="shared" ref="DD41:DE41" si="71">IF(COUNT(Y35,AZ35,CA35)=1,"s/d",AVERAGE(Y35,AZ35,CA35))</f>
        <v>22.266666666666666</v>
      </c>
      <c r="DE41" s="92">
        <f t="shared" si="71"/>
        <v>21.8</v>
      </c>
      <c r="DF41" s="92" t="e">
        <f t="shared" si="55"/>
        <v>#DIV/0!</v>
      </c>
      <c r="DG41" s="92">
        <f t="shared" si="35"/>
        <v>21.2</v>
      </c>
      <c r="DH41" s="92" t="e">
        <f t="shared" si="55"/>
        <v>#DIV/0!</v>
      </c>
      <c r="DI41" s="96">
        <f t="shared" si="36"/>
        <v>0</v>
      </c>
      <c r="DJ41" s="92">
        <f t="shared" si="37"/>
        <v>5.8000000000000007</v>
      </c>
      <c r="DK41" s="96">
        <f t="shared" si="38"/>
        <v>9.1999999999999993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35.5</v>
      </c>
      <c r="CU42" s="92">
        <f t="shared" si="28"/>
        <v>20</v>
      </c>
      <c r="CV42" s="92">
        <f t="shared" si="29"/>
        <v>29.8</v>
      </c>
      <c r="CW42" s="94" t="str">
        <f t="shared" si="30"/>
        <v>s/d</v>
      </c>
      <c r="CX42" s="94" t="str">
        <f t="shared" si="31"/>
        <v>s/d</v>
      </c>
      <c r="CY42" s="93">
        <f t="shared" si="32"/>
        <v>53.10615606710693</v>
      </c>
      <c r="CZ42" s="92">
        <f t="shared" si="24"/>
        <v>18.682589466057248</v>
      </c>
      <c r="DA42" s="93">
        <f t="shared" si="25"/>
        <v>994.33333333333337</v>
      </c>
      <c r="DB42" s="92">
        <f t="shared" si="33"/>
        <v>15</v>
      </c>
      <c r="DC42" s="92" t="s">
        <v>89</v>
      </c>
      <c r="DD42" s="92">
        <f t="shared" ref="DD42:DE42" si="72">IF(COUNT(Y36,AZ36,CA36)=1,"s/d",AVERAGE(Y36,AZ36,CA36))</f>
        <v>23.366666666666671</v>
      </c>
      <c r="DE42" s="92">
        <f t="shared" si="72"/>
        <v>22.533333333333331</v>
      </c>
      <c r="DF42" s="92" t="e">
        <f t="shared" si="55"/>
        <v>#DIV/0!</v>
      </c>
      <c r="DG42" s="92">
        <f t="shared" si="35"/>
        <v>21.633333333333336</v>
      </c>
      <c r="DH42" s="92" t="e">
        <f t="shared" si="55"/>
        <v>#DIV/0!</v>
      </c>
      <c r="DI42" s="96">
        <f t="shared" si="36"/>
        <v>0.7</v>
      </c>
      <c r="DJ42" s="92">
        <f t="shared" si="37"/>
        <v>4.3000000000000007</v>
      </c>
      <c r="DK42" s="96">
        <f t="shared" si="38"/>
        <v>8.6999999999999993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27.8</v>
      </c>
      <c r="CU43" s="92">
        <f t="shared" si="28"/>
        <v>17.7</v>
      </c>
      <c r="CV43" s="92">
        <f t="shared" si="29"/>
        <v>18.033333333333331</v>
      </c>
      <c r="CW43" s="94" t="str">
        <f t="shared" si="30"/>
        <v>s/d</v>
      </c>
      <c r="CX43" s="94" t="str">
        <f t="shared" si="31"/>
        <v>s/d</v>
      </c>
      <c r="CY43" s="93">
        <f t="shared" si="32"/>
        <v>82.105289145853945</v>
      </c>
      <c r="CZ43" s="92">
        <f t="shared" si="24"/>
        <v>14.912078936635433</v>
      </c>
      <c r="DA43" s="93">
        <f t="shared" si="25"/>
        <v>1001.6666666666666</v>
      </c>
      <c r="DB43" s="92">
        <f t="shared" si="33"/>
        <v>16.399999999999999</v>
      </c>
      <c r="DC43" s="92" t="s">
        <v>89</v>
      </c>
      <c r="DD43" s="92">
        <f t="shared" ref="DD43:DE43" si="73">IF(COUNT(Y37,AZ37,CA37)=1,"s/d",AVERAGE(Y37,AZ37,CA37))</f>
        <v>21.466666666666669</v>
      </c>
      <c r="DE43" s="92">
        <f t="shared" si="73"/>
        <v>21.866666666666664</v>
      </c>
      <c r="DF43" s="92" t="e">
        <f t="shared" si="55"/>
        <v>#DIV/0!</v>
      </c>
      <c r="DG43" s="92">
        <f t="shared" si="35"/>
        <v>22.133333333333336</v>
      </c>
      <c r="DH43" s="92" t="e">
        <f t="shared" si="55"/>
        <v>#DIV/0!</v>
      </c>
      <c r="DI43" s="96">
        <f t="shared" si="36"/>
        <v>0</v>
      </c>
      <c r="DJ43" s="92">
        <f t="shared" si="37"/>
        <v>-25</v>
      </c>
      <c r="DK43" s="96">
        <f t="shared" si="38"/>
        <v>0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U1000"/>
  <sheetViews>
    <sheetView topLeftCell="A8" zoomScale="80" zoomScaleNormal="80" workbookViewId="0">
      <pane xSplit="1" topLeftCell="CI1" activePane="topRight" state="frozen"/>
      <selection pane="topRight" activeCell="DK53" sqref="DK53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107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106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14.8</v>
      </c>
      <c r="C7" s="141">
        <v>12.8</v>
      </c>
      <c r="D7" s="156">
        <f>IF(B7="","SD",IF(C7="","SD",(B7-C7)))</f>
        <v>2</v>
      </c>
      <c r="E7" s="156">
        <f xml:space="preserve"> IF(B7="","SD",IF(C7="","SD",(10^(23.5518-(2937.4/(273+C7))-(4.9283*LOG10(273+C7))))))</f>
        <v>14.783316816070865</v>
      </c>
      <c r="F7" s="156">
        <f>IF(B7="","SD",(10^(23.5518-(2937.4/(273+B7))-(4.9283*LOG10(273+B7)))))</f>
        <v>16.837186905170775</v>
      </c>
      <c r="G7" s="156">
        <f>IF(B7="","SD",IF(C7="","SD",(0.799*(1+(0.00115*C7))*(B7-C7))))</f>
        <v>1.6215225600000003</v>
      </c>
      <c r="H7" s="156">
        <f>IF(E7="SD","SD",IF(G7="SD","SD",(E7-G7)))</f>
        <v>13.161794256070865</v>
      </c>
      <c r="I7" s="156">
        <f>IF(H7="SD","SD",((237.3*LN(H7/6.11))/(7.5*LN(10)-LN(H7/6.11))))</f>
        <v>11.03514941738052</v>
      </c>
      <c r="J7" s="142">
        <f>IF(H7="SD","",IF(F7="SD","",(100*H7/F7)))</f>
        <v>78.170981472141392</v>
      </c>
      <c r="K7" s="176">
        <v>1006</v>
      </c>
      <c r="L7" s="177">
        <v>8</v>
      </c>
      <c r="M7" s="178"/>
      <c r="N7" s="178"/>
      <c r="O7" s="178"/>
      <c r="P7" s="179"/>
      <c r="Q7" s="180">
        <v>13</v>
      </c>
      <c r="R7" s="181">
        <v>3</v>
      </c>
      <c r="S7" s="181"/>
      <c r="T7" s="180"/>
      <c r="U7" s="182"/>
      <c r="V7" s="182" t="s">
        <v>115</v>
      </c>
      <c r="W7" s="156">
        <v>10.5</v>
      </c>
      <c r="X7" s="156"/>
      <c r="Y7" s="156">
        <v>18.8</v>
      </c>
      <c r="Z7" s="156">
        <v>19.899999999999999</v>
      </c>
      <c r="AA7" s="156"/>
      <c r="AB7" s="156">
        <v>21.6</v>
      </c>
      <c r="AC7" s="48"/>
      <c r="AD7" s="140">
        <v>21.4</v>
      </c>
      <c r="AE7" s="141">
        <v>14.2</v>
      </c>
      <c r="AF7" s="156">
        <f>IF(AD7="","SD",IF(AE7="","SD",(AD7-AE7)))</f>
        <v>7.1999999999999993</v>
      </c>
      <c r="AG7" s="156">
        <f xml:space="preserve"> IF(AD7="","SD",IF(AE7="","SD",(10^(23.5518-(2937.4/(273+AE7))-(4.9283*LOG10(273+AE7))))))</f>
        <v>16.196223781622617</v>
      </c>
      <c r="AH7" s="156">
        <f>IF(AD7="","SD",(10^(23.5518-(2937.4/(273+AD7))-(4.9283*LOG10(273+AD7)))))</f>
        <v>25.500711069439838</v>
      </c>
      <c r="AI7" s="156">
        <f>IF(AD7="","SD",IF(AE7="","SD",(0.799*(1+(0.00115*AE7))*(AD7-AE7))))</f>
        <v>5.846743223999999</v>
      </c>
      <c r="AJ7" s="156">
        <f>IF(AG7="SD","SD",IF(AI7="SD","SD",(AG7-AI7)))</f>
        <v>10.349480557622618</v>
      </c>
      <c r="AK7" s="156">
        <f>IF(AJ7="SD","SD",((237.3*LN(AJ7/6.11))/(7.5*LN(10)-LN(AJ7/6.11))))</f>
        <v>7.4696296570763003</v>
      </c>
      <c r="AL7" s="142">
        <f>IF(AJ7="SD","",IF(AH7="SD","",(100*AJ7/AH7)))</f>
        <v>40.585066547518672</v>
      </c>
      <c r="AM7" s="176">
        <v>1004</v>
      </c>
      <c r="AN7" s="177">
        <v>0</v>
      </c>
      <c r="AO7" s="178"/>
      <c r="AP7" s="178"/>
      <c r="AQ7" s="178"/>
      <c r="AR7" s="179"/>
      <c r="AS7" s="180">
        <v>13</v>
      </c>
      <c r="AT7" s="181">
        <v>3</v>
      </c>
      <c r="AU7" s="181"/>
      <c r="AV7" s="180"/>
      <c r="AW7" s="182"/>
      <c r="AX7" s="182" t="s">
        <v>54</v>
      </c>
      <c r="AY7" s="156"/>
      <c r="AZ7" s="156">
        <v>20.8</v>
      </c>
      <c r="BA7" s="156">
        <v>20.399999999999999</v>
      </c>
      <c r="BB7" s="156"/>
      <c r="BC7" s="156">
        <v>21</v>
      </c>
      <c r="BD7" s="48"/>
      <c r="BE7" s="140">
        <v>15.1</v>
      </c>
      <c r="BF7" s="141">
        <v>11.1</v>
      </c>
      <c r="BG7" s="156">
        <f>IF(BE7="","SD",IF(BF7="","SD",(BE7-BF7)))</f>
        <v>4</v>
      </c>
      <c r="BH7" s="156">
        <f xml:space="preserve"> IF(BE7="","SD",IF(BF7="","SD",(10^(23.5518-(2937.4/(273+BF7))-(4.9283*LOG10(273+BF7))))))</f>
        <v>13.214190912164437</v>
      </c>
      <c r="BI7" s="156">
        <f>IF(BE7="","SD",(10^(23.5518-(2937.4/(273+BE7))-(4.9283*LOG10(273+BE7)))))</f>
        <v>17.165940425361004</v>
      </c>
      <c r="BJ7" s="156">
        <f>IF(BE7="","SD",IF(BF7="","SD",(0.799*(1+(0.00115*BF7))*(BE7-BF7))))</f>
        <v>3.2367969400000001</v>
      </c>
      <c r="BK7" s="156">
        <f>IF(BH7="SD","SD",IF(BJ7="SD","SD",(BH7-BJ7)))</f>
        <v>9.9773939721644371</v>
      </c>
      <c r="BL7" s="156">
        <f>IF(BK7="SD","SD",((237.3*LN(BK7/6.11))/(7.5*LN(10)-LN(BK7/6.11))))</f>
        <v>6.9355038601844461</v>
      </c>
      <c r="BM7" s="142">
        <f>IF(BK7="SD","",IF(BI7="SD","",(100*BK7/BI7)))</f>
        <v>58.123200505949619</v>
      </c>
      <c r="BN7" s="176">
        <v>1004</v>
      </c>
      <c r="BO7" s="177">
        <v>0</v>
      </c>
      <c r="BP7" s="178"/>
      <c r="BQ7" s="178"/>
      <c r="BR7" s="178"/>
      <c r="BS7" s="179"/>
      <c r="BT7" s="180">
        <v>13</v>
      </c>
      <c r="BU7" s="181">
        <v>2</v>
      </c>
      <c r="BV7" s="181"/>
      <c r="BW7" s="180"/>
      <c r="BX7" s="182"/>
      <c r="BY7" s="182" t="s">
        <v>115</v>
      </c>
      <c r="BZ7" s="156"/>
      <c r="CA7" s="156">
        <v>19.8</v>
      </c>
      <c r="CB7" s="156">
        <v>20.399999999999999</v>
      </c>
      <c r="CC7" s="156"/>
      <c r="CD7" s="156">
        <v>20.9</v>
      </c>
      <c r="CE7" s="48"/>
      <c r="CF7" s="149">
        <v>0</v>
      </c>
      <c r="CG7" s="3">
        <v>28.1</v>
      </c>
      <c r="CH7" s="3">
        <f t="shared" ref="CH7:CH35" si="0">CF7+CG8-25</f>
        <v>3.6999999999999993</v>
      </c>
      <c r="CI7" s="155">
        <v>14</v>
      </c>
      <c r="CJ7" s="153">
        <v>116431.3</v>
      </c>
      <c r="CK7" s="157">
        <v>13.2</v>
      </c>
      <c r="CL7" s="155">
        <v>22.5</v>
      </c>
      <c r="CM7" s="97">
        <f t="shared" ref="CM7:CM36" si="1">IF(AND(B7&gt;0,AD7&gt;0),AVERAGE(B7,AD7,BE7),IF(AND(B7=0,AD7&gt;0,BE7&gt;0),AVERAGE(B7,AD7,BE7),IF(AND(AD7=0,B7&gt;0,BE7&gt;0),AVERAGE(B7,AD7,BE7))))</f>
        <v>17.100000000000001</v>
      </c>
      <c r="CN7" s="101"/>
      <c r="CO7" s="101"/>
      <c r="CP7" s="102">
        <f t="shared" ref="CP7:CP36" si="2">IF(COUNT(J7,AL7,BM7)=1,"sd",AVERAGE(J7,AL7,BM7))</f>
        <v>58.959749508536561</v>
      </c>
      <c r="CQ7" s="135">
        <v>5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16.2</v>
      </c>
      <c r="C8" s="141">
        <v>11.1</v>
      </c>
      <c r="D8" s="156">
        <f t="shared" ref="D8:D36" si="3">IF(B8="","SD",IF(C8="","SD",(B8-C8)))</f>
        <v>5.0999999999999996</v>
      </c>
      <c r="E8" s="156">
        <f t="shared" ref="E8:E36" si="4" xml:space="preserve"> IF(B8="","SD",IF(C8="","SD",(10^(23.5518-(2937.4/(273+C8))-(4.9283*LOG10(273+C8))))))</f>
        <v>13.214190912164437</v>
      </c>
      <c r="F8" s="156">
        <f t="shared" ref="F8:F36" si="5">IF(B8="","SD",(10^(23.5518-(2937.4/(273+B8))-(4.9283*LOG10(273+B8)))))</f>
        <v>18.420087487007361</v>
      </c>
      <c r="G8" s="156">
        <f t="shared" ref="G8:G36" si="6">IF(B8="","SD",IF(C8="","SD",(0.799*(1+(0.00115*C8))*(B8-C8))))</f>
        <v>4.1269160984999997</v>
      </c>
      <c r="H8" s="156">
        <f t="shared" ref="H8:H36" si="7">IF(E8="SD","SD",IF(G8="SD","SD",(E8-G8)))</f>
        <v>9.0872748136644361</v>
      </c>
      <c r="I8" s="156">
        <f t="shared" ref="I8:I36" si="8">IF(H8="SD","SD",((237.3*LN(H8/6.11))/(7.5*LN(10)-LN(H8/6.11))))</f>
        <v>5.5828220240578883</v>
      </c>
      <c r="J8" s="142">
        <f t="shared" ref="J8:J36" si="9">IF(H8="SD","",IF(F8="SD","",(100*H8/F8)))</f>
        <v>49.333505175120152</v>
      </c>
      <c r="K8" s="176">
        <v>1003</v>
      </c>
      <c r="L8" s="177">
        <v>0</v>
      </c>
      <c r="M8" s="178"/>
      <c r="N8" s="178"/>
      <c r="O8" s="178"/>
      <c r="P8" s="179"/>
      <c r="Q8" s="180">
        <v>13</v>
      </c>
      <c r="R8" s="181">
        <v>3</v>
      </c>
      <c r="S8" s="181"/>
      <c r="T8" s="180"/>
      <c r="U8" s="182"/>
      <c r="V8" s="182" t="s">
        <v>115</v>
      </c>
      <c r="W8" s="156">
        <v>4.5999999999999996</v>
      </c>
      <c r="X8" s="156"/>
      <c r="Y8" s="156">
        <v>17.3</v>
      </c>
      <c r="Z8" s="156">
        <v>18.5</v>
      </c>
      <c r="AA8" s="156"/>
      <c r="AB8" s="156">
        <v>20.6</v>
      </c>
      <c r="AC8" s="48"/>
      <c r="AD8" s="140">
        <v>23.8</v>
      </c>
      <c r="AE8" s="141">
        <v>14.5</v>
      </c>
      <c r="AF8" s="156">
        <f t="shared" ref="AF8:AF36" si="10">IF(AD8="","SD",IF(AE8="","SD",(AD8-AE8)))</f>
        <v>9.3000000000000007</v>
      </c>
      <c r="AG8" s="156">
        <f t="shared" ref="AG8:AG36" si="11" xml:space="preserve"> IF(AD8="","SD",IF(AE8="","SD",(10^(23.5518-(2937.4/(273+AE8))-(4.9283*LOG10(273+AE8))))))</f>
        <v>16.513974528139236</v>
      </c>
      <c r="AH8" s="156">
        <f>IF(AD8="","SD",(10^(23.5518-(2937.4/(273+AD8))-(4.9283*LOG10(273+AD8)))))</f>
        <v>29.502302303151424</v>
      </c>
      <c r="AI8" s="156">
        <f>IF(AD8="","SD",IF(AE8="","SD",(0.799*(1+(0.00115*AE8))*(AD8-AE8))))</f>
        <v>7.5546069225000005</v>
      </c>
      <c r="AJ8" s="156">
        <f>IF(AG8="SD","SD",IF(AI8="SD","SD",(AG8-AI8)))</f>
        <v>8.9593676056392368</v>
      </c>
      <c r="AK8" s="156">
        <f t="shared" ref="AK8:AK36" si="12">IF(AJ8="SD","SD",((237.3*LN(AJ8/6.11))/(7.5*LN(10)-LN(AJ8/6.11))))</f>
        <v>5.3789347761060231</v>
      </c>
      <c r="AL8" s="142">
        <f t="shared" ref="AL8:AL36" si="13">IF(AJ8="SD","",IF(AH8="SD","",(100*AJ8/AH8)))</f>
        <v>30.368367572052847</v>
      </c>
      <c r="AM8" s="176">
        <v>999</v>
      </c>
      <c r="AN8" s="177">
        <v>1</v>
      </c>
      <c r="AO8" s="178"/>
      <c r="AP8" s="178"/>
      <c r="AQ8" s="178"/>
      <c r="AR8" s="179"/>
      <c r="AS8" s="180">
        <v>13</v>
      </c>
      <c r="AT8" s="181">
        <v>2</v>
      </c>
      <c r="AU8" s="181"/>
      <c r="AV8" s="180"/>
      <c r="AW8" s="182"/>
      <c r="AX8" s="182" t="s">
        <v>54</v>
      </c>
      <c r="AY8" s="156"/>
      <c r="AZ8" s="156">
        <v>21.3</v>
      </c>
      <c r="BA8" s="156">
        <v>20.3</v>
      </c>
      <c r="BB8" s="156"/>
      <c r="BC8" s="156">
        <v>20.2</v>
      </c>
      <c r="BD8" s="48"/>
      <c r="BE8" s="140">
        <v>19</v>
      </c>
      <c r="BF8" s="141">
        <v>13.1</v>
      </c>
      <c r="BG8" s="156">
        <f>IF(BE8="","SD",IF(BF8="","SD",(BE8-BF8)))</f>
        <v>5.9</v>
      </c>
      <c r="BH8" s="156">
        <f xml:space="preserve"> IF(BE8="","SD",IF(BF8="","SD",(10^(23.5518-(2937.4/(273+BF8))-(4.9283*LOG10(273+BF8))))))</f>
        <v>15.076604584457655</v>
      </c>
      <c r="BI8" s="156">
        <f>IF(BE8="","SD",(10^(23.5518-(2937.4/(273+BE8))-(4.9283*LOG10(273+BE8)))))</f>
        <v>21.981870859163269</v>
      </c>
      <c r="BJ8" s="156">
        <f>IF(BE8="","SD",IF(BF8="","SD",(0.799*(1+(0.00115*BF8))*(BE8-BF8))))</f>
        <v>4.7851179165000017</v>
      </c>
      <c r="BK8" s="156">
        <f>IF(BH8="SD","SD",IF(BJ8="SD","SD",(BH8-BJ8)))</f>
        <v>10.291486667957653</v>
      </c>
      <c r="BL8" s="156">
        <f>IF(BK8="SD","SD",((237.3*LN(BK8/6.11))/(7.5*LN(10)-LN(BK8/6.11))))</f>
        <v>7.3875041689740355</v>
      </c>
      <c r="BM8" s="142">
        <f t="shared" ref="BM8:BM36" si="14">IF(BK8="SD","",IF(BI8="SD","",(100*BK8/BI8)))</f>
        <v>46.818065368023881</v>
      </c>
      <c r="BN8" s="176">
        <v>1002</v>
      </c>
      <c r="BO8" s="177">
        <v>8</v>
      </c>
      <c r="BP8" s="178"/>
      <c r="BQ8" s="178"/>
      <c r="BR8" s="178"/>
      <c r="BS8" s="179"/>
      <c r="BT8" s="180">
        <v>0</v>
      </c>
      <c r="BU8" s="181">
        <v>0</v>
      </c>
      <c r="BV8" s="181"/>
      <c r="BW8" s="180"/>
      <c r="BX8" s="182"/>
      <c r="BY8" s="182" t="s">
        <v>54</v>
      </c>
      <c r="BZ8" s="156"/>
      <c r="CA8" s="156">
        <v>20.100000000000001</v>
      </c>
      <c r="CB8" s="156">
        <v>20.399999999999999</v>
      </c>
      <c r="CC8" s="156"/>
      <c r="CD8" s="156">
        <v>21.1</v>
      </c>
      <c r="CE8" s="48"/>
      <c r="CF8" s="150">
        <v>0</v>
      </c>
      <c r="CG8" s="151">
        <v>28.7</v>
      </c>
      <c r="CH8" s="158">
        <f t="shared" si="0"/>
        <v>2</v>
      </c>
      <c r="CI8" s="154">
        <v>12.5</v>
      </c>
      <c r="CJ8" s="154">
        <v>116475.65</v>
      </c>
      <c r="CK8" s="154">
        <v>10</v>
      </c>
      <c r="CL8" s="156">
        <v>25.5</v>
      </c>
      <c r="CM8" s="97">
        <f t="shared" si="1"/>
        <v>19.666666666666668</v>
      </c>
      <c r="CN8" s="103"/>
      <c r="CO8" s="103"/>
      <c r="CP8" s="102">
        <f t="shared" si="2"/>
        <v>42.173312705065626</v>
      </c>
      <c r="CQ8" s="136">
        <v>9.8000000000000007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17.100000000000001</v>
      </c>
      <c r="C9" s="141">
        <v>11.5</v>
      </c>
      <c r="D9" s="156">
        <f t="shared" si="3"/>
        <v>5.6000000000000014</v>
      </c>
      <c r="E9" s="156">
        <f t="shared" si="4"/>
        <v>13.569568222036036</v>
      </c>
      <c r="F9" s="156">
        <f t="shared" si="5"/>
        <v>19.505273919847884</v>
      </c>
      <c r="G9" s="156">
        <f t="shared" si="6"/>
        <v>4.5335739400000019</v>
      </c>
      <c r="H9" s="156">
        <f t="shared" si="7"/>
        <v>9.0359942820360342</v>
      </c>
      <c r="I9" s="156">
        <f t="shared" si="8"/>
        <v>5.5013852794130207</v>
      </c>
      <c r="J9" s="142">
        <f t="shared" si="9"/>
        <v>46.325903030981394</v>
      </c>
      <c r="K9" s="176">
        <v>1006</v>
      </c>
      <c r="L9" s="177">
        <v>1</v>
      </c>
      <c r="M9" s="178"/>
      <c r="N9" s="178"/>
      <c r="O9" s="178"/>
      <c r="P9" s="179"/>
      <c r="Q9" s="180">
        <v>13</v>
      </c>
      <c r="R9" s="181">
        <v>2</v>
      </c>
      <c r="S9" s="181"/>
      <c r="T9" s="180"/>
      <c r="U9" s="182"/>
      <c r="V9" s="182" t="s">
        <v>115</v>
      </c>
      <c r="W9" s="156">
        <v>6</v>
      </c>
      <c r="X9" s="156"/>
      <c r="Y9" s="156">
        <v>18</v>
      </c>
      <c r="Z9" s="156">
        <v>19</v>
      </c>
      <c r="AA9" s="156"/>
      <c r="AB9" s="156">
        <v>20.5</v>
      </c>
      <c r="AC9" s="48"/>
      <c r="AD9" s="140">
        <v>25.5</v>
      </c>
      <c r="AE9" s="141">
        <v>14.5</v>
      </c>
      <c r="AF9" s="156">
        <f t="shared" si="10"/>
        <v>11</v>
      </c>
      <c r="AG9" s="156">
        <f t="shared" si="11"/>
        <v>16.513974528139236</v>
      </c>
      <c r="AH9" s="156">
        <f t="shared" ref="AH9:AH23" si="15">IF(AD9="","SD",(10^(23.5518-(2937.4/(273+AD9))-(4.9283*LOG10(273+AD9)))))</f>
        <v>32.658468743350475</v>
      </c>
      <c r="AI9" s="156">
        <f t="shared" ref="AI9:AI36" si="16">IF(AD9="","SD",IF(AE9="","SD",(0.799*(1+(0.00115*AE9))*(AD9-AE9))))</f>
        <v>8.9355565749999997</v>
      </c>
      <c r="AJ9" s="156">
        <f t="shared" ref="AJ9:AJ23" si="17">IF(AG9="SD","SD",IF(AI9="SD","SD",(AG9-AI9)))</f>
        <v>7.5784179531392368</v>
      </c>
      <c r="AK9" s="156">
        <f t="shared" si="12"/>
        <v>2.9968977764201576</v>
      </c>
      <c r="AL9" s="142">
        <f t="shared" si="13"/>
        <v>23.205062101027821</v>
      </c>
      <c r="AM9" s="176">
        <v>1003</v>
      </c>
      <c r="AN9" s="177">
        <v>1</v>
      </c>
      <c r="AO9" s="178"/>
      <c r="AP9" s="178"/>
      <c r="AQ9" s="178"/>
      <c r="AR9" s="179"/>
      <c r="AS9" s="183">
        <v>13</v>
      </c>
      <c r="AT9" s="181">
        <v>4</v>
      </c>
      <c r="AU9" s="181"/>
      <c r="AV9" s="180"/>
      <c r="AW9" s="182"/>
      <c r="AX9" s="182" t="s">
        <v>54</v>
      </c>
      <c r="AY9" s="156"/>
      <c r="AZ9" s="156">
        <v>21.8</v>
      </c>
      <c r="BA9" s="156">
        <v>20.5</v>
      </c>
      <c r="BB9" s="156"/>
      <c r="BC9" s="156">
        <v>20.3</v>
      </c>
      <c r="BD9" s="48"/>
      <c r="BE9" s="140">
        <v>18.2</v>
      </c>
      <c r="BF9" s="141">
        <v>13</v>
      </c>
      <c r="BG9" s="156">
        <f>IF(BE9="","SD",IF(BF9="","SD",(BE9-BF9)))</f>
        <v>5.1999999999999993</v>
      </c>
      <c r="BH9" s="156">
        <f xml:space="preserve"> IF(BE9="","SD",IF(BF9="","SD",(10^(23.5518-(2937.4/(273+BF9))-(4.9283*LOG10(273+BF9))))))</f>
        <v>14.978278737309754</v>
      </c>
      <c r="BI9" s="156">
        <f>IF(BE9="","SD",(10^(23.5518-(2937.4/(273+BE9))-(4.9283*LOG10(273+BE9)))))</f>
        <v>20.907417576861945</v>
      </c>
      <c r="BJ9" s="156">
        <f>IF(BE9="","SD",IF(BF9="","SD",(0.799*(1+(0.00115*BF9))*(BE9-BF9))))</f>
        <v>4.2169142599999994</v>
      </c>
      <c r="BK9" s="156">
        <f>IF(BH9="SD","SD",IF(BJ9="SD","SD",(BH9-BJ9)))</f>
        <v>10.761364477309755</v>
      </c>
      <c r="BL9" s="156">
        <f>IF(BK9="SD","SD",((237.3*LN(BK9/6.11))/(7.5*LN(10)-LN(BK9/6.11))))</f>
        <v>8.0415140068267146</v>
      </c>
      <c r="BM9" s="142">
        <f t="shared" si="14"/>
        <v>51.471514536636327</v>
      </c>
      <c r="BN9" s="176">
        <v>1005</v>
      </c>
      <c r="BO9" s="177">
        <v>0</v>
      </c>
      <c r="BP9" s="178"/>
      <c r="BQ9" s="178"/>
      <c r="BR9" s="178"/>
      <c r="BS9" s="179"/>
      <c r="BT9" s="180">
        <v>13</v>
      </c>
      <c r="BU9" s="181">
        <v>2</v>
      </c>
      <c r="BV9" s="181"/>
      <c r="BW9" s="180"/>
      <c r="BX9" s="182"/>
      <c r="BY9" s="182" t="s">
        <v>54</v>
      </c>
      <c r="BZ9" s="156"/>
      <c r="CA9" s="156">
        <v>20.399999999999999</v>
      </c>
      <c r="CB9" s="156">
        <v>20.7</v>
      </c>
      <c r="CC9" s="156"/>
      <c r="CD9" s="156">
        <v>21.1</v>
      </c>
      <c r="CE9" s="48"/>
      <c r="CF9" s="150">
        <v>0</v>
      </c>
      <c r="CG9" s="156">
        <v>27</v>
      </c>
      <c r="CH9" s="158">
        <f t="shared" si="0"/>
        <v>5.8000000000000007</v>
      </c>
      <c r="CI9" s="154">
        <v>14</v>
      </c>
      <c r="CJ9" s="154">
        <v>116529.82</v>
      </c>
      <c r="CK9" s="154">
        <v>12</v>
      </c>
      <c r="CL9" s="156">
        <v>26</v>
      </c>
      <c r="CM9" s="97">
        <f t="shared" si="1"/>
        <v>20.266666666666666</v>
      </c>
      <c r="CN9" s="98"/>
      <c r="CO9" s="98"/>
      <c r="CP9" s="102">
        <f t="shared" si="2"/>
        <v>40.334159889548516</v>
      </c>
      <c r="CQ9" s="136">
        <v>9.6999999999999993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18.2</v>
      </c>
      <c r="C10" s="141">
        <v>12.7</v>
      </c>
      <c r="D10" s="156">
        <f t="shared" si="3"/>
        <v>5.5</v>
      </c>
      <c r="E10" s="156">
        <f t="shared" si="4"/>
        <v>14.686675240136028</v>
      </c>
      <c r="F10" s="156">
        <f t="shared" si="5"/>
        <v>20.907417576861945</v>
      </c>
      <c r="G10" s="156">
        <f t="shared" si="6"/>
        <v>4.4586816725</v>
      </c>
      <c r="H10" s="156">
        <f t="shared" si="7"/>
        <v>10.227993567636027</v>
      </c>
      <c r="I10" s="156">
        <f t="shared" si="8"/>
        <v>7.2971225733189593</v>
      </c>
      <c r="J10" s="142">
        <f t="shared" si="9"/>
        <v>48.920406023531363</v>
      </c>
      <c r="K10" s="176">
        <v>1010</v>
      </c>
      <c r="L10" s="177">
        <v>1</v>
      </c>
      <c r="M10" s="178"/>
      <c r="N10" s="178"/>
      <c r="O10" s="178"/>
      <c r="P10" s="179"/>
      <c r="Q10" s="180">
        <v>9</v>
      </c>
      <c r="R10" s="181">
        <v>3</v>
      </c>
      <c r="S10" s="181"/>
      <c r="T10" s="180"/>
      <c r="U10" s="182"/>
      <c r="V10" s="182" t="s">
        <v>115</v>
      </c>
      <c r="W10" s="156">
        <v>8.5</v>
      </c>
      <c r="X10" s="156"/>
      <c r="Y10" s="156">
        <v>18.2</v>
      </c>
      <c r="Z10" s="156">
        <v>19</v>
      </c>
      <c r="AA10" s="156"/>
      <c r="AB10" s="156">
        <v>20.5</v>
      </c>
      <c r="AC10" s="48"/>
      <c r="AD10" s="140">
        <v>21.8</v>
      </c>
      <c r="AE10" s="141">
        <v>14.9</v>
      </c>
      <c r="AF10" s="156">
        <f t="shared" si="10"/>
        <v>6.9</v>
      </c>
      <c r="AG10" s="156">
        <f t="shared" si="11"/>
        <v>16.946151776261242</v>
      </c>
      <c r="AH10" s="156">
        <f t="shared" si="15"/>
        <v>26.132701336552852</v>
      </c>
      <c r="AI10" s="156">
        <f t="shared" si="16"/>
        <v>5.6075669685000005</v>
      </c>
      <c r="AJ10" s="156">
        <f t="shared" si="17"/>
        <v>11.338584807761242</v>
      </c>
      <c r="AK10" s="156">
        <f t="shared" si="12"/>
        <v>8.8113658329051319</v>
      </c>
      <c r="AL10" s="142">
        <f t="shared" si="13"/>
        <v>43.388491154190447</v>
      </c>
      <c r="AM10" s="176">
        <v>1008</v>
      </c>
      <c r="AN10" s="177">
        <v>8</v>
      </c>
      <c r="AO10" s="178"/>
      <c r="AP10" s="178"/>
      <c r="AQ10" s="178"/>
      <c r="AR10" s="179"/>
      <c r="AS10" s="180">
        <v>13</v>
      </c>
      <c r="AT10" s="181">
        <v>2</v>
      </c>
      <c r="AU10" s="181"/>
      <c r="AV10" s="180"/>
      <c r="AW10" s="182"/>
      <c r="AX10" s="182" t="s">
        <v>54</v>
      </c>
      <c r="AY10" s="156"/>
      <c r="AZ10" s="156">
        <v>19.8</v>
      </c>
      <c r="BA10" s="156">
        <v>19.600000000000001</v>
      </c>
      <c r="BB10" s="156"/>
      <c r="BC10" s="156">
        <v>20.2</v>
      </c>
      <c r="BD10" s="48"/>
      <c r="BE10" s="140">
        <v>17.5</v>
      </c>
      <c r="BF10" s="141">
        <v>14</v>
      </c>
      <c r="BG10" s="156">
        <f t="shared" ref="BG10:BG36" si="18">IF(BE10="","SD",IF(BF10="","SD",(BE10-BF10)))</f>
        <v>3.5</v>
      </c>
      <c r="BH10" s="156">
        <f t="shared" ref="BH10:BH36" si="19" xml:space="preserve"> IF(BE10="","SD",IF(BF10="","SD",(10^(23.5518-(2937.4/(273+BF10))-(4.9283*LOG10(273+BF10))))))</f>
        <v>15.98738533895443</v>
      </c>
      <c r="BI10" s="156">
        <f t="shared" ref="BI10:BI36" si="20">IF(BE10="","SD",(10^(23.5518-(2937.4/(273+BE10))-(4.9283*LOG10(273+BE10)))))</f>
        <v>20.005299275138146</v>
      </c>
      <c r="BJ10" s="156">
        <f t="shared" ref="BJ10:BJ36" si="21">IF(BE10="","SD",IF(BF10="","SD",(0.799*(1+(0.00115*BF10))*(BE10-BF10))))</f>
        <v>2.8415236500000001</v>
      </c>
      <c r="BK10" s="156">
        <f t="shared" ref="BK10:BK36" si="22">IF(BH10="SD","SD",IF(BJ10="SD","SD",(BH10-BJ10)))</f>
        <v>13.14586168895443</v>
      </c>
      <c r="BL10" s="156">
        <f t="shared" ref="BL10:BL36" si="23">IF(BK10="SD","SD",((237.3*LN(BK10/6.11))/(7.5*LN(10)-LN(BK10/6.11))))</f>
        <v>11.016922909252143</v>
      </c>
      <c r="BM10" s="142">
        <f t="shared" si="14"/>
        <v>65.711897173623527</v>
      </c>
      <c r="BN10" s="176">
        <v>1008</v>
      </c>
      <c r="BO10" s="177">
        <v>0</v>
      </c>
      <c r="BP10" s="178"/>
      <c r="BQ10" s="178"/>
      <c r="BR10" s="178"/>
      <c r="BS10" s="179"/>
      <c r="BT10" s="180">
        <v>0</v>
      </c>
      <c r="BU10" s="181">
        <v>0</v>
      </c>
      <c r="BV10" s="181"/>
      <c r="BW10" s="180"/>
      <c r="BX10" s="182"/>
      <c r="BY10" s="182" t="s">
        <v>54</v>
      </c>
      <c r="BZ10" s="156"/>
      <c r="CA10" s="156">
        <v>19.5</v>
      </c>
      <c r="CB10" s="156">
        <v>19.8</v>
      </c>
      <c r="CC10" s="156"/>
      <c r="CD10" s="156">
        <v>20.3</v>
      </c>
      <c r="CE10" s="48"/>
      <c r="CF10" s="150">
        <v>0</v>
      </c>
      <c r="CG10" s="156">
        <v>30.8</v>
      </c>
      <c r="CH10" s="158">
        <f t="shared" si="0"/>
        <v>4.3000000000000007</v>
      </c>
      <c r="CI10" s="154">
        <v>14</v>
      </c>
      <c r="CJ10" s="154">
        <v>116601.22</v>
      </c>
      <c r="CK10" s="154">
        <v>12.8</v>
      </c>
      <c r="CL10" s="156">
        <v>22.5</v>
      </c>
      <c r="CM10" s="97">
        <f t="shared" si="1"/>
        <v>19.166666666666668</v>
      </c>
      <c r="CN10" s="98"/>
      <c r="CO10" s="98"/>
      <c r="CP10" s="102">
        <f t="shared" si="2"/>
        <v>52.673598117115112</v>
      </c>
      <c r="CQ10" s="136">
        <v>2.5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15</v>
      </c>
      <c r="C11" s="141">
        <v>9.8000000000000007</v>
      </c>
      <c r="D11" s="156">
        <f t="shared" si="3"/>
        <v>5.1999999999999993</v>
      </c>
      <c r="E11" s="156">
        <f t="shared" si="4"/>
        <v>12.115133951152835</v>
      </c>
      <c r="F11" s="156">
        <f t="shared" si="5"/>
        <v>17.055735289969338</v>
      </c>
      <c r="G11" s="156">
        <f t="shared" si="6"/>
        <v>4.2016245959999994</v>
      </c>
      <c r="H11" s="156">
        <f t="shared" si="7"/>
        <v>7.9135093551528355</v>
      </c>
      <c r="I11" s="156">
        <f t="shared" si="8"/>
        <v>3.6080936844325988</v>
      </c>
      <c r="J11" s="142">
        <f t="shared" si="9"/>
        <v>46.39793723702347</v>
      </c>
      <c r="K11" s="176">
        <v>1009</v>
      </c>
      <c r="L11" s="177">
        <v>8</v>
      </c>
      <c r="M11" s="178"/>
      <c r="N11" s="178"/>
      <c r="O11" s="178"/>
      <c r="P11" s="179"/>
      <c r="Q11" s="180">
        <v>18</v>
      </c>
      <c r="R11" s="181">
        <v>2</v>
      </c>
      <c r="S11" s="181"/>
      <c r="T11" s="180"/>
      <c r="U11" s="182"/>
      <c r="V11" s="182" t="s">
        <v>54</v>
      </c>
      <c r="W11" s="156">
        <v>11</v>
      </c>
      <c r="X11" s="156"/>
      <c r="Y11" s="156">
        <v>18</v>
      </c>
      <c r="Z11" s="156">
        <v>18.8</v>
      </c>
      <c r="AA11" s="156"/>
      <c r="AB11" s="156">
        <v>20.100000000000001</v>
      </c>
      <c r="AC11" s="48"/>
      <c r="AD11" s="140">
        <v>17</v>
      </c>
      <c r="AE11" s="141">
        <v>12.5</v>
      </c>
      <c r="AF11" s="156">
        <f t="shared" si="10"/>
        <v>4.5</v>
      </c>
      <c r="AG11" s="156">
        <f t="shared" si="11"/>
        <v>14.495057183998457</v>
      </c>
      <c r="AH11" s="156">
        <f t="shared" si="15"/>
        <v>19.381992880783113</v>
      </c>
      <c r="AI11" s="156">
        <f t="shared" si="16"/>
        <v>3.6471853125000004</v>
      </c>
      <c r="AJ11" s="156">
        <f t="shared" si="17"/>
        <v>10.847871871498455</v>
      </c>
      <c r="AK11" s="156">
        <f t="shared" si="12"/>
        <v>8.1591720827537859</v>
      </c>
      <c r="AL11" s="142">
        <f t="shared" si="13"/>
        <v>55.968815684861383</v>
      </c>
      <c r="AM11" s="176">
        <v>1006</v>
      </c>
      <c r="AN11" s="177">
        <v>8</v>
      </c>
      <c r="AO11" s="178"/>
      <c r="AP11" s="178"/>
      <c r="AQ11" s="178"/>
      <c r="AR11" s="179"/>
      <c r="AS11" s="180">
        <v>18</v>
      </c>
      <c r="AT11" s="181">
        <v>4</v>
      </c>
      <c r="AU11" s="181"/>
      <c r="AV11" s="180"/>
      <c r="AW11" s="182"/>
      <c r="AX11" s="182" t="s">
        <v>54</v>
      </c>
      <c r="AY11" s="156"/>
      <c r="AZ11" s="156">
        <v>20</v>
      </c>
      <c r="BA11" s="156">
        <v>19</v>
      </c>
      <c r="BB11" s="156"/>
      <c r="BC11" s="156">
        <v>18.8</v>
      </c>
      <c r="BD11" s="48"/>
      <c r="BE11" s="140">
        <v>14.6</v>
      </c>
      <c r="BF11" s="141">
        <v>12</v>
      </c>
      <c r="BG11" s="156">
        <f t="shared" si="18"/>
        <v>2.5999999999999996</v>
      </c>
      <c r="BH11" s="156">
        <f t="shared" si="19"/>
        <v>14.025598733369513</v>
      </c>
      <c r="BI11" s="156">
        <f t="shared" si="20"/>
        <v>16.621101231674015</v>
      </c>
      <c r="BJ11" s="156">
        <f t="shared" si="21"/>
        <v>2.1060681199999998</v>
      </c>
      <c r="BK11" s="156">
        <f t="shared" si="22"/>
        <v>11.919530613369513</v>
      </c>
      <c r="BL11" s="156">
        <f t="shared" si="23"/>
        <v>9.5521220149584316</v>
      </c>
      <c r="BM11" s="142">
        <f t="shared" si="14"/>
        <v>71.713242385258141</v>
      </c>
      <c r="BN11" s="176">
        <v>1005</v>
      </c>
      <c r="BO11" s="177">
        <v>6</v>
      </c>
      <c r="BP11" s="178"/>
      <c r="BQ11" s="178"/>
      <c r="BR11" s="178"/>
      <c r="BS11" s="179"/>
      <c r="BT11" s="180">
        <v>0</v>
      </c>
      <c r="BU11" s="181">
        <v>0</v>
      </c>
      <c r="BV11" s="181"/>
      <c r="BW11" s="180"/>
      <c r="BX11" s="182"/>
      <c r="BY11" s="182" t="s">
        <v>54</v>
      </c>
      <c r="BZ11" s="156"/>
      <c r="CA11" s="156">
        <v>18.7</v>
      </c>
      <c r="CB11" s="156">
        <v>19.100000000000001</v>
      </c>
      <c r="CC11" s="156"/>
      <c r="CD11" s="156">
        <v>19.899999999999999</v>
      </c>
      <c r="CE11" s="48"/>
      <c r="CF11" s="150">
        <v>0</v>
      </c>
      <c r="CG11" s="156">
        <v>29.3</v>
      </c>
      <c r="CH11" s="158">
        <f t="shared" si="0"/>
        <v>2</v>
      </c>
      <c r="CI11" s="154">
        <v>13.5</v>
      </c>
      <c r="CJ11" s="154">
        <v>116685.05</v>
      </c>
      <c r="CK11" s="154">
        <v>13</v>
      </c>
      <c r="CL11" s="151">
        <v>18</v>
      </c>
      <c r="CM11" s="97">
        <f t="shared" si="1"/>
        <v>15.533333333333333</v>
      </c>
      <c r="CN11" s="104"/>
      <c r="CO11" s="104"/>
      <c r="CP11" s="102">
        <f t="shared" si="2"/>
        <v>58.026665102381003</v>
      </c>
      <c r="CQ11" s="136">
        <v>0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21.3</v>
      </c>
      <c r="C12" s="141">
        <v>18.2</v>
      </c>
      <c r="D12" s="156">
        <f t="shared" si="3"/>
        <v>3.1000000000000014</v>
      </c>
      <c r="E12" s="156">
        <f t="shared" si="4"/>
        <v>20.907417576861945</v>
      </c>
      <c r="F12" s="156">
        <f t="shared" si="5"/>
        <v>25.344816651185916</v>
      </c>
      <c r="G12" s="156">
        <f t="shared" si="6"/>
        <v>2.5287415170000012</v>
      </c>
      <c r="H12" s="156">
        <f t="shared" si="7"/>
        <v>18.378676059861945</v>
      </c>
      <c r="I12" s="156">
        <f t="shared" si="8"/>
        <v>16.163286629740117</v>
      </c>
      <c r="J12" s="142">
        <f t="shared" si="9"/>
        <v>72.514535468150584</v>
      </c>
      <c r="K12" s="176">
        <v>1002</v>
      </c>
      <c r="L12" s="177">
        <v>7</v>
      </c>
      <c r="M12" s="178"/>
      <c r="N12" s="178"/>
      <c r="O12" s="178"/>
      <c r="P12" s="179"/>
      <c r="Q12" s="180">
        <v>9</v>
      </c>
      <c r="R12" s="181">
        <v>2</v>
      </c>
      <c r="S12" s="181"/>
      <c r="T12" s="180"/>
      <c r="U12" s="182"/>
      <c r="V12" s="182" t="s">
        <v>54</v>
      </c>
      <c r="W12" s="156">
        <v>12</v>
      </c>
      <c r="X12" s="156"/>
      <c r="Y12" s="156">
        <v>18</v>
      </c>
      <c r="Z12" s="156">
        <v>18.5</v>
      </c>
      <c r="AA12" s="156"/>
      <c r="AB12" s="156">
        <v>19.7</v>
      </c>
      <c r="AC12" s="48"/>
      <c r="AD12" s="140">
        <v>28.4</v>
      </c>
      <c r="AE12" s="141">
        <v>21.9</v>
      </c>
      <c r="AF12" s="156">
        <f t="shared" si="10"/>
        <v>6.5</v>
      </c>
      <c r="AG12" s="156">
        <f t="shared" si="11"/>
        <v>26.292821095593151</v>
      </c>
      <c r="AH12" s="156">
        <f t="shared" si="15"/>
        <v>38.724484355827308</v>
      </c>
      <c r="AI12" s="156">
        <f t="shared" si="16"/>
        <v>5.3242982975000004</v>
      </c>
      <c r="AJ12" s="156">
        <f t="shared" si="17"/>
        <v>20.968522798093151</v>
      </c>
      <c r="AK12" s="156">
        <f t="shared" si="12"/>
        <v>18.246960178667781</v>
      </c>
      <c r="AL12" s="142">
        <f t="shared" si="13"/>
        <v>54.147971617697685</v>
      </c>
      <c r="AM12" s="176">
        <v>998</v>
      </c>
      <c r="AN12" s="177">
        <v>8</v>
      </c>
      <c r="AO12" s="178"/>
      <c r="AP12" s="178"/>
      <c r="AQ12" s="178"/>
      <c r="AR12" s="179"/>
      <c r="AS12" s="180">
        <v>36</v>
      </c>
      <c r="AT12" s="181">
        <v>3</v>
      </c>
      <c r="AU12" s="181"/>
      <c r="AV12" s="180"/>
      <c r="AW12" s="182"/>
      <c r="AX12" s="182" t="s">
        <v>54</v>
      </c>
      <c r="AY12" s="156"/>
      <c r="AZ12" s="156">
        <v>22</v>
      </c>
      <c r="BA12" s="156">
        <v>21.5</v>
      </c>
      <c r="BB12" s="156"/>
      <c r="BC12" s="156">
        <v>19.7</v>
      </c>
      <c r="BD12" s="48"/>
      <c r="BE12" s="140">
        <v>23.8</v>
      </c>
      <c r="BF12" s="141">
        <v>19.399999999999999</v>
      </c>
      <c r="BG12" s="156">
        <f t="shared" si="18"/>
        <v>4.4000000000000021</v>
      </c>
      <c r="BH12" s="156">
        <f t="shared" si="19"/>
        <v>22.536999886080302</v>
      </c>
      <c r="BI12" s="156">
        <f t="shared" si="20"/>
        <v>29.502302303151424</v>
      </c>
      <c r="BJ12" s="156">
        <f t="shared" si="21"/>
        <v>3.5940330360000021</v>
      </c>
      <c r="BK12" s="156">
        <f t="shared" si="22"/>
        <v>18.9429668500803</v>
      </c>
      <c r="BL12" s="156">
        <f t="shared" si="23"/>
        <v>16.638264987345234</v>
      </c>
      <c r="BM12" s="142">
        <f t="shared" si="14"/>
        <v>64.208435855044499</v>
      </c>
      <c r="BN12" s="176">
        <v>996</v>
      </c>
      <c r="BO12" s="177">
        <v>4</v>
      </c>
      <c r="BP12" s="178"/>
      <c r="BQ12" s="178"/>
      <c r="BR12" s="178"/>
      <c r="BS12" s="179"/>
      <c r="BT12" s="180">
        <v>4</v>
      </c>
      <c r="BU12" s="181">
        <v>2</v>
      </c>
      <c r="BV12" s="181"/>
      <c r="BW12" s="180"/>
      <c r="BX12" s="182"/>
      <c r="BY12" s="182" t="s">
        <v>54</v>
      </c>
      <c r="BZ12" s="156"/>
      <c r="CA12" s="156">
        <v>21.2</v>
      </c>
      <c r="CB12" s="156">
        <v>20.8</v>
      </c>
      <c r="CC12" s="156"/>
      <c r="CD12" s="156">
        <v>20.100000000000001</v>
      </c>
      <c r="CE12" s="48"/>
      <c r="CF12" s="150">
        <v>0</v>
      </c>
      <c r="CG12" s="156">
        <v>27</v>
      </c>
      <c r="CH12" s="158">
        <f t="shared" si="0"/>
        <v>5.8000000000000007</v>
      </c>
      <c r="CI12" s="154">
        <v>15.5</v>
      </c>
      <c r="CJ12" s="154">
        <v>116727.5</v>
      </c>
      <c r="CK12" s="154">
        <v>14.2</v>
      </c>
      <c r="CL12" s="156">
        <v>29.5</v>
      </c>
      <c r="CM12" s="97">
        <f t="shared" si="1"/>
        <v>24.5</v>
      </c>
      <c r="CN12" s="104"/>
      <c r="CO12" s="104"/>
      <c r="CP12" s="102">
        <f t="shared" si="2"/>
        <v>63.623647646964251</v>
      </c>
      <c r="CQ12" s="136">
        <v>4.7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26.6</v>
      </c>
      <c r="C13" s="141">
        <v>20.2</v>
      </c>
      <c r="D13" s="156">
        <f t="shared" si="3"/>
        <v>6.4000000000000021</v>
      </c>
      <c r="E13" s="156">
        <f t="shared" si="4"/>
        <v>23.68418059807065</v>
      </c>
      <c r="F13" s="156">
        <f t="shared" si="5"/>
        <v>34.854040224354996</v>
      </c>
      <c r="G13" s="156">
        <f t="shared" si="6"/>
        <v>5.2323889280000024</v>
      </c>
      <c r="H13" s="156">
        <f t="shared" si="7"/>
        <v>18.451791670070648</v>
      </c>
      <c r="I13" s="156">
        <f t="shared" si="8"/>
        <v>16.225544683047904</v>
      </c>
      <c r="J13" s="142">
        <f t="shared" si="9"/>
        <v>52.940180109096993</v>
      </c>
      <c r="K13" s="176">
        <v>998</v>
      </c>
      <c r="L13" s="177">
        <v>7</v>
      </c>
      <c r="M13" s="178"/>
      <c r="N13" s="178"/>
      <c r="O13" s="178"/>
      <c r="P13" s="179"/>
      <c r="Q13" s="180">
        <v>4</v>
      </c>
      <c r="R13" s="181">
        <v>3</v>
      </c>
      <c r="S13" s="181"/>
      <c r="T13" s="180"/>
      <c r="U13" s="182"/>
      <c r="V13" s="182" t="s">
        <v>54</v>
      </c>
      <c r="W13" s="156">
        <v>20.399999999999999</v>
      </c>
      <c r="X13" s="156"/>
      <c r="Y13" s="156">
        <v>20.7</v>
      </c>
      <c r="Z13" s="156">
        <v>20.5</v>
      </c>
      <c r="AA13" s="156"/>
      <c r="AB13" s="156">
        <v>20.5</v>
      </c>
      <c r="AC13" s="48"/>
      <c r="AD13" s="140">
        <v>34</v>
      </c>
      <c r="AE13" s="141">
        <v>23.2</v>
      </c>
      <c r="AF13" s="156">
        <f t="shared" si="10"/>
        <v>10.8</v>
      </c>
      <c r="AG13" s="156">
        <f t="shared" si="11"/>
        <v>28.453740693820269</v>
      </c>
      <c r="AH13" s="156">
        <f t="shared" si="15"/>
        <v>53.25467862988048</v>
      </c>
      <c r="AI13" s="156">
        <f t="shared" si="16"/>
        <v>8.8594270560000012</v>
      </c>
      <c r="AJ13" s="156">
        <f t="shared" si="17"/>
        <v>19.594313637820267</v>
      </c>
      <c r="AK13" s="156">
        <f t="shared" si="12"/>
        <v>17.171348088426054</v>
      </c>
      <c r="AL13" s="142">
        <f t="shared" si="13"/>
        <v>36.793600378288943</v>
      </c>
      <c r="AM13" s="176">
        <v>994</v>
      </c>
      <c r="AN13" s="177">
        <v>5</v>
      </c>
      <c r="AO13" s="178"/>
      <c r="AP13" s="178"/>
      <c r="AQ13" s="178"/>
      <c r="AR13" s="179"/>
      <c r="AS13" s="180">
        <v>36</v>
      </c>
      <c r="AT13" s="181">
        <v>4</v>
      </c>
      <c r="AU13" s="181"/>
      <c r="AV13" s="180"/>
      <c r="AW13" s="182"/>
      <c r="AX13" s="182" t="s">
        <v>54</v>
      </c>
      <c r="AY13" s="156"/>
      <c r="AZ13" s="156">
        <v>23.4</v>
      </c>
      <c r="BA13" s="156">
        <v>21.8</v>
      </c>
      <c r="BB13" s="156"/>
      <c r="BC13" s="156">
        <v>20.6</v>
      </c>
      <c r="BD13" s="48"/>
      <c r="BE13" s="140">
        <v>28.5</v>
      </c>
      <c r="BF13" s="141">
        <v>22.4</v>
      </c>
      <c r="BG13" s="156">
        <f t="shared" si="18"/>
        <v>6.1000000000000014</v>
      </c>
      <c r="BH13" s="156">
        <f t="shared" si="19"/>
        <v>27.106345349143282</v>
      </c>
      <c r="BI13" s="156">
        <f t="shared" si="20"/>
        <v>38.950055966550366</v>
      </c>
      <c r="BJ13" s="156">
        <f t="shared" si="21"/>
        <v>4.9994516640000013</v>
      </c>
      <c r="BK13" s="156">
        <f t="shared" si="22"/>
        <v>22.10689368514328</v>
      </c>
      <c r="BL13" s="156">
        <f t="shared" si="23"/>
        <v>19.092212330402234</v>
      </c>
      <c r="BM13" s="142">
        <f t="shared" si="14"/>
        <v>56.757026752742796</v>
      </c>
      <c r="BN13" s="176">
        <v>994</v>
      </c>
      <c r="BO13" s="177">
        <v>7</v>
      </c>
      <c r="BP13" s="178"/>
      <c r="BQ13" s="178"/>
      <c r="BR13" s="178"/>
      <c r="BS13" s="179"/>
      <c r="BT13" s="180">
        <v>0</v>
      </c>
      <c r="BU13" s="181">
        <v>0</v>
      </c>
      <c r="BV13" s="181"/>
      <c r="BW13" s="180"/>
      <c r="BX13" s="182"/>
      <c r="BY13" s="182" t="s">
        <v>54</v>
      </c>
      <c r="BZ13" s="156"/>
      <c r="CA13" s="156">
        <v>23</v>
      </c>
      <c r="CB13" s="156">
        <v>22.2</v>
      </c>
      <c r="CC13" s="156"/>
      <c r="CD13" s="156">
        <v>21</v>
      </c>
      <c r="CE13" s="48"/>
      <c r="CF13" s="150">
        <v>0</v>
      </c>
      <c r="CG13" s="156">
        <v>30.8</v>
      </c>
      <c r="CH13" s="158">
        <f t="shared" si="0"/>
        <v>6</v>
      </c>
      <c r="CI13" s="154">
        <v>22.2</v>
      </c>
      <c r="CJ13" s="154">
        <v>116838.44</v>
      </c>
      <c r="CK13" s="154">
        <v>22.2</v>
      </c>
      <c r="CL13" s="156">
        <v>35.5</v>
      </c>
      <c r="CM13" s="97">
        <f t="shared" si="1"/>
        <v>29.7</v>
      </c>
      <c r="CN13" s="104"/>
      <c r="CO13" s="104"/>
      <c r="CP13" s="102">
        <f t="shared" si="2"/>
        <v>48.83026908004291</v>
      </c>
      <c r="CQ13" s="136">
        <v>3.7</v>
      </c>
      <c r="CS13" s="83">
        <v>1</v>
      </c>
      <c r="CT13" s="92">
        <f>CL7</f>
        <v>22.5</v>
      </c>
      <c r="CU13" s="92">
        <f>CK7</f>
        <v>13.2</v>
      </c>
      <c r="CV13" s="92">
        <f>IF(CM7=FALSE,"s/d",CM7)</f>
        <v>17.100000000000001</v>
      </c>
      <c r="CW13" s="94" t="str">
        <f>IF(CO7="","s/d",CO7)</f>
        <v>s/d</v>
      </c>
      <c r="CX13" s="94" t="str">
        <f>IF(CN7="","s/d",CN7)</f>
        <v>s/d</v>
      </c>
      <c r="CY13" s="93">
        <f>CP7</f>
        <v>58.959749508536561</v>
      </c>
      <c r="CZ13" s="92">
        <f t="shared" ref="CZ13:CZ36" si="24">IF(COUNT(I7,AK7,BL7)=1,"sd",AVERAGE(I7,AK7,BL7))</f>
        <v>8.4800943115470897</v>
      </c>
      <c r="DA13" s="93">
        <f t="shared" ref="DA13:DA36" si="25">IF(COUNT(K7,AM7,BN7)=1,"sd",AVERAGE(K7,AM7,BN7))</f>
        <v>1004.6666666666666</v>
      </c>
      <c r="DB13" s="92">
        <f>IF(W7="","",W7)</f>
        <v>10.5</v>
      </c>
      <c r="DC13" s="92" t="e">
        <f t="shared" ref="DC13:DH28" si="26">IF(COUNT(X7,AY7,BZ7)=1,"sd",AVERAGE(X7,AY7,BZ7))</f>
        <v>#DIV/0!</v>
      </c>
      <c r="DD13" s="92">
        <f t="shared" si="26"/>
        <v>19.8</v>
      </c>
      <c r="DE13" s="92">
        <f t="shared" si="26"/>
        <v>20.233333333333331</v>
      </c>
      <c r="DF13" s="92" t="e">
        <f t="shared" si="26"/>
        <v>#DIV/0!</v>
      </c>
      <c r="DG13" s="92">
        <f t="shared" si="26"/>
        <v>21.166666666666668</v>
      </c>
      <c r="DH13" s="92" t="e">
        <f t="shared" si="26"/>
        <v>#DIV/0!</v>
      </c>
      <c r="DI13" s="96">
        <f>CF7</f>
        <v>0</v>
      </c>
      <c r="DJ13" s="92">
        <f>CH7</f>
        <v>3.6999999999999993</v>
      </c>
      <c r="DK13" s="96">
        <f>IF(CQ7="","",CQ7)</f>
        <v>5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28.6</v>
      </c>
      <c r="C14" s="141">
        <v>20.9</v>
      </c>
      <c r="D14" s="156">
        <f t="shared" si="3"/>
        <v>7.7000000000000028</v>
      </c>
      <c r="E14" s="156">
        <f t="shared" si="4"/>
        <v>24.729538321185387</v>
      </c>
      <c r="F14" s="156">
        <f t="shared" si="5"/>
        <v>39.176769416095723</v>
      </c>
      <c r="G14" s="156">
        <f t="shared" si="6"/>
        <v>6.3001705305000026</v>
      </c>
      <c r="H14" s="156">
        <f t="shared" si="7"/>
        <v>18.429367790685383</v>
      </c>
      <c r="I14" s="156">
        <f t="shared" si="8"/>
        <v>16.206473733355839</v>
      </c>
      <c r="J14" s="142">
        <f t="shared" si="9"/>
        <v>47.041570975256839</v>
      </c>
      <c r="K14" s="176">
        <v>999</v>
      </c>
      <c r="L14" s="177">
        <v>6</v>
      </c>
      <c r="M14" s="178"/>
      <c r="N14" s="178"/>
      <c r="O14" s="178"/>
      <c r="P14" s="179"/>
      <c r="Q14" s="180">
        <v>36</v>
      </c>
      <c r="R14" s="181">
        <v>2</v>
      </c>
      <c r="S14" s="181"/>
      <c r="T14" s="180"/>
      <c r="U14" s="182"/>
      <c r="V14" s="182" t="s">
        <v>54</v>
      </c>
      <c r="W14" s="156">
        <v>20</v>
      </c>
      <c r="X14" s="156"/>
      <c r="Y14" s="156">
        <v>21.9</v>
      </c>
      <c r="Z14" s="156">
        <v>21.8</v>
      </c>
      <c r="AA14" s="156"/>
      <c r="AB14" s="156">
        <v>21.4</v>
      </c>
      <c r="AC14" s="48"/>
      <c r="AD14" s="140">
        <v>35.200000000000003</v>
      </c>
      <c r="AE14" s="141">
        <v>24.1</v>
      </c>
      <c r="AF14" s="156">
        <f t="shared" si="10"/>
        <v>11.100000000000001</v>
      </c>
      <c r="AG14" s="156">
        <f t="shared" si="11"/>
        <v>30.039112385547323</v>
      </c>
      <c r="AH14" s="156">
        <f t="shared" si="15"/>
        <v>56.91961944531279</v>
      </c>
      <c r="AI14" s="156">
        <f t="shared" si="16"/>
        <v>9.1147015635000024</v>
      </c>
      <c r="AJ14" s="156">
        <f t="shared" si="17"/>
        <v>20.924410822047321</v>
      </c>
      <c r="AK14" s="156">
        <f t="shared" si="12"/>
        <v>18.213405304509759</v>
      </c>
      <c r="AL14" s="142">
        <f t="shared" si="13"/>
        <v>36.761332956821803</v>
      </c>
      <c r="AM14" s="176">
        <v>996</v>
      </c>
      <c r="AN14" s="177">
        <v>6</v>
      </c>
      <c r="AO14" s="178"/>
      <c r="AP14" s="178"/>
      <c r="AQ14" s="178"/>
      <c r="AR14" s="179"/>
      <c r="AS14" s="180">
        <v>0</v>
      </c>
      <c r="AT14" s="181">
        <v>0</v>
      </c>
      <c r="AU14" s="181"/>
      <c r="AV14" s="180"/>
      <c r="AW14" s="182"/>
      <c r="AX14" s="182" t="s">
        <v>54</v>
      </c>
      <c r="AY14" s="156"/>
      <c r="AZ14" s="156">
        <v>24.8</v>
      </c>
      <c r="BA14" s="156">
        <v>23</v>
      </c>
      <c r="BB14" s="156"/>
      <c r="BC14" s="156">
        <v>21.5</v>
      </c>
      <c r="BD14" s="48"/>
      <c r="BE14" s="140">
        <v>30</v>
      </c>
      <c r="BF14" s="141">
        <v>20.6</v>
      </c>
      <c r="BG14" s="156">
        <f t="shared" si="18"/>
        <v>9.3999999999999986</v>
      </c>
      <c r="BH14" s="156">
        <f t="shared" si="19"/>
        <v>24.276689308539769</v>
      </c>
      <c r="BI14" s="156">
        <f t="shared" si="20"/>
        <v>42.473383111004537</v>
      </c>
      <c r="BJ14" s="156">
        <f t="shared" si="21"/>
        <v>7.6885261139999992</v>
      </c>
      <c r="BK14" s="156">
        <f t="shared" si="22"/>
        <v>16.588163194539771</v>
      </c>
      <c r="BL14" s="156">
        <f t="shared" si="23"/>
        <v>14.566518379338909</v>
      </c>
      <c r="BM14" s="142">
        <f t="shared" si="14"/>
        <v>39.055431848191766</v>
      </c>
      <c r="BN14" s="176">
        <v>994</v>
      </c>
      <c r="BO14" s="177">
        <v>5</v>
      </c>
      <c r="BP14" s="178"/>
      <c r="BQ14" s="178"/>
      <c r="BR14" s="178"/>
      <c r="BS14" s="179"/>
      <c r="BT14" s="180">
        <v>36</v>
      </c>
      <c r="BU14" s="181">
        <v>3</v>
      </c>
      <c r="BV14" s="181"/>
      <c r="BW14" s="180"/>
      <c r="BX14" s="182"/>
      <c r="BY14" s="182" t="s">
        <v>54</v>
      </c>
      <c r="BZ14" s="156"/>
      <c r="CA14" s="156">
        <v>23.6</v>
      </c>
      <c r="CB14" s="156">
        <v>23.2</v>
      </c>
      <c r="CC14" s="156"/>
      <c r="CD14" s="156">
        <v>22</v>
      </c>
      <c r="CE14" s="48"/>
      <c r="CF14" s="150">
        <v>0</v>
      </c>
      <c r="CG14" s="156">
        <v>31</v>
      </c>
      <c r="CH14" s="158">
        <f t="shared" si="0"/>
        <v>10.100000000000001</v>
      </c>
      <c r="CI14" s="154">
        <v>23.5</v>
      </c>
      <c r="CJ14" s="154">
        <v>116901.67</v>
      </c>
      <c r="CK14" s="154">
        <v>24.2</v>
      </c>
      <c r="CL14" s="156">
        <v>36.5</v>
      </c>
      <c r="CM14" s="97">
        <f t="shared" si="1"/>
        <v>31.266666666666669</v>
      </c>
      <c r="CN14" s="104"/>
      <c r="CO14" s="104"/>
      <c r="CP14" s="102">
        <f t="shared" si="2"/>
        <v>40.952778593423467</v>
      </c>
      <c r="CQ14" s="136">
        <v>5</v>
      </c>
      <c r="CS14" s="83">
        <v>2</v>
      </c>
      <c r="CT14" s="92">
        <f t="shared" ref="CT14:CT36" si="27">CL8</f>
        <v>25.5</v>
      </c>
      <c r="CU14" s="92">
        <f t="shared" ref="CU14:CU36" si="28">CK8</f>
        <v>10</v>
      </c>
      <c r="CV14" s="92">
        <f t="shared" ref="CV14:CV36" si="29">IF(CM8=FALSE,"s/d",CM8)</f>
        <v>19.666666666666668</v>
      </c>
      <c r="CW14" s="94" t="str">
        <f t="shared" ref="CW14:CW36" si="30">IF(CO8="","s/d",CO8)</f>
        <v>s/d</v>
      </c>
      <c r="CX14" s="94" t="str">
        <f t="shared" ref="CX14:CX36" si="31">IF(CN8="","s/d",CN8)</f>
        <v>s/d</v>
      </c>
      <c r="CY14" s="93">
        <f t="shared" ref="CY14:CY36" si="32">CP8</f>
        <v>42.173312705065626</v>
      </c>
      <c r="CZ14" s="92">
        <f t="shared" si="24"/>
        <v>6.1164203230459826</v>
      </c>
      <c r="DA14" s="93">
        <f t="shared" si="25"/>
        <v>1001.3333333333334</v>
      </c>
      <c r="DB14" s="92">
        <f t="shared" ref="DB14:DB36" si="33">IF(W8="","",W8)</f>
        <v>4.5999999999999996</v>
      </c>
      <c r="DC14" s="92" t="e">
        <f t="shared" si="26"/>
        <v>#DIV/0!</v>
      </c>
      <c r="DD14" s="92">
        <f t="shared" si="26"/>
        <v>19.566666666666666</v>
      </c>
      <c r="DE14" s="92">
        <f t="shared" si="26"/>
        <v>19.733333333333331</v>
      </c>
      <c r="DF14" s="92" t="e">
        <f t="shared" si="26"/>
        <v>#DIV/0!</v>
      </c>
      <c r="DG14" s="92">
        <f t="shared" si="26"/>
        <v>20.633333333333333</v>
      </c>
      <c r="DH14" s="92" t="e">
        <f t="shared" si="26"/>
        <v>#DIV/0!</v>
      </c>
      <c r="DI14" s="96">
        <f t="shared" ref="DI14:DI36" si="34">CF8</f>
        <v>0</v>
      </c>
      <c r="DJ14" s="92">
        <f t="shared" ref="DJ14:DJ36" si="35">CH8</f>
        <v>2</v>
      </c>
      <c r="DK14" s="96">
        <f t="shared" ref="DK14:DK36" si="36">IF(CQ8="","",CQ8)</f>
        <v>9.8000000000000007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28.9</v>
      </c>
      <c r="C15" s="141">
        <v>20.100000000000001</v>
      </c>
      <c r="D15" s="156">
        <f t="shared" si="3"/>
        <v>8.7999999999999972</v>
      </c>
      <c r="E15" s="156">
        <f t="shared" si="4"/>
        <v>23.538045118469292</v>
      </c>
      <c r="F15" s="156">
        <f t="shared" si="5"/>
        <v>39.863809151781282</v>
      </c>
      <c r="G15" s="156">
        <f t="shared" si="6"/>
        <v>7.1937261879999976</v>
      </c>
      <c r="H15" s="156">
        <f t="shared" si="7"/>
        <v>16.344318930469292</v>
      </c>
      <c r="I15" s="156">
        <f t="shared" si="8"/>
        <v>14.337485887609153</v>
      </c>
      <c r="J15" s="142">
        <f t="shared" si="9"/>
        <v>41.00039428805804</v>
      </c>
      <c r="K15" s="176">
        <v>993</v>
      </c>
      <c r="L15" s="177">
        <v>7</v>
      </c>
      <c r="M15" s="178"/>
      <c r="N15" s="178"/>
      <c r="O15" s="178"/>
      <c r="P15" s="179"/>
      <c r="Q15" s="180">
        <v>36</v>
      </c>
      <c r="R15" s="181">
        <v>3</v>
      </c>
      <c r="S15" s="181"/>
      <c r="T15" s="180"/>
      <c r="U15" s="182"/>
      <c r="V15" s="182" t="s">
        <v>54</v>
      </c>
      <c r="W15" s="156">
        <v>21.8</v>
      </c>
      <c r="X15" s="156"/>
      <c r="Y15" s="156">
        <v>22.6</v>
      </c>
      <c r="Z15" s="156">
        <v>22.6</v>
      </c>
      <c r="AA15" s="156"/>
      <c r="AB15" s="156">
        <v>22.2</v>
      </c>
      <c r="AC15" s="48"/>
      <c r="AD15" s="140">
        <v>37.799999999999997</v>
      </c>
      <c r="AE15" s="141">
        <v>22.5</v>
      </c>
      <c r="AF15" s="156">
        <f t="shared" si="10"/>
        <v>15.299999999999997</v>
      </c>
      <c r="AG15" s="156">
        <f t="shared" si="11"/>
        <v>27.271662477114713</v>
      </c>
      <c r="AH15" s="156">
        <f t="shared" si="15"/>
        <v>65.616322531703716</v>
      </c>
      <c r="AI15" s="156">
        <f t="shared" si="16"/>
        <v>12.541014112499999</v>
      </c>
      <c r="AJ15" s="156">
        <f t="shared" si="17"/>
        <v>14.730648364614714</v>
      </c>
      <c r="AK15" s="156">
        <f t="shared" si="12"/>
        <v>12.74146819029299</v>
      </c>
      <c r="AL15" s="142">
        <f t="shared" si="13"/>
        <v>22.449670746935467</v>
      </c>
      <c r="AM15" s="176">
        <v>991</v>
      </c>
      <c r="AN15" s="177">
        <v>6</v>
      </c>
      <c r="AO15" s="178"/>
      <c r="AP15" s="178"/>
      <c r="AQ15" s="178"/>
      <c r="AR15" s="179"/>
      <c r="AS15" s="180">
        <v>36</v>
      </c>
      <c r="AT15" s="181">
        <v>6</v>
      </c>
      <c r="AU15" s="181"/>
      <c r="AV15" s="180"/>
      <c r="AW15" s="182"/>
      <c r="AX15" s="182" t="s">
        <v>54</v>
      </c>
      <c r="AY15" s="156"/>
      <c r="AZ15" s="156">
        <v>25.7</v>
      </c>
      <c r="BA15" s="156">
        <v>23.8</v>
      </c>
      <c r="BB15" s="156"/>
      <c r="BC15" s="156">
        <v>22.6</v>
      </c>
      <c r="BD15" s="48"/>
      <c r="BE15" s="140">
        <v>25</v>
      </c>
      <c r="BF15" s="141">
        <v>21.4</v>
      </c>
      <c r="BG15" s="156">
        <f t="shared" si="18"/>
        <v>3.6000000000000014</v>
      </c>
      <c r="BH15" s="156">
        <f t="shared" si="19"/>
        <v>25.500711069439838</v>
      </c>
      <c r="BI15" s="156">
        <f t="shared" si="20"/>
        <v>31.701003193072857</v>
      </c>
      <c r="BJ15" s="156">
        <f t="shared" si="21"/>
        <v>2.9471882040000015</v>
      </c>
      <c r="BK15" s="156">
        <f t="shared" si="22"/>
        <v>22.553522865439838</v>
      </c>
      <c r="BL15" s="156">
        <f t="shared" si="23"/>
        <v>19.41346562347978</v>
      </c>
      <c r="BM15" s="142">
        <f t="shared" si="14"/>
        <v>71.14450835539526</v>
      </c>
      <c r="BN15" s="176">
        <v>994</v>
      </c>
      <c r="BO15" s="177">
        <v>0</v>
      </c>
      <c r="BP15" s="178"/>
      <c r="BQ15" s="178"/>
      <c r="BR15" s="178"/>
      <c r="BS15" s="179"/>
      <c r="BT15" s="180">
        <v>18</v>
      </c>
      <c r="BU15" s="181">
        <v>2</v>
      </c>
      <c r="BV15" s="181"/>
      <c r="BW15" s="180"/>
      <c r="BX15" s="182"/>
      <c r="BY15" s="182" t="s">
        <v>54</v>
      </c>
      <c r="BZ15" s="156"/>
      <c r="CA15" s="156">
        <v>24.5</v>
      </c>
      <c r="CB15" s="156">
        <v>24</v>
      </c>
      <c r="CC15" s="156"/>
      <c r="CD15" s="156">
        <v>22.5</v>
      </c>
      <c r="CE15" s="48"/>
      <c r="CF15" s="150">
        <v>0</v>
      </c>
      <c r="CG15" s="156">
        <v>35.1</v>
      </c>
      <c r="CH15" s="158">
        <f t="shared" si="0"/>
        <v>7.5</v>
      </c>
      <c r="CI15" s="154">
        <v>22.5</v>
      </c>
      <c r="CJ15" s="154">
        <v>117022.99</v>
      </c>
      <c r="CK15" s="154">
        <v>26</v>
      </c>
      <c r="CL15" s="156">
        <v>38.5</v>
      </c>
      <c r="CM15" s="97">
        <f t="shared" si="1"/>
        <v>30.566666666666663</v>
      </c>
      <c r="CN15" s="104"/>
      <c r="CO15" s="104"/>
      <c r="CP15" s="102">
        <f t="shared" si="2"/>
        <v>44.864857796796258</v>
      </c>
      <c r="CQ15" s="136">
        <v>7.8</v>
      </c>
      <c r="CS15" s="83">
        <v>3</v>
      </c>
      <c r="CT15" s="92">
        <f t="shared" si="27"/>
        <v>26</v>
      </c>
      <c r="CU15" s="92">
        <f t="shared" si="28"/>
        <v>12</v>
      </c>
      <c r="CV15" s="92">
        <f t="shared" si="29"/>
        <v>20.266666666666666</v>
      </c>
      <c r="CW15" s="94" t="str">
        <f t="shared" si="30"/>
        <v>s/d</v>
      </c>
      <c r="CX15" s="94" t="str">
        <f t="shared" si="31"/>
        <v>s/d</v>
      </c>
      <c r="CY15" s="93">
        <f t="shared" si="32"/>
        <v>40.334159889548516</v>
      </c>
      <c r="CZ15" s="92">
        <f t="shared" si="24"/>
        <v>5.5132656875532975</v>
      </c>
      <c r="DA15" s="93">
        <f t="shared" si="25"/>
        <v>1004.6666666666666</v>
      </c>
      <c r="DB15" s="92">
        <f t="shared" si="33"/>
        <v>6</v>
      </c>
      <c r="DC15" s="92" t="e">
        <f t="shared" si="26"/>
        <v>#DIV/0!</v>
      </c>
      <c r="DD15" s="92">
        <f t="shared" si="26"/>
        <v>20.066666666666666</v>
      </c>
      <c r="DE15" s="92">
        <f t="shared" si="26"/>
        <v>20.066666666666666</v>
      </c>
      <c r="DF15" s="92" t="e">
        <f t="shared" si="26"/>
        <v>#DIV/0!</v>
      </c>
      <c r="DG15" s="92">
        <f t="shared" si="26"/>
        <v>20.633333333333333</v>
      </c>
      <c r="DH15" s="92" t="e">
        <f t="shared" si="26"/>
        <v>#DIV/0!</v>
      </c>
      <c r="DI15" s="96">
        <f t="shared" si="34"/>
        <v>0</v>
      </c>
      <c r="DJ15" s="92">
        <f t="shared" si="35"/>
        <v>5.8000000000000007</v>
      </c>
      <c r="DK15" s="96">
        <f t="shared" si="36"/>
        <v>9.6999999999999993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21</v>
      </c>
      <c r="C16" s="141">
        <v>18.8</v>
      </c>
      <c r="D16" s="156">
        <f t="shared" si="3"/>
        <v>2.1999999999999993</v>
      </c>
      <c r="E16" s="156">
        <f t="shared" si="4"/>
        <v>21.708823327881156</v>
      </c>
      <c r="F16" s="156">
        <f t="shared" si="5"/>
        <v>24.882120498598017</v>
      </c>
      <c r="G16" s="156">
        <f t="shared" si="6"/>
        <v>1.7958036359999996</v>
      </c>
      <c r="H16" s="156">
        <f t="shared" si="7"/>
        <v>19.913019691881157</v>
      </c>
      <c r="I16" s="156">
        <f t="shared" si="8"/>
        <v>17.426553825838663</v>
      </c>
      <c r="J16" s="142">
        <f t="shared" si="9"/>
        <v>80.029431948949679</v>
      </c>
      <c r="K16" s="176">
        <v>997</v>
      </c>
      <c r="L16" s="177">
        <v>7</v>
      </c>
      <c r="M16" s="178"/>
      <c r="N16" s="178"/>
      <c r="O16" s="178"/>
      <c r="P16" s="179"/>
      <c r="Q16" s="180">
        <v>13</v>
      </c>
      <c r="R16" s="181">
        <v>2</v>
      </c>
      <c r="S16" s="181"/>
      <c r="T16" s="180"/>
      <c r="U16" s="182"/>
      <c r="V16" s="182" t="s">
        <v>54</v>
      </c>
      <c r="W16" s="156">
        <v>17.2</v>
      </c>
      <c r="X16" s="156"/>
      <c r="Y16" s="156">
        <v>22.2</v>
      </c>
      <c r="Z16" s="156">
        <v>22.6</v>
      </c>
      <c r="AA16" s="156"/>
      <c r="AB16" s="156">
        <v>22.7</v>
      </c>
      <c r="AC16" s="48"/>
      <c r="AD16" s="140">
        <v>29.8</v>
      </c>
      <c r="AE16" s="141">
        <v>22.5</v>
      </c>
      <c r="AF16" s="156">
        <f t="shared" si="10"/>
        <v>7.3000000000000007</v>
      </c>
      <c r="AG16" s="156">
        <f t="shared" si="11"/>
        <v>27.271662477114713</v>
      </c>
      <c r="AH16" s="156">
        <f t="shared" si="15"/>
        <v>41.988167344396693</v>
      </c>
      <c r="AI16" s="156">
        <f t="shared" si="16"/>
        <v>5.9836211125000016</v>
      </c>
      <c r="AJ16" s="156">
        <f t="shared" si="17"/>
        <v>21.288041364614713</v>
      </c>
      <c r="AK16" s="156">
        <f t="shared" si="12"/>
        <v>18.488182056506307</v>
      </c>
      <c r="AL16" s="142">
        <f t="shared" si="13"/>
        <v>50.700096505773303</v>
      </c>
      <c r="AM16" s="176">
        <v>995</v>
      </c>
      <c r="AN16" s="177">
        <v>6</v>
      </c>
      <c r="AO16" s="178"/>
      <c r="AP16" s="178"/>
      <c r="AQ16" s="178"/>
      <c r="AR16" s="179"/>
      <c r="AS16" s="180">
        <v>18</v>
      </c>
      <c r="AT16" s="181">
        <v>2</v>
      </c>
      <c r="AU16" s="181"/>
      <c r="AV16" s="180"/>
      <c r="AW16" s="182"/>
      <c r="AX16" s="182" t="s">
        <v>54</v>
      </c>
      <c r="AY16" s="156"/>
      <c r="AZ16" s="156">
        <v>25.5</v>
      </c>
      <c r="BA16" s="156">
        <v>23.9</v>
      </c>
      <c r="BB16" s="156"/>
      <c r="BC16" s="156">
        <v>22.6</v>
      </c>
      <c r="BD16" s="48"/>
      <c r="BE16" s="140">
        <v>22.2</v>
      </c>
      <c r="BF16" s="141">
        <v>18.8</v>
      </c>
      <c r="BG16" s="156">
        <f t="shared" si="18"/>
        <v>3.3999999999999986</v>
      </c>
      <c r="BH16" s="156">
        <f t="shared" si="19"/>
        <v>21.708823327881156</v>
      </c>
      <c r="BI16" s="156">
        <f t="shared" si="20"/>
        <v>26.77833506255956</v>
      </c>
      <c r="BJ16" s="156">
        <f t="shared" si="21"/>
        <v>2.7753328919999989</v>
      </c>
      <c r="BK16" s="156">
        <f t="shared" si="22"/>
        <v>18.933490435881158</v>
      </c>
      <c r="BL16" s="156">
        <f t="shared" si="23"/>
        <v>16.630391396765663</v>
      </c>
      <c r="BM16" s="142">
        <f t="shared" si="14"/>
        <v>70.704509416469435</v>
      </c>
      <c r="BN16" s="176">
        <v>996</v>
      </c>
      <c r="BO16" s="177">
        <v>4</v>
      </c>
      <c r="BP16" s="178"/>
      <c r="BQ16" s="178"/>
      <c r="BR16" s="178"/>
      <c r="BS16" s="179"/>
      <c r="BT16" s="180">
        <v>18</v>
      </c>
      <c r="BU16" s="181">
        <v>2</v>
      </c>
      <c r="BV16" s="181"/>
      <c r="BW16" s="180"/>
      <c r="BX16" s="182"/>
      <c r="BY16" s="182" t="s">
        <v>54</v>
      </c>
      <c r="BZ16" s="156"/>
      <c r="CA16" s="156">
        <v>24.3</v>
      </c>
      <c r="CB16" s="156">
        <v>24</v>
      </c>
      <c r="CC16" s="156"/>
      <c r="CD16" s="156">
        <v>22.8</v>
      </c>
      <c r="CE16" s="48"/>
      <c r="CF16" s="150">
        <v>0.1</v>
      </c>
      <c r="CG16" s="156">
        <v>32.5</v>
      </c>
      <c r="CH16" s="158">
        <f t="shared" si="0"/>
        <v>5.3000000000000007</v>
      </c>
      <c r="CI16" s="154">
        <v>20.5</v>
      </c>
      <c r="CJ16" s="154">
        <v>117128.66</v>
      </c>
      <c r="CK16" s="154">
        <v>19.2</v>
      </c>
      <c r="CL16" s="156">
        <v>30</v>
      </c>
      <c r="CM16" s="97">
        <f t="shared" si="1"/>
        <v>24.333333333333332</v>
      </c>
      <c r="CN16" s="104"/>
      <c r="CO16" s="104"/>
      <c r="CP16" s="102">
        <f t="shared" si="2"/>
        <v>67.144679290397463</v>
      </c>
      <c r="CQ16" s="136">
        <v>6.3</v>
      </c>
      <c r="CS16" s="83">
        <v>4</v>
      </c>
      <c r="CT16" s="92">
        <f t="shared" si="27"/>
        <v>22.5</v>
      </c>
      <c r="CU16" s="92">
        <f t="shared" si="28"/>
        <v>12.8</v>
      </c>
      <c r="CV16" s="92">
        <f t="shared" si="29"/>
        <v>19.166666666666668</v>
      </c>
      <c r="CW16" s="94" t="str">
        <f t="shared" si="30"/>
        <v>s/d</v>
      </c>
      <c r="CX16" s="94" t="str">
        <f t="shared" si="31"/>
        <v>s/d</v>
      </c>
      <c r="CY16" s="93">
        <f t="shared" si="32"/>
        <v>52.673598117115112</v>
      </c>
      <c r="CZ16" s="92">
        <f t="shared" si="24"/>
        <v>9.0418037718254123</v>
      </c>
      <c r="DA16" s="93">
        <f t="shared" si="25"/>
        <v>1008.6666666666666</v>
      </c>
      <c r="DB16" s="92">
        <f t="shared" si="33"/>
        <v>8.5</v>
      </c>
      <c r="DC16" s="92" t="e">
        <f t="shared" si="26"/>
        <v>#DIV/0!</v>
      </c>
      <c r="DD16" s="92">
        <f t="shared" si="26"/>
        <v>19.166666666666668</v>
      </c>
      <c r="DE16" s="92">
        <f t="shared" si="26"/>
        <v>19.466666666666669</v>
      </c>
      <c r="DF16" s="92" t="e">
        <f t="shared" si="26"/>
        <v>#DIV/0!</v>
      </c>
      <c r="DG16" s="92">
        <f t="shared" si="26"/>
        <v>20.333333333333332</v>
      </c>
      <c r="DH16" s="92" t="e">
        <f t="shared" si="26"/>
        <v>#DIV/0!</v>
      </c>
      <c r="DI16" s="96">
        <f t="shared" si="34"/>
        <v>0</v>
      </c>
      <c r="DJ16" s="92">
        <f t="shared" si="35"/>
        <v>4.3000000000000007</v>
      </c>
      <c r="DK16" s="96">
        <f t="shared" si="36"/>
        <v>2.5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17.2</v>
      </c>
      <c r="C17" s="141">
        <v>16.2</v>
      </c>
      <c r="D17" s="156">
        <f t="shared" si="3"/>
        <v>1</v>
      </c>
      <c r="E17" s="156">
        <f t="shared" si="4"/>
        <v>18.420087487007361</v>
      </c>
      <c r="F17" s="156">
        <f t="shared" si="5"/>
        <v>19.629241834545255</v>
      </c>
      <c r="G17" s="156">
        <f t="shared" si="6"/>
        <v>0.81388536999999994</v>
      </c>
      <c r="H17" s="156">
        <f t="shared" si="7"/>
        <v>17.60620211700736</v>
      </c>
      <c r="I17" s="156">
        <f t="shared" si="8"/>
        <v>15.491913323757675</v>
      </c>
      <c r="J17" s="142">
        <f t="shared" si="9"/>
        <v>89.693745002532026</v>
      </c>
      <c r="K17" s="176">
        <v>999</v>
      </c>
      <c r="L17" s="177">
        <v>8</v>
      </c>
      <c r="M17" s="178"/>
      <c r="N17" s="178"/>
      <c r="O17" s="178"/>
      <c r="P17" s="179"/>
      <c r="Q17" s="180">
        <v>22</v>
      </c>
      <c r="R17" s="181">
        <v>3</v>
      </c>
      <c r="S17" s="181"/>
      <c r="T17" s="180"/>
      <c r="U17" s="182"/>
      <c r="V17" s="182" t="s">
        <v>54</v>
      </c>
      <c r="W17" s="156">
        <v>16</v>
      </c>
      <c r="X17" s="156"/>
      <c r="Y17" s="156">
        <v>22</v>
      </c>
      <c r="Z17" s="156">
        <v>22.7</v>
      </c>
      <c r="AA17" s="156"/>
      <c r="AB17" s="156">
        <v>23</v>
      </c>
      <c r="AC17" s="48"/>
      <c r="AD17" s="140">
        <v>19</v>
      </c>
      <c r="AE17" s="141">
        <v>17</v>
      </c>
      <c r="AF17" s="156">
        <f t="shared" si="10"/>
        <v>2</v>
      </c>
      <c r="AG17" s="156">
        <f t="shared" si="11"/>
        <v>19.381992880783113</v>
      </c>
      <c r="AH17" s="156">
        <f t="shared" si="15"/>
        <v>21.981870859163269</v>
      </c>
      <c r="AI17" s="156">
        <f t="shared" si="16"/>
        <v>1.6292409000000001</v>
      </c>
      <c r="AJ17" s="156">
        <f t="shared" si="17"/>
        <v>17.752751980783113</v>
      </c>
      <c r="AK17" s="156">
        <f t="shared" si="12"/>
        <v>15.621241240662339</v>
      </c>
      <c r="AL17" s="142">
        <f t="shared" si="13"/>
        <v>80.760878337081024</v>
      </c>
      <c r="AM17" s="176">
        <v>998</v>
      </c>
      <c r="AN17" s="177">
        <v>8</v>
      </c>
      <c r="AO17" s="178"/>
      <c r="AP17" s="178"/>
      <c r="AQ17" s="178"/>
      <c r="AR17" s="179"/>
      <c r="AS17" s="180">
        <v>18</v>
      </c>
      <c r="AT17" s="181">
        <v>2</v>
      </c>
      <c r="AU17" s="181"/>
      <c r="AV17" s="180"/>
      <c r="AW17" s="182"/>
      <c r="AX17" s="182" t="s">
        <v>54</v>
      </c>
      <c r="AY17" s="156"/>
      <c r="AZ17" s="156">
        <v>22.2</v>
      </c>
      <c r="BA17" s="156">
        <v>20.5</v>
      </c>
      <c r="BB17" s="156"/>
      <c r="BC17" s="156">
        <v>22.7</v>
      </c>
      <c r="BD17" s="48"/>
      <c r="BE17" s="140">
        <v>16.8</v>
      </c>
      <c r="BF17" s="141">
        <v>15.4</v>
      </c>
      <c r="BG17" s="156">
        <f t="shared" si="18"/>
        <v>1.4000000000000004</v>
      </c>
      <c r="BH17" s="156">
        <f t="shared" si="19"/>
        <v>17.500315524312779</v>
      </c>
      <c r="BI17" s="156">
        <f t="shared" si="20"/>
        <v>19.137478537241915</v>
      </c>
      <c r="BJ17" s="156">
        <f t="shared" si="21"/>
        <v>1.1384104060000002</v>
      </c>
      <c r="BK17" s="156">
        <f t="shared" si="22"/>
        <v>16.361905118312777</v>
      </c>
      <c r="BL17" s="156">
        <f t="shared" si="23"/>
        <v>14.354103782275269</v>
      </c>
      <c r="BM17" s="142">
        <f t="shared" si="14"/>
        <v>85.496660839996153</v>
      </c>
      <c r="BN17" s="176">
        <v>1002</v>
      </c>
      <c r="BO17" s="177">
        <v>8</v>
      </c>
      <c r="BP17" s="178"/>
      <c r="BQ17" s="178"/>
      <c r="BR17" s="178"/>
      <c r="BS17" s="179"/>
      <c r="BT17" s="180">
        <v>18</v>
      </c>
      <c r="BU17" s="181">
        <v>2</v>
      </c>
      <c r="BV17" s="181"/>
      <c r="BW17" s="180"/>
      <c r="BX17" s="182"/>
      <c r="BY17" s="182" t="s">
        <v>54</v>
      </c>
      <c r="BZ17" s="156"/>
      <c r="CA17" s="156">
        <v>21.6</v>
      </c>
      <c r="CB17" s="156">
        <v>22.1</v>
      </c>
      <c r="CC17" s="156"/>
      <c r="CD17" s="156">
        <v>22.5</v>
      </c>
      <c r="CE17" s="48"/>
      <c r="CF17" s="150">
        <v>5.5</v>
      </c>
      <c r="CG17" s="156">
        <v>30.2</v>
      </c>
      <c r="CH17" s="158">
        <f t="shared" si="0"/>
        <v>2.3999999999999986</v>
      </c>
      <c r="CI17" s="154">
        <v>18.5</v>
      </c>
      <c r="CJ17" s="154">
        <v>117228.98</v>
      </c>
      <c r="CK17" s="154">
        <v>17.2</v>
      </c>
      <c r="CL17" s="156">
        <v>22.5</v>
      </c>
      <c r="CM17" s="97">
        <f t="shared" si="1"/>
        <v>17.666666666666668</v>
      </c>
      <c r="CN17" s="98"/>
      <c r="CO17" s="98"/>
      <c r="CP17" s="102">
        <f t="shared" si="2"/>
        <v>85.317094726536411</v>
      </c>
      <c r="CQ17" s="136">
        <v>0</v>
      </c>
      <c r="CS17" s="83">
        <v>5</v>
      </c>
      <c r="CT17" s="92">
        <f t="shared" si="27"/>
        <v>18</v>
      </c>
      <c r="CU17" s="92">
        <f t="shared" si="28"/>
        <v>13</v>
      </c>
      <c r="CV17" s="92">
        <f t="shared" si="29"/>
        <v>15.533333333333333</v>
      </c>
      <c r="CW17" s="94" t="str">
        <f t="shared" si="30"/>
        <v>s/d</v>
      </c>
      <c r="CX17" s="94" t="str">
        <f t="shared" si="31"/>
        <v>s/d</v>
      </c>
      <c r="CY17" s="93">
        <f t="shared" si="32"/>
        <v>58.026665102381003</v>
      </c>
      <c r="CZ17" s="92">
        <f t="shared" si="24"/>
        <v>7.1064625940482715</v>
      </c>
      <c r="DA17" s="93">
        <f t="shared" si="25"/>
        <v>1006.6666666666666</v>
      </c>
      <c r="DB17" s="92">
        <f t="shared" si="33"/>
        <v>11</v>
      </c>
      <c r="DC17" s="92" t="e">
        <f t="shared" si="26"/>
        <v>#DIV/0!</v>
      </c>
      <c r="DD17" s="92">
        <f t="shared" si="26"/>
        <v>18.900000000000002</v>
      </c>
      <c r="DE17" s="92">
        <f t="shared" si="26"/>
        <v>18.966666666666665</v>
      </c>
      <c r="DF17" s="92" t="e">
        <f t="shared" si="26"/>
        <v>#DIV/0!</v>
      </c>
      <c r="DG17" s="92">
        <f t="shared" si="26"/>
        <v>19.600000000000001</v>
      </c>
      <c r="DH17" s="92" t="e">
        <f t="shared" si="26"/>
        <v>#DIV/0!</v>
      </c>
      <c r="DI17" s="96">
        <f t="shared" si="34"/>
        <v>0</v>
      </c>
      <c r="DJ17" s="92">
        <f t="shared" si="35"/>
        <v>2</v>
      </c>
      <c r="DK17" s="96">
        <f t="shared" si="36"/>
        <v>0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15.6</v>
      </c>
      <c r="C18" s="141">
        <v>14.6</v>
      </c>
      <c r="D18" s="156">
        <f t="shared" si="3"/>
        <v>1</v>
      </c>
      <c r="E18" s="156">
        <f t="shared" si="4"/>
        <v>16.621101231674015</v>
      </c>
      <c r="F18" s="156">
        <f t="shared" si="5"/>
        <v>17.726395498482297</v>
      </c>
      <c r="G18" s="156">
        <f t="shared" si="6"/>
        <v>0.81241521000000017</v>
      </c>
      <c r="H18" s="156">
        <f t="shared" si="7"/>
        <v>15.808686021674013</v>
      </c>
      <c r="I18" s="156">
        <f t="shared" si="8"/>
        <v>13.82367398158541</v>
      </c>
      <c r="J18" s="142">
        <f t="shared" si="9"/>
        <v>89.181616324805148</v>
      </c>
      <c r="K18" s="176">
        <v>1007</v>
      </c>
      <c r="L18" s="177">
        <v>8</v>
      </c>
      <c r="M18" s="178"/>
      <c r="N18" s="178"/>
      <c r="O18" s="178"/>
      <c r="P18" s="179"/>
      <c r="Q18" s="180">
        <v>18</v>
      </c>
      <c r="R18" s="181">
        <v>3</v>
      </c>
      <c r="S18" s="181"/>
      <c r="T18" s="180"/>
      <c r="U18" s="182"/>
      <c r="V18" s="182" t="s">
        <v>115</v>
      </c>
      <c r="W18" s="156">
        <v>14.4</v>
      </c>
      <c r="X18" s="156"/>
      <c r="Y18" s="156">
        <v>20.100000000000001</v>
      </c>
      <c r="Z18" s="156">
        <v>21</v>
      </c>
      <c r="AA18" s="156"/>
      <c r="AB18" s="156">
        <v>22.2</v>
      </c>
      <c r="AC18" s="48"/>
      <c r="AD18" s="140">
        <v>21.5</v>
      </c>
      <c r="AE18" s="141">
        <v>16.5</v>
      </c>
      <c r="AF18" s="156">
        <f t="shared" si="10"/>
        <v>5</v>
      </c>
      <c r="AG18" s="156">
        <f t="shared" si="11"/>
        <v>18.775778328494798</v>
      </c>
      <c r="AH18" s="156">
        <f t="shared" si="15"/>
        <v>25.657442951879197</v>
      </c>
      <c r="AI18" s="156">
        <f t="shared" si="16"/>
        <v>4.0708051249999997</v>
      </c>
      <c r="AJ18" s="156">
        <f t="shared" si="17"/>
        <v>14.704973203494799</v>
      </c>
      <c r="AK18" s="156">
        <f t="shared" si="12"/>
        <v>12.714856452310958</v>
      </c>
      <c r="AL18" s="142">
        <f t="shared" si="13"/>
        <v>57.312699597828704</v>
      </c>
      <c r="AM18" s="176">
        <v>1006</v>
      </c>
      <c r="AN18" s="177">
        <v>7</v>
      </c>
      <c r="AO18" s="178"/>
      <c r="AP18" s="178"/>
      <c r="AQ18" s="178"/>
      <c r="AR18" s="179"/>
      <c r="AS18" s="180">
        <v>18</v>
      </c>
      <c r="AT18" s="181">
        <v>2</v>
      </c>
      <c r="AU18" s="181"/>
      <c r="AV18" s="180"/>
      <c r="AW18" s="182"/>
      <c r="AX18" s="182" t="s">
        <v>54</v>
      </c>
      <c r="AY18" s="156"/>
      <c r="AZ18" s="156">
        <v>21.2</v>
      </c>
      <c r="BA18" s="156">
        <v>21.1</v>
      </c>
      <c r="BB18" s="156"/>
      <c r="BC18" s="156">
        <v>21.8</v>
      </c>
      <c r="BD18" s="48"/>
      <c r="BE18" s="140">
        <v>17.3</v>
      </c>
      <c r="BF18" s="141">
        <v>14.2</v>
      </c>
      <c r="BG18" s="156">
        <f t="shared" si="18"/>
        <v>3.1000000000000014</v>
      </c>
      <c r="BH18" s="156">
        <f t="shared" si="19"/>
        <v>16.196223781622617</v>
      </c>
      <c r="BI18" s="156">
        <f t="shared" si="20"/>
        <v>19.75389986307535</v>
      </c>
      <c r="BJ18" s="156">
        <f t="shared" si="21"/>
        <v>2.5173477770000012</v>
      </c>
      <c r="BK18" s="156">
        <f t="shared" si="22"/>
        <v>13.678876004622616</v>
      </c>
      <c r="BL18" s="156">
        <f t="shared" si="23"/>
        <v>11.616404289328734</v>
      </c>
      <c r="BM18" s="142">
        <f t="shared" si="14"/>
        <v>69.24645816490964</v>
      </c>
      <c r="BN18" s="176">
        <v>1007</v>
      </c>
      <c r="BO18" s="177">
        <v>5</v>
      </c>
      <c r="BP18" s="178"/>
      <c r="BQ18" s="178"/>
      <c r="BR18" s="178"/>
      <c r="BS18" s="179"/>
      <c r="BT18" s="180">
        <v>18</v>
      </c>
      <c r="BU18" s="181">
        <v>2</v>
      </c>
      <c r="BV18" s="181"/>
      <c r="BW18" s="180"/>
      <c r="BX18" s="182"/>
      <c r="BY18" s="182" t="s">
        <v>54</v>
      </c>
      <c r="BZ18" s="156"/>
      <c r="CA18" s="156">
        <v>20.5</v>
      </c>
      <c r="CB18" s="156">
        <v>21.1</v>
      </c>
      <c r="CC18" s="156"/>
      <c r="CD18" s="156">
        <v>21.8</v>
      </c>
      <c r="CE18" s="48"/>
      <c r="CF18" s="150">
        <v>0</v>
      </c>
      <c r="CG18" s="156">
        <v>21.9</v>
      </c>
      <c r="CH18" s="158">
        <f t="shared" si="0"/>
        <v>2.6999999999999993</v>
      </c>
      <c r="CI18" s="154">
        <v>16</v>
      </c>
      <c r="CJ18" s="154">
        <v>117341.34</v>
      </c>
      <c r="CK18" s="154">
        <v>15.6</v>
      </c>
      <c r="CL18" s="156">
        <v>22.5</v>
      </c>
      <c r="CM18" s="97">
        <f t="shared" si="1"/>
        <v>18.133333333333336</v>
      </c>
      <c r="CN18" s="98"/>
      <c r="CO18" s="98"/>
      <c r="CP18" s="102">
        <f t="shared" si="2"/>
        <v>71.913591362514509</v>
      </c>
      <c r="CQ18" s="136">
        <v>2.5</v>
      </c>
      <c r="CS18" s="83">
        <v>6</v>
      </c>
      <c r="CT18" s="92">
        <f t="shared" si="27"/>
        <v>29.5</v>
      </c>
      <c r="CU18" s="92">
        <f t="shared" si="28"/>
        <v>14.2</v>
      </c>
      <c r="CV18" s="92">
        <f t="shared" si="29"/>
        <v>24.5</v>
      </c>
      <c r="CW18" s="94" t="str">
        <f t="shared" si="30"/>
        <v>s/d</v>
      </c>
      <c r="CX18" s="94" t="str">
        <f t="shared" si="31"/>
        <v>s/d</v>
      </c>
      <c r="CY18" s="93">
        <f t="shared" si="32"/>
        <v>63.623647646964251</v>
      </c>
      <c r="CZ18" s="92">
        <f t="shared" si="24"/>
        <v>17.016170598584377</v>
      </c>
      <c r="DA18" s="93">
        <f t="shared" si="25"/>
        <v>998.66666666666663</v>
      </c>
      <c r="DB18" s="92">
        <f t="shared" si="33"/>
        <v>12</v>
      </c>
      <c r="DC18" s="92" t="e">
        <f t="shared" si="26"/>
        <v>#DIV/0!</v>
      </c>
      <c r="DD18" s="92">
        <f t="shared" si="26"/>
        <v>20.400000000000002</v>
      </c>
      <c r="DE18" s="92">
        <f t="shared" si="26"/>
        <v>20.266666666666666</v>
      </c>
      <c r="DF18" s="92" t="e">
        <f t="shared" si="26"/>
        <v>#DIV/0!</v>
      </c>
      <c r="DG18" s="92">
        <f t="shared" si="26"/>
        <v>19.833333333333332</v>
      </c>
      <c r="DH18" s="92" t="e">
        <f t="shared" si="26"/>
        <v>#DIV/0!</v>
      </c>
      <c r="DI18" s="96">
        <f t="shared" si="34"/>
        <v>0</v>
      </c>
      <c r="DJ18" s="92">
        <f t="shared" si="35"/>
        <v>5.8000000000000007</v>
      </c>
      <c r="DK18" s="96">
        <f t="shared" si="36"/>
        <v>4.7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17</v>
      </c>
      <c r="C19" s="141">
        <v>14.5</v>
      </c>
      <c r="D19" s="156">
        <f t="shared" si="3"/>
        <v>2.5</v>
      </c>
      <c r="E19" s="156">
        <f t="shared" si="4"/>
        <v>16.513974528139236</v>
      </c>
      <c r="F19" s="156">
        <f t="shared" si="5"/>
        <v>19.381992880783113</v>
      </c>
      <c r="G19" s="156">
        <f t="shared" si="6"/>
        <v>2.0308083125</v>
      </c>
      <c r="H19" s="156">
        <f t="shared" si="7"/>
        <v>14.483166215639237</v>
      </c>
      <c r="I19" s="156">
        <f t="shared" si="8"/>
        <v>12.483244164917881</v>
      </c>
      <c r="J19" s="142">
        <f t="shared" si="9"/>
        <v>74.724855719037166</v>
      </c>
      <c r="K19" s="176">
        <v>1008</v>
      </c>
      <c r="L19" s="177">
        <v>6</v>
      </c>
      <c r="M19" s="178"/>
      <c r="N19" s="178"/>
      <c r="O19" s="178"/>
      <c r="P19" s="179"/>
      <c r="Q19" s="180">
        <v>13</v>
      </c>
      <c r="R19" s="181">
        <v>3</v>
      </c>
      <c r="S19" s="181"/>
      <c r="T19" s="180"/>
      <c r="U19" s="182"/>
      <c r="V19" s="182" t="s">
        <v>115</v>
      </c>
      <c r="W19" s="156">
        <v>9.3000000000000007</v>
      </c>
      <c r="X19" s="156"/>
      <c r="Y19" s="156">
        <v>18.5</v>
      </c>
      <c r="Z19" s="156">
        <v>19.5</v>
      </c>
      <c r="AA19" s="156"/>
      <c r="AB19" s="156">
        <v>21.3</v>
      </c>
      <c r="AC19" s="48"/>
      <c r="AD19" s="140">
        <v>25.5</v>
      </c>
      <c r="AE19" s="141">
        <v>18</v>
      </c>
      <c r="AF19" s="156">
        <f t="shared" si="10"/>
        <v>7.5</v>
      </c>
      <c r="AG19" s="156">
        <f t="shared" si="11"/>
        <v>20.646103815106681</v>
      </c>
      <c r="AH19" s="156">
        <f t="shared" si="15"/>
        <v>32.658468743350475</v>
      </c>
      <c r="AI19" s="156">
        <f t="shared" si="16"/>
        <v>6.1165447500000001</v>
      </c>
      <c r="AJ19" s="156">
        <f t="shared" si="17"/>
        <v>14.529559065106682</v>
      </c>
      <c r="AK19" s="156">
        <f t="shared" si="12"/>
        <v>12.531944221664833</v>
      </c>
      <c r="AL19" s="142">
        <f t="shared" si="13"/>
        <v>44.489406956855611</v>
      </c>
      <c r="AM19" s="176">
        <v>1004</v>
      </c>
      <c r="AN19" s="177">
        <v>6</v>
      </c>
      <c r="AO19" s="178"/>
      <c r="AP19" s="178"/>
      <c r="AQ19" s="178"/>
      <c r="AR19" s="179"/>
      <c r="AS19" s="180">
        <v>0</v>
      </c>
      <c r="AT19" s="181">
        <v>0</v>
      </c>
      <c r="AU19" s="181"/>
      <c r="AV19" s="180"/>
      <c r="AW19" s="182"/>
      <c r="AX19" s="182" t="s">
        <v>54</v>
      </c>
      <c r="AY19" s="156"/>
      <c r="AZ19" s="156">
        <v>23</v>
      </c>
      <c r="BA19" s="156">
        <v>21.5</v>
      </c>
      <c r="BB19" s="156"/>
      <c r="BC19" s="156">
        <v>21.1</v>
      </c>
      <c r="BD19" s="48"/>
      <c r="BE19" s="140">
        <v>18.899999999999999</v>
      </c>
      <c r="BF19" s="141">
        <v>16.8</v>
      </c>
      <c r="BG19" s="156">
        <f t="shared" si="18"/>
        <v>2.0999999999999979</v>
      </c>
      <c r="BH19" s="156">
        <f t="shared" si="19"/>
        <v>19.137478537241915</v>
      </c>
      <c r="BI19" s="156">
        <f t="shared" si="20"/>
        <v>21.844973570807049</v>
      </c>
      <c r="BJ19" s="156">
        <f t="shared" si="21"/>
        <v>1.7103170279999984</v>
      </c>
      <c r="BK19" s="156">
        <f t="shared" si="22"/>
        <v>17.427161509241916</v>
      </c>
      <c r="BL19" s="156">
        <f t="shared" si="23"/>
        <v>15.332625930087408</v>
      </c>
      <c r="BM19" s="142">
        <f t="shared" si="14"/>
        <v>79.776528237740877</v>
      </c>
      <c r="BN19" s="176">
        <v>1003</v>
      </c>
      <c r="BO19" s="177">
        <v>0</v>
      </c>
      <c r="BP19" s="178"/>
      <c r="BQ19" s="178"/>
      <c r="BR19" s="178"/>
      <c r="BS19" s="179"/>
      <c r="BT19" s="180">
        <v>0</v>
      </c>
      <c r="BU19" s="181">
        <v>0</v>
      </c>
      <c r="BV19" s="181"/>
      <c r="BW19" s="180"/>
      <c r="BX19" s="182"/>
      <c r="BY19" s="182" t="s">
        <v>115</v>
      </c>
      <c r="BZ19" s="156"/>
      <c r="CA19" s="156">
        <v>21.2</v>
      </c>
      <c r="CB19" s="156">
        <v>21.5</v>
      </c>
      <c r="CC19" s="156"/>
      <c r="CD19" s="156">
        <v>21.5</v>
      </c>
      <c r="CE19" s="48"/>
      <c r="CF19" s="150">
        <v>0</v>
      </c>
      <c r="CG19" s="156">
        <v>27.7</v>
      </c>
      <c r="CH19" s="158">
        <f t="shared" si="0"/>
        <v>3.5</v>
      </c>
      <c r="CI19" s="154">
        <v>15</v>
      </c>
      <c r="CJ19" s="154">
        <v>117397.71</v>
      </c>
      <c r="CK19" s="154">
        <v>12.5</v>
      </c>
      <c r="CL19" s="156">
        <v>26</v>
      </c>
      <c r="CM19" s="97">
        <f t="shared" si="1"/>
        <v>20.466666666666665</v>
      </c>
      <c r="CN19" s="98"/>
      <c r="CO19" s="98"/>
      <c r="CP19" s="102">
        <f t="shared" si="2"/>
        <v>66.330263637877877</v>
      </c>
      <c r="CQ19" s="136">
        <v>9</v>
      </c>
      <c r="CS19" s="83">
        <v>7</v>
      </c>
      <c r="CT19" s="92">
        <f t="shared" si="27"/>
        <v>35.5</v>
      </c>
      <c r="CU19" s="92">
        <f t="shared" si="28"/>
        <v>22.2</v>
      </c>
      <c r="CV19" s="92">
        <f t="shared" si="29"/>
        <v>29.7</v>
      </c>
      <c r="CW19" s="94" t="str">
        <f t="shared" si="30"/>
        <v>s/d</v>
      </c>
      <c r="CX19" s="94" t="str">
        <f t="shared" si="31"/>
        <v>s/d</v>
      </c>
      <c r="CY19" s="93">
        <f t="shared" si="32"/>
        <v>48.83026908004291</v>
      </c>
      <c r="CZ19" s="92">
        <f t="shared" si="24"/>
        <v>17.496368367292064</v>
      </c>
      <c r="DA19" s="93">
        <f t="shared" si="25"/>
        <v>995.33333333333337</v>
      </c>
      <c r="DB19" s="92">
        <f t="shared" si="33"/>
        <v>20.399999999999999</v>
      </c>
      <c r="DC19" s="92" t="e">
        <f t="shared" si="26"/>
        <v>#DIV/0!</v>
      </c>
      <c r="DD19" s="92">
        <f t="shared" si="26"/>
        <v>22.366666666666664</v>
      </c>
      <c r="DE19" s="92">
        <f t="shared" si="26"/>
        <v>21.5</v>
      </c>
      <c r="DF19" s="92" t="e">
        <f t="shared" si="26"/>
        <v>#DIV/0!</v>
      </c>
      <c r="DG19" s="92">
        <f t="shared" si="26"/>
        <v>20.7</v>
      </c>
      <c r="DH19" s="92" t="e">
        <f t="shared" si="26"/>
        <v>#DIV/0!</v>
      </c>
      <c r="DI19" s="96">
        <f t="shared" si="34"/>
        <v>0</v>
      </c>
      <c r="DJ19" s="92">
        <f t="shared" si="35"/>
        <v>6</v>
      </c>
      <c r="DK19" s="96">
        <f t="shared" si="36"/>
        <v>3.7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20.100000000000001</v>
      </c>
      <c r="C20" s="141">
        <v>17.399999999999999</v>
      </c>
      <c r="D20" s="156">
        <f t="shared" si="3"/>
        <v>2.7000000000000028</v>
      </c>
      <c r="E20" s="156">
        <f t="shared" si="4"/>
        <v>19.879251255772484</v>
      </c>
      <c r="F20" s="156">
        <f t="shared" si="5"/>
        <v>23.538045118469292</v>
      </c>
      <c r="G20" s="156">
        <f t="shared" si="6"/>
        <v>2.2004675730000027</v>
      </c>
      <c r="H20" s="156">
        <f t="shared" si="7"/>
        <v>17.678783682772483</v>
      </c>
      <c r="I20" s="156">
        <f t="shared" si="8"/>
        <v>15.556082857900554</v>
      </c>
      <c r="J20" s="142">
        <f t="shared" si="9"/>
        <v>75.107272476509536</v>
      </c>
      <c r="K20" s="176">
        <v>1002</v>
      </c>
      <c r="L20" s="177">
        <v>1</v>
      </c>
      <c r="M20" s="178"/>
      <c r="N20" s="178"/>
      <c r="O20" s="178"/>
      <c r="P20" s="179"/>
      <c r="Q20" s="180">
        <v>0</v>
      </c>
      <c r="R20" s="181">
        <v>0</v>
      </c>
      <c r="S20" s="181"/>
      <c r="T20" s="180"/>
      <c r="U20" s="182"/>
      <c r="V20" s="182" t="s">
        <v>54</v>
      </c>
      <c r="W20" s="156">
        <v>12.3</v>
      </c>
      <c r="X20" s="156"/>
      <c r="Y20" s="156">
        <v>19.8</v>
      </c>
      <c r="Z20" s="156">
        <v>20.6</v>
      </c>
      <c r="AA20" s="156"/>
      <c r="AB20" s="156">
        <v>21.5</v>
      </c>
      <c r="AC20" s="48"/>
      <c r="AD20" s="140">
        <v>30.2</v>
      </c>
      <c r="AE20" s="141">
        <v>21.8</v>
      </c>
      <c r="AF20" s="156">
        <f t="shared" si="10"/>
        <v>8.3999999999999986</v>
      </c>
      <c r="AG20" s="156">
        <f t="shared" si="11"/>
        <v>26.132701336552852</v>
      </c>
      <c r="AH20" s="156">
        <f t="shared" si="15"/>
        <v>42.963462600796724</v>
      </c>
      <c r="AI20" s="156">
        <f t="shared" si="16"/>
        <v>6.8798598119999985</v>
      </c>
      <c r="AJ20" s="156">
        <f t="shared" si="17"/>
        <v>19.252841524552853</v>
      </c>
      <c r="AK20" s="156">
        <f t="shared" si="12"/>
        <v>16.893845885082747</v>
      </c>
      <c r="AL20" s="142">
        <f t="shared" si="13"/>
        <v>44.812127233422345</v>
      </c>
      <c r="AM20" s="176">
        <v>997</v>
      </c>
      <c r="AN20" s="177">
        <v>5</v>
      </c>
      <c r="AO20" s="178"/>
      <c r="AP20" s="178"/>
      <c r="AQ20" s="178"/>
      <c r="AR20" s="179"/>
      <c r="AS20" s="180">
        <v>0</v>
      </c>
      <c r="AT20" s="181">
        <v>0</v>
      </c>
      <c r="AU20" s="181"/>
      <c r="AV20" s="180"/>
      <c r="AW20" s="182"/>
      <c r="AX20" s="182" t="s">
        <v>54</v>
      </c>
      <c r="AY20" s="156"/>
      <c r="AZ20" s="156">
        <v>24.2</v>
      </c>
      <c r="BA20" s="156">
        <v>22.6</v>
      </c>
      <c r="BB20" s="156"/>
      <c r="BC20" s="156">
        <v>21.8</v>
      </c>
      <c r="BD20" s="48"/>
      <c r="BE20" s="140">
        <v>23.2</v>
      </c>
      <c r="BF20" s="141">
        <v>20.399999999999999</v>
      </c>
      <c r="BG20" s="156">
        <f t="shared" si="18"/>
        <v>2.8000000000000007</v>
      </c>
      <c r="BH20" s="156">
        <f t="shared" si="19"/>
        <v>23.978834317206886</v>
      </c>
      <c r="BI20" s="156">
        <f t="shared" si="20"/>
        <v>28.453740693820269</v>
      </c>
      <c r="BJ20" s="156">
        <f t="shared" si="21"/>
        <v>2.289684712000001</v>
      </c>
      <c r="BK20" s="156">
        <f t="shared" si="22"/>
        <v>21.689149605206886</v>
      </c>
      <c r="BL20" s="156">
        <f t="shared" si="23"/>
        <v>18.786554510548541</v>
      </c>
      <c r="BM20" s="142">
        <f t="shared" si="14"/>
        <v>76.226004301492239</v>
      </c>
      <c r="BN20" s="176">
        <v>996</v>
      </c>
      <c r="BO20" s="177">
        <v>0</v>
      </c>
      <c r="BP20" s="178"/>
      <c r="BQ20" s="178"/>
      <c r="BR20" s="178"/>
      <c r="BS20" s="179"/>
      <c r="BT20" s="180">
        <v>0</v>
      </c>
      <c r="BU20" s="181">
        <v>0</v>
      </c>
      <c r="BV20" s="181"/>
      <c r="BW20" s="180"/>
      <c r="BX20" s="182"/>
      <c r="BY20" s="182" t="s">
        <v>115</v>
      </c>
      <c r="BZ20" s="156"/>
      <c r="CA20" s="156">
        <v>22.8</v>
      </c>
      <c r="CB20" s="156">
        <v>22.6</v>
      </c>
      <c r="CC20" s="156"/>
      <c r="CD20" s="156">
        <v>21.7</v>
      </c>
      <c r="CE20" s="48"/>
      <c r="CF20" s="150">
        <v>0</v>
      </c>
      <c r="CG20" s="156">
        <v>28.5</v>
      </c>
      <c r="CH20" s="158">
        <f t="shared" si="0"/>
        <v>5</v>
      </c>
      <c r="CI20" s="154">
        <v>18.7</v>
      </c>
      <c r="CJ20" s="154">
        <v>117422.64</v>
      </c>
      <c r="CK20" s="154">
        <v>16.2</v>
      </c>
      <c r="CL20" s="156">
        <v>31</v>
      </c>
      <c r="CM20" s="97">
        <f t="shared" si="1"/>
        <v>24.5</v>
      </c>
      <c r="CN20" s="98"/>
      <c r="CO20" s="98"/>
      <c r="CP20" s="102">
        <f t="shared" si="2"/>
        <v>65.381801337141368</v>
      </c>
      <c r="CQ20" s="136">
        <v>6.2</v>
      </c>
      <c r="CS20" s="83">
        <v>8</v>
      </c>
      <c r="CT20" s="92">
        <f t="shared" si="27"/>
        <v>36.5</v>
      </c>
      <c r="CU20" s="92">
        <f t="shared" si="28"/>
        <v>24.2</v>
      </c>
      <c r="CV20" s="92">
        <f t="shared" si="29"/>
        <v>31.266666666666669</v>
      </c>
      <c r="CW20" s="94" t="str">
        <f t="shared" si="30"/>
        <v>s/d</v>
      </c>
      <c r="CX20" s="94" t="str">
        <f t="shared" si="31"/>
        <v>s/d</v>
      </c>
      <c r="CY20" s="93">
        <f t="shared" si="32"/>
        <v>40.952778593423467</v>
      </c>
      <c r="CZ20" s="92">
        <f t="shared" si="24"/>
        <v>16.32879913906817</v>
      </c>
      <c r="DA20" s="93">
        <f t="shared" si="25"/>
        <v>996.33333333333337</v>
      </c>
      <c r="DB20" s="92">
        <f t="shared" si="33"/>
        <v>20</v>
      </c>
      <c r="DC20" s="92" t="e">
        <f t="shared" si="26"/>
        <v>#DIV/0!</v>
      </c>
      <c r="DD20" s="92">
        <f t="shared" si="26"/>
        <v>23.433333333333337</v>
      </c>
      <c r="DE20" s="92">
        <f t="shared" si="26"/>
        <v>22.666666666666668</v>
      </c>
      <c r="DF20" s="92" t="e">
        <f t="shared" si="26"/>
        <v>#DIV/0!</v>
      </c>
      <c r="DG20" s="92">
        <f t="shared" si="26"/>
        <v>21.633333333333336</v>
      </c>
      <c r="DH20" s="92" t="e">
        <f t="shared" si="26"/>
        <v>#DIV/0!</v>
      </c>
      <c r="DI20" s="96">
        <f t="shared" si="34"/>
        <v>0</v>
      </c>
      <c r="DJ20" s="92">
        <f t="shared" si="35"/>
        <v>10.100000000000001</v>
      </c>
      <c r="DK20" s="96">
        <f t="shared" si="36"/>
        <v>5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29.8</v>
      </c>
      <c r="C21" s="141">
        <v>21.4</v>
      </c>
      <c r="D21" s="156">
        <f t="shared" si="3"/>
        <v>8.4000000000000021</v>
      </c>
      <c r="E21" s="156">
        <f t="shared" si="4"/>
        <v>25.500711069439838</v>
      </c>
      <c r="F21" s="156">
        <f t="shared" si="5"/>
        <v>41.988167344396693</v>
      </c>
      <c r="G21" s="156">
        <f t="shared" si="6"/>
        <v>6.8767724760000029</v>
      </c>
      <c r="H21" s="156">
        <f t="shared" si="7"/>
        <v>18.623938593439835</v>
      </c>
      <c r="I21" s="156">
        <f t="shared" si="8"/>
        <v>16.371278721662918</v>
      </c>
      <c r="J21" s="142">
        <f t="shared" si="9"/>
        <v>44.355207124621487</v>
      </c>
      <c r="K21" s="176">
        <v>995</v>
      </c>
      <c r="L21" s="177">
        <v>2</v>
      </c>
      <c r="M21" s="178"/>
      <c r="N21" s="178"/>
      <c r="O21" s="178"/>
      <c r="P21" s="179"/>
      <c r="Q21" s="180">
        <v>13</v>
      </c>
      <c r="R21" s="181">
        <v>2</v>
      </c>
      <c r="S21" s="181"/>
      <c r="T21" s="180"/>
      <c r="U21" s="182"/>
      <c r="V21" s="182" t="s">
        <v>54</v>
      </c>
      <c r="W21" s="156">
        <v>17.5</v>
      </c>
      <c r="X21" s="156"/>
      <c r="Y21" s="156">
        <v>21.6</v>
      </c>
      <c r="Z21" s="156">
        <v>21.8</v>
      </c>
      <c r="AA21" s="156"/>
      <c r="AB21" s="156">
        <v>21.8</v>
      </c>
      <c r="AC21" s="48"/>
      <c r="AD21" s="140">
        <v>36.799999999999997</v>
      </c>
      <c r="AE21" s="141">
        <v>24.2</v>
      </c>
      <c r="AF21" s="156">
        <f t="shared" si="10"/>
        <v>12.599999999999998</v>
      </c>
      <c r="AG21" s="156">
        <f t="shared" si="11"/>
        <v>30.219932720958749</v>
      </c>
      <c r="AH21" s="156">
        <f t="shared" si="15"/>
        <v>62.144462676355666</v>
      </c>
      <c r="AI21" s="156">
        <f t="shared" si="16"/>
        <v>10.347575741999998</v>
      </c>
      <c r="AJ21" s="156">
        <f t="shared" si="17"/>
        <v>19.872356978958749</v>
      </c>
      <c r="AK21" s="156">
        <f t="shared" si="12"/>
        <v>17.394192850990859</v>
      </c>
      <c r="AL21" s="142">
        <f t="shared" si="13"/>
        <v>31.977679302583557</v>
      </c>
      <c r="AM21" s="176">
        <v>991</v>
      </c>
      <c r="AN21" s="177">
        <v>1</v>
      </c>
      <c r="AO21" s="178"/>
      <c r="AP21" s="178"/>
      <c r="AQ21" s="178"/>
      <c r="AR21" s="179"/>
      <c r="AS21" s="180">
        <v>36</v>
      </c>
      <c r="AT21" s="181">
        <v>3</v>
      </c>
      <c r="AU21" s="181"/>
      <c r="AV21" s="180"/>
      <c r="AW21" s="182"/>
      <c r="AX21" s="182" t="s">
        <v>54</v>
      </c>
      <c r="AY21" s="156"/>
      <c r="AZ21" s="156">
        <v>25.6</v>
      </c>
      <c r="BA21" s="156">
        <v>23.4</v>
      </c>
      <c r="BB21" s="156"/>
      <c r="BC21" s="156">
        <v>22</v>
      </c>
      <c r="BD21" s="48"/>
      <c r="BE21" s="140">
        <v>30.2</v>
      </c>
      <c r="BF21" s="141">
        <v>22.2</v>
      </c>
      <c r="BG21" s="156">
        <f t="shared" si="18"/>
        <v>8</v>
      </c>
      <c r="BH21" s="156">
        <f t="shared" si="19"/>
        <v>26.77833506255956</v>
      </c>
      <c r="BI21" s="156">
        <f t="shared" si="20"/>
        <v>42.963462600796724</v>
      </c>
      <c r="BJ21" s="156">
        <f t="shared" si="21"/>
        <v>6.5551877600000008</v>
      </c>
      <c r="BK21" s="156">
        <f t="shared" si="22"/>
        <v>20.223147302559561</v>
      </c>
      <c r="BL21" s="156">
        <f t="shared" si="23"/>
        <v>17.671479499407731</v>
      </c>
      <c r="BM21" s="142">
        <f t="shared" si="14"/>
        <v>47.0705713142044</v>
      </c>
      <c r="BN21" s="176">
        <v>990</v>
      </c>
      <c r="BO21" s="177">
        <v>0</v>
      </c>
      <c r="BP21" s="178"/>
      <c r="BQ21" s="178"/>
      <c r="BR21" s="178"/>
      <c r="BS21" s="179"/>
      <c r="BT21" s="180">
        <v>0</v>
      </c>
      <c r="BU21" s="181">
        <v>0</v>
      </c>
      <c r="BV21" s="181"/>
      <c r="BW21" s="180"/>
      <c r="BX21" s="182"/>
      <c r="BY21" s="182" t="s">
        <v>54</v>
      </c>
      <c r="BZ21" s="156"/>
      <c r="CA21" s="156">
        <v>24.6</v>
      </c>
      <c r="CB21" s="156">
        <v>23.8</v>
      </c>
      <c r="CC21" s="156"/>
      <c r="CD21" s="156">
        <v>22.4</v>
      </c>
      <c r="CE21" s="48"/>
      <c r="CF21" s="150">
        <v>0</v>
      </c>
      <c r="CG21" s="156">
        <v>30</v>
      </c>
      <c r="CH21" s="158">
        <f t="shared" si="0"/>
        <v>10.399999999999999</v>
      </c>
      <c r="CI21" s="154">
        <v>23</v>
      </c>
      <c r="CJ21" s="154">
        <v>117449.09</v>
      </c>
      <c r="CK21" s="154">
        <v>22</v>
      </c>
      <c r="CL21" s="156">
        <v>37.5</v>
      </c>
      <c r="CM21" s="97">
        <f t="shared" si="1"/>
        <v>32.266666666666666</v>
      </c>
      <c r="CN21" s="98"/>
      <c r="CO21" s="98"/>
      <c r="CP21" s="102">
        <f t="shared" si="2"/>
        <v>41.134485913803147</v>
      </c>
      <c r="CQ21" s="136">
        <v>8.5</v>
      </c>
      <c r="CS21" s="83">
        <v>9</v>
      </c>
      <c r="CT21" s="92">
        <f t="shared" si="27"/>
        <v>38.5</v>
      </c>
      <c r="CU21" s="92">
        <f t="shared" si="28"/>
        <v>26</v>
      </c>
      <c r="CV21" s="92">
        <f t="shared" si="29"/>
        <v>30.566666666666663</v>
      </c>
      <c r="CW21" s="94" t="str">
        <f t="shared" si="30"/>
        <v>s/d</v>
      </c>
      <c r="CX21" s="94" t="str">
        <f t="shared" si="31"/>
        <v>s/d</v>
      </c>
      <c r="CY21" s="93">
        <f t="shared" si="32"/>
        <v>44.864857796796258</v>
      </c>
      <c r="CZ21" s="92">
        <f t="shared" si="24"/>
        <v>15.497473233793974</v>
      </c>
      <c r="DA21" s="93">
        <f t="shared" si="25"/>
        <v>992.66666666666663</v>
      </c>
      <c r="DB21" s="92">
        <f t="shared" si="33"/>
        <v>21.8</v>
      </c>
      <c r="DC21" s="92" t="e">
        <f t="shared" si="26"/>
        <v>#DIV/0!</v>
      </c>
      <c r="DD21" s="92">
        <f t="shared" si="26"/>
        <v>24.266666666666666</v>
      </c>
      <c r="DE21" s="92">
        <f t="shared" si="26"/>
        <v>23.466666666666669</v>
      </c>
      <c r="DF21" s="92" t="e">
        <f t="shared" si="26"/>
        <v>#DIV/0!</v>
      </c>
      <c r="DG21" s="92">
        <f t="shared" si="26"/>
        <v>22.433333333333334</v>
      </c>
      <c r="DH21" s="92" t="e">
        <f t="shared" si="26"/>
        <v>#DIV/0!</v>
      </c>
      <c r="DI21" s="96">
        <f t="shared" si="34"/>
        <v>0</v>
      </c>
      <c r="DJ21" s="92">
        <f t="shared" si="35"/>
        <v>7.5</v>
      </c>
      <c r="DK21" s="96">
        <f t="shared" si="36"/>
        <v>7.8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28.8</v>
      </c>
      <c r="C22" s="141">
        <v>20.8</v>
      </c>
      <c r="D22" s="156">
        <f t="shared" si="3"/>
        <v>8</v>
      </c>
      <c r="E22" s="156">
        <f t="shared" si="4"/>
        <v>24.577774866933723</v>
      </c>
      <c r="F22" s="156">
        <f t="shared" si="5"/>
        <v>39.633641157472908</v>
      </c>
      <c r="G22" s="156">
        <f t="shared" si="6"/>
        <v>6.5448966400000002</v>
      </c>
      <c r="H22" s="156">
        <f t="shared" si="7"/>
        <v>18.032878226933722</v>
      </c>
      <c r="I22" s="156">
        <f t="shared" si="8"/>
        <v>15.865865634064523</v>
      </c>
      <c r="J22" s="142">
        <f t="shared" si="9"/>
        <v>45.498918848473323</v>
      </c>
      <c r="K22" s="176">
        <v>996</v>
      </c>
      <c r="L22" s="177">
        <v>7</v>
      </c>
      <c r="M22" s="178"/>
      <c r="N22" s="178"/>
      <c r="O22" s="178"/>
      <c r="P22" s="179"/>
      <c r="Q22" s="180">
        <v>36</v>
      </c>
      <c r="R22" s="181">
        <v>2</v>
      </c>
      <c r="S22" s="181"/>
      <c r="T22" s="180"/>
      <c r="U22" s="182"/>
      <c r="V22" s="182" t="s">
        <v>54</v>
      </c>
      <c r="W22" s="156">
        <v>20.5</v>
      </c>
      <c r="X22" s="156"/>
      <c r="Y22" s="156">
        <v>23</v>
      </c>
      <c r="Z22" s="156">
        <v>23.1</v>
      </c>
      <c r="AA22" s="156"/>
      <c r="AB22" s="156">
        <v>22.8</v>
      </c>
      <c r="AC22" s="48"/>
      <c r="AD22" s="140">
        <v>38.5</v>
      </c>
      <c r="AE22" s="141">
        <v>24.5</v>
      </c>
      <c r="AF22" s="156">
        <f t="shared" si="10"/>
        <v>14</v>
      </c>
      <c r="AG22" s="156">
        <f t="shared" si="11"/>
        <v>30.768102950530384</v>
      </c>
      <c r="AH22" s="156">
        <f t="shared" si="15"/>
        <v>68.145181025252882</v>
      </c>
      <c r="AI22" s="156">
        <f t="shared" si="16"/>
        <v>11.501165550000001</v>
      </c>
      <c r="AJ22" s="156">
        <f t="shared" si="17"/>
        <v>19.266937400530381</v>
      </c>
      <c r="AK22" s="156">
        <f t="shared" si="12"/>
        <v>16.905386086498737</v>
      </c>
      <c r="AL22" s="142">
        <f t="shared" si="13"/>
        <v>28.273367405672516</v>
      </c>
      <c r="AM22" s="176">
        <v>994</v>
      </c>
      <c r="AN22" s="178">
        <v>7</v>
      </c>
      <c r="AO22" s="178"/>
      <c r="AP22" s="178"/>
      <c r="AQ22" s="178"/>
      <c r="AR22" s="181"/>
      <c r="AS22" s="179">
        <v>36</v>
      </c>
      <c r="AT22" s="181">
        <v>4</v>
      </c>
      <c r="AU22" s="181"/>
      <c r="AV22" s="180"/>
      <c r="AW22" s="182"/>
      <c r="AX22" s="182" t="s">
        <v>54</v>
      </c>
      <c r="AY22" s="156"/>
      <c r="AZ22" s="156">
        <v>27</v>
      </c>
      <c r="BA22" s="156">
        <v>24.5</v>
      </c>
      <c r="BB22" s="156"/>
      <c r="BC22" s="156">
        <v>22.8</v>
      </c>
      <c r="BD22" s="48"/>
      <c r="BE22" s="156">
        <v>24.6</v>
      </c>
      <c r="BF22" s="141">
        <v>21.3</v>
      </c>
      <c r="BG22" s="156">
        <f t="shared" si="18"/>
        <v>3.3000000000000007</v>
      </c>
      <c r="BH22" s="156">
        <f t="shared" si="19"/>
        <v>25.344816651185916</v>
      </c>
      <c r="BI22" s="156">
        <f t="shared" si="20"/>
        <v>30.952743411559485</v>
      </c>
      <c r="BJ22" s="156">
        <f t="shared" si="21"/>
        <v>2.7012859665000004</v>
      </c>
      <c r="BK22" s="156">
        <f t="shared" si="22"/>
        <v>22.643530684685913</v>
      </c>
      <c r="BL22" s="156">
        <f t="shared" si="23"/>
        <v>19.477532221884758</v>
      </c>
      <c r="BM22" s="142">
        <f t="shared" si="14"/>
        <v>73.155165549007691</v>
      </c>
      <c r="BN22" s="176">
        <v>997</v>
      </c>
      <c r="BO22" s="177">
        <v>0</v>
      </c>
      <c r="BP22" s="178"/>
      <c r="BQ22" s="178"/>
      <c r="BR22" s="178"/>
      <c r="BS22" s="179"/>
      <c r="BT22" s="180">
        <v>18</v>
      </c>
      <c r="BU22" s="181">
        <v>4</v>
      </c>
      <c r="BV22" s="181"/>
      <c r="BW22" s="180"/>
      <c r="BX22" s="182"/>
      <c r="BY22" s="182" t="s">
        <v>54</v>
      </c>
      <c r="BZ22" s="156"/>
      <c r="CA22" s="156">
        <v>25.7</v>
      </c>
      <c r="CB22" s="156">
        <v>25</v>
      </c>
      <c r="CC22" s="156"/>
      <c r="CD22" s="156">
        <v>23.1</v>
      </c>
      <c r="CE22" s="48"/>
      <c r="CF22" s="150">
        <v>0</v>
      </c>
      <c r="CG22" s="156">
        <v>35.4</v>
      </c>
      <c r="CH22" s="158">
        <f t="shared" si="0"/>
        <v>7.3999999999999986</v>
      </c>
      <c r="CI22" s="154">
        <v>23.5</v>
      </c>
      <c r="CJ22" s="154">
        <v>117543.13</v>
      </c>
      <c r="CK22" s="154">
        <v>23.5</v>
      </c>
      <c r="CL22" s="156">
        <v>39</v>
      </c>
      <c r="CM22" s="97">
        <f t="shared" si="1"/>
        <v>30.633333333333336</v>
      </c>
      <c r="CN22" s="98"/>
      <c r="CO22" s="98"/>
      <c r="CP22" s="102">
        <f t="shared" si="2"/>
        <v>48.975817267717844</v>
      </c>
      <c r="CQ22" s="136">
        <v>6</v>
      </c>
      <c r="CS22" s="83">
        <v>10</v>
      </c>
      <c r="CT22" s="92">
        <f t="shared" si="27"/>
        <v>30</v>
      </c>
      <c r="CU22" s="92">
        <f t="shared" si="28"/>
        <v>19.2</v>
      </c>
      <c r="CV22" s="92">
        <f t="shared" si="29"/>
        <v>24.333333333333332</v>
      </c>
      <c r="CW22" s="94" t="str">
        <f t="shared" si="30"/>
        <v>s/d</v>
      </c>
      <c r="CX22" s="94" t="str">
        <f t="shared" si="31"/>
        <v>s/d</v>
      </c>
      <c r="CY22" s="93">
        <f t="shared" si="32"/>
        <v>67.144679290397463</v>
      </c>
      <c r="CZ22" s="92">
        <f t="shared" si="24"/>
        <v>17.515042426370211</v>
      </c>
      <c r="DA22" s="93">
        <f t="shared" si="25"/>
        <v>996</v>
      </c>
      <c r="DB22" s="92">
        <f t="shared" si="33"/>
        <v>17.2</v>
      </c>
      <c r="DC22" s="92" t="e">
        <f t="shared" si="26"/>
        <v>#DIV/0!</v>
      </c>
      <c r="DD22" s="92">
        <f t="shared" si="26"/>
        <v>24</v>
      </c>
      <c r="DE22" s="92">
        <f t="shared" si="26"/>
        <v>23.5</v>
      </c>
      <c r="DF22" s="92" t="e">
        <f t="shared" si="26"/>
        <v>#DIV/0!</v>
      </c>
      <c r="DG22" s="92">
        <f t="shared" si="26"/>
        <v>22.7</v>
      </c>
      <c r="DH22" s="92" t="e">
        <f t="shared" si="26"/>
        <v>#DIV/0!</v>
      </c>
      <c r="DI22" s="96">
        <f t="shared" si="34"/>
        <v>0.1</v>
      </c>
      <c r="DJ22" s="92">
        <f t="shared" si="35"/>
        <v>5.3000000000000007</v>
      </c>
      <c r="DK22" s="96">
        <f t="shared" si="36"/>
        <v>6.3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17.2</v>
      </c>
      <c r="C23" s="141">
        <v>15.4</v>
      </c>
      <c r="D23" s="156">
        <f t="shared" si="3"/>
        <v>1.7999999999999989</v>
      </c>
      <c r="E23" s="156">
        <f t="shared" si="4"/>
        <v>17.500315524312779</v>
      </c>
      <c r="F23" s="156">
        <f t="shared" si="5"/>
        <v>19.629241834545255</v>
      </c>
      <c r="G23" s="156">
        <f t="shared" si="6"/>
        <v>1.463670521999999</v>
      </c>
      <c r="H23" s="156">
        <f t="shared" si="7"/>
        <v>16.036645002312781</v>
      </c>
      <c r="I23" s="156">
        <f t="shared" si="8"/>
        <v>14.044184931739673</v>
      </c>
      <c r="J23" s="142">
        <f t="shared" si="9"/>
        <v>81.697730037082181</v>
      </c>
      <c r="K23" s="176">
        <v>1000</v>
      </c>
      <c r="L23" s="177">
        <v>8</v>
      </c>
      <c r="M23" s="178"/>
      <c r="N23" s="178"/>
      <c r="O23" s="178"/>
      <c r="P23" s="179"/>
      <c r="Q23" s="180">
        <v>18</v>
      </c>
      <c r="R23" s="181">
        <v>3</v>
      </c>
      <c r="S23" s="181"/>
      <c r="T23" s="180"/>
      <c r="U23" s="182"/>
      <c r="V23" s="182" t="s">
        <v>54</v>
      </c>
      <c r="W23" s="156">
        <v>17</v>
      </c>
      <c r="X23" s="156"/>
      <c r="Y23" s="156">
        <v>22.5</v>
      </c>
      <c r="Z23" s="156">
        <v>23.5</v>
      </c>
      <c r="AA23" s="156"/>
      <c r="AB23" s="156">
        <v>23.5</v>
      </c>
      <c r="AC23" s="48"/>
      <c r="AD23" s="156">
        <v>18</v>
      </c>
      <c r="AE23" s="141">
        <v>15.9</v>
      </c>
      <c r="AF23" s="156">
        <f t="shared" si="10"/>
        <v>2.0999999999999996</v>
      </c>
      <c r="AG23" s="156">
        <f t="shared" si="11"/>
        <v>18.070321171498282</v>
      </c>
      <c r="AH23" s="156">
        <f t="shared" si="15"/>
        <v>20.646103815106681</v>
      </c>
      <c r="AI23" s="156">
        <f t="shared" si="16"/>
        <v>1.7085804014999999</v>
      </c>
      <c r="AJ23" s="156">
        <f t="shared" si="17"/>
        <v>16.361740769998281</v>
      </c>
      <c r="AK23" s="156">
        <f t="shared" si="12"/>
        <v>14.353948555497862</v>
      </c>
      <c r="AL23" s="50">
        <f t="shared" si="13"/>
        <v>79.248563876863074</v>
      </c>
      <c r="AM23" s="176">
        <v>997</v>
      </c>
      <c r="AN23" s="178">
        <v>8</v>
      </c>
      <c r="AO23" s="178"/>
      <c r="AP23" s="178"/>
      <c r="AQ23" s="178"/>
      <c r="AR23" s="181"/>
      <c r="AS23" s="179">
        <v>18</v>
      </c>
      <c r="AT23" s="181">
        <v>2</v>
      </c>
      <c r="AU23" s="182"/>
      <c r="AV23" s="182"/>
      <c r="AW23" s="182"/>
      <c r="AX23" s="182" t="s">
        <v>54</v>
      </c>
      <c r="AY23" s="156"/>
      <c r="AZ23" s="156">
        <v>23</v>
      </c>
      <c r="BA23" s="156">
        <v>23</v>
      </c>
      <c r="BB23" s="156"/>
      <c r="BC23" s="156">
        <v>23.2</v>
      </c>
      <c r="BD23" s="48"/>
      <c r="BE23" s="156">
        <v>17.100000000000001</v>
      </c>
      <c r="BF23" s="141">
        <v>15.6</v>
      </c>
      <c r="BG23" s="156">
        <f t="shared" si="18"/>
        <v>1.5000000000000018</v>
      </c>
      <c r="BH23" s="156">
        <f t="shared" si="19"/>
        <v>17.726395498482297</v>
      </c>
      <c r="BI23" s="156">
        <f t="shared" si="20"/>
        <v>19.505273919847884</v>
      </c>
      <c r="BJ23" s="156">
        <f t="shared" si="21"/>
        <v>1.2200010900000016</v>
      </c>
      <c r="BK23" s="156">
        <f t="shared" si="22"/>
        <v>16.506394408482297</v>
      </c>
      <c r="BL23" s="156">
        <f t="shared" si="23"/>
        <v>14.490047487006533</v>
      </c>
      <c r="BM23" s="142">
        <f t="shared" si="14"/>
        <v>84.625288915763278</v>
      </c>
      <c r="BN23" s="176">
        <v>996</v>
      </c>
      <c r="BO23" s="177">
        <v>8</v>
      </c>
      <c r="BP23" s="178"/>
      <c r="BQ23" s="178"/>
      <c r="BR23" s="178"/>
      <c r="BS23" s="179"/>
      <c r="BT23" s="180">
        <v>18</v>
      </c>
      <c r="BU23" s="181">
        <v>2</v>
      </c>
      <c r="BV23" s="181"/>
      <c r="BW23" s="180"/>
      <c r="BX23" s="182"/>
      <c r="BY23" s="182" t="s">
        <v>54</v>
      </c>
      <c r="BZ23" s="156"/>
      <c r="CA23" s="156">
        <v>22</v>
      </c>
      <c r="CB23" s="156">
        <v>22.6</v>
      </c>
      <c r="CC23" s="156"/>
      <c r="CD23" s="156">
        <v>23</v>
      </c>
      <c r="CE23" s="48"/>
      <c r="CF23" s="150">
        <v>0</v>
      </c>
      <c r="CG23" s="156">
        <v>32.4</v>
      </c>
      <c r="CH23" s="158">
        <f t="shared" si="0"/>
        <v>2.1999999999999993</v>
      </c>
      <c r="CI23" s="154">
        <v>18.5</v>
      </c>
      <c r="CJ23" s="154">
        <v>117681.27</v>
      </c>
      <c r="CK23" s="154">
        <v>17.2</v>
      </c>
      <c r="CL23" s="156">
        <v>24.5</v>
      </c>
      <c r="CM23" s="97">
        <f t="shared" si="1"/>
        <v>17.433333333333334</v>
      </c>
      <c r="CN23" s="98"/>
      <c r="CO23" s="98"/>
      <c r="CP23" s="102">
        <f t="shared" si="2"/>
        <v>81.857194276569501</v>
      </c>
      <c r="CQ23" s="136">
        <v>0</v>
      </c>
      <c r="CS23" s="83">
        <v>11</v>
      </c>
      <c r="CT23" s="92">
        <f t="shared" si="27"/>
        <v>22.5</v>
      </c>
      <c r="CU23" s="92">
        <f t="shared" si="28"/>
        <v>17.2</v>
      </c>
      <c r="CV23" s="92">
        <f t="shared" si="29"/>
        <v>17.666666666666668</v>
      </c>
      <c r="CW23" s="94" t="str">
        <f t="shared" si="30"/>
        <v>s/d</v>
      </c>
      <c r="CX23" s="94" t="str">
        <f t="shared" si="31"/>
        <v>s/d</v>
      </c>
      <c r="CY23" s="93">
        <f t="shared" si="32"/>
        <v>85.317094726536411</v>
      </c>
      <c r="CZ23" s="92">
        <f t="shared" si="24"/>
        <v>15.15575278223176</v>
      </c>
      <c r="DA23" s="93">
        <f t="shared" si="25"/>
        <v>999.66666666666663</v>
      </c>
      <c r="DB23" s="92">
        <f t="shared" si="33"/>
        <v>16</v>
      </c>
      <c r="DC23" s="92" t="e">
        <f t="shared" si="26"/>
        <v>#DIV/0!</v>
      </c>
      <c r="DD23" s="92">
        <f t="shared" si="26"/>
        <v>21.933333333333337</v>
      </c>
      <c r="DE23" s="92">
        <f t="shared" si="26"/>
        <v>21.766666666666669</v>
      </c>
      <c r="DF23" s="92" t="e">
        <f t="shared" si="26"/>
        <v>#DIV/0!</v>
      </c>
      <c r="DG23" s="92">
        <f t="shared" si="26"/>
        <v>22.733333333333334</v>
      </c>
      <c r="DH23" s="92" t="e">
        <f t="shared" si="26"/>
        <v>#DIV/0!</v>
      </c>
      <c r="DI23" s="96">
        <f t="shared" si="34"/>
        <v>5.5</v>
      </c>
      <c r="DJ23" s="92">
        <f t="shared" si="35"/>
        <v>2.3999999999999986</v>
      </c>
      <c r="DK23" s="96">
        <f t="shared" si="36"/>
        <v>0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16.399999999999999</v>
      </c>
      <c r="C24" s="141">
        <v>14</v>
      </c>
      <c r="D24" s="156">
        <f t="shared" si="3"/>
        <v>2.3999999999999986</v>
      </c>
      <c r="E24" s="156">
        <f t="shared" si="4"/>
        <v>15.98738533895443</v>
      </c>
      <c r="F24" s="156">
        <f t="shared" si="5"/>
        <v>18.656551216675464</v>
      </c>
      <c r="G24" s="156">
        <f t="shared" si="6"/>
        <v>1.948473359999999</v>
      </c>
      <c r="H24" s="156">
        <f t="shared" si="7"/>
        <v>14.038911978954431</v>
      </c>
      <c r="I24" s="156">
        <f t="shared" si="8"/>
        <v>12.009827499670703</v>
      </c>
      <c r="J24" s="142">
        <f t="shared" si="9"/>
        <v>75.249234523078798</v>
      </c>
      <c r="K24" s="176">
        <v>1000</v>
      </c>
      <c r="L24" s="177">
        <v>8</v>
      </c>
      <c r="M24" s="178"/>
      <c r="N24" s="178"/>
      <c r="O24" s="178"/>
      <c r="P24" s="179"/>
      <c r="Q24" s="180">
        <v>13</v>
      </c>
      <c r="R24" s="181">
        <v>4</v>
      </c>
      <c r="S24" s="181"/>
      <c r="T24" s="180"/>
      <c r="U24" s="182"/>
      <c r="V24" s="182" t="s">
        <v>54</v>
      </c>
      <c r="W24" s="156">
        <v>15</v>
      </c>
      <c r="X24" s="156"/>
      <c r="Y24" s="156">
        <v>21</v>
      </c>
      <c r="Z24" s="156">
        <v>21.8</v>
      </c>
      <c r="AA24" s="156"/>
      <c r="AB24" s="156">
        <v>22.7</v>
      </c>
      <c r="AC24" s="48"/>
      <c r="AD24" s="156">
        <v>23</v>
      </c>
      <c r="AE24" s="141">
        <v>16</v>
      </c>
      <c r="AF24" s="156">
        <f t="shared" si="10"/>
        <v>7</v>
      </c>
      <c r="AG24" s="156">
        <f t="shared" si="11"/>
        <v>18.186256860288665</v>
      </c>
      <c r="AH24" s="156">
        <f>IF(AD24="","SD",(10^(23.5518-(2937.4/(273+AD24))-(4.9283*LOG10(273+AD24)))))</f>
        <v>28.111525375006003</v>
      </c>
      <c r="AI24" s="156">
        <f t="shared" si="16"/>
        <v>5.6959112000000003</v>
      </c>
      <c r="AJ24" s="156">
        <f>IF(AG24="SD","SD",IF(AI24="SD","SD",(AG24-AI24)))</f>
        <v>12.490345660288664</v>
      </c>
      <c r="AK24" s="156">
        <f>IF(AJ24="SD","SD",((237.3*LN(AJ24/6.11))/(7.5*LN(10)-LN(AJ24/6.11))))</f>
        <v>10.249653007225449</v>
      </c>
      <c r="AL24" s="142">
        <f t="shared" si="13"/>
        <v>44.431404890585725</v>
      </c>
      <c r="AM24" s="176">
        <v>995</v>
      </c>
      <c r="AN24" s="178">
        <v>3</v>
      </c>
      <c r="AO24" s="178"/>
      <c r="AP24" s="178"/>
      <c r="AQ24" s="178"/>
      <c r="AR24" s="181"/>
      <c r="AS24" s="179">
        <v>18</v>
      </c>
      <c r="AT24" s="181">
        <v>4</v>
      </c>
      <c r="AU24" s="182"/>
      <c r="AV24" s="182"/>
      <c r="AW24" s="182"/>
      <c r="AX24" s="181" t="s">
        <v>54</v>
      </c>
      <c r="AY24" s="156"/>
      <c r="AZ24" s="156">
        <v>24.5</v>
      </c>
      <c r="BA24" s="156">
        <v>23</v>
      </c>
      <c r="BB24" s="156"/>
      <c r="BC24" s="156">
        <v>22.5</v>
      </c>
      <c r="BD24" s="48"/>
      <c r="BE24" s="156">
        <v>18.7</v>
      </c>
      <c r="BF24" s="141">
        <v>15.5</v>
      </c>
      <c r="BG24" s="156">
        <f t="shared" si="18"/>
        <v>3.1999999999999993</v>
      </c>
      <c r="BH24" s="156">
        <f t="shared" si="19"/>
        <v>17.613037166668008</v>
      </c>
      <c r="BI24" s="156">
        <f t="shared" si="20"/>
        <v>21.573416681629375</v>
      </c>
      <c r="BJ24" s="156">
        <f t="shared" si="21"/>
        <v>2.6023749599999997</v>
      </c>
      <c r="BK24" s="156">
        <f t="shared" si="22"/>
        <v>15.010662206668009</v>
      </c>
      <c r="BL24" s="156">
        <f t="shared" si="23"/>
        <v>13.029082761695637</v>
      </c>
      <c r="BM24" s="142">
        <f t="shared" si="14"/>
        <v>69.579438566400967</v>
      </c>
      <c r="BN24" s="176">
        <v>994</v>
      </c>
      <c r="BO24" s="177">
        <v>0</v>
      </c>
      <c r="BP24" s="178"/>
      <c r="BQ24" s="178"/>
      <c r="BR24" s="178"/>
      <c r="BS24" s="179"/>
      <c r="BT24" s="180">
        <v>0</v>
      </c>
      <c r="BU24" s="181">
        <v>0</v>
      </c>
      <c r="BV24" s="181"/>
      <c r="BW24" s="180"/>
      <c r="BX24" s="182"/>
      <c r="BY24" s="182" t="s">
        <v>54</v>
      </c>
      <c r="BZ24" s="156"/>
      <c r="CA24" s="156">
        <v>23</v>
      </c>
      <c r="CB24" s="156">
        <v>23.2</v>
      </c>
      <c r="CC24" s="156"/>
      <c r="CD24" s="156">
        <v>22.7</v>
      </c>
      <c r="CE24" s="48"/>
      <c r="CF24" s="150">
        <v>0</v>
      </c>
      <c r="CG24" s="156">
        <v>27.2</v>
      </c>
      <c r="CH24" s="158">
        <f t="shared" si="0"/>
        <v>4.6999999999999993</v>
      </c>
      <c r="CI24" s="154">
        <v>16</v>
      </c>
      <c r="CJ24" s="154">
        <v>117749.72</v>
      </c>
      <c r="CK24" s="154">
        <v>16.2</v>
      </c>
      <c r="CL24" s="156">
        <v>25</v>
      </c>
      <c r="CM24" s="97">
        <f t="shared" si="1"/>
        <v>19.366666666666664</v>
      </c>
      <c r="CN24" s="98"/>
      <c r="CO24" s="98"/>
      <c r="CP24" s="102">
        <f t="shared" si="2"/>
        <v>63.086692660021832</v>
      </c>
      <c r="CQ24" s="136">
        <v>6.7</v>
      </c>
      <c r="CS24" s="83">
        <v>12</v>
      </c>
      <c r="CT24" s="92">
        <f t="shared" si="27"/>
        <v>22.5</v>
      </c>
      <c r="CU24" s="92">
        <f t="shared" si="28"/>
        <v>15.6</v>
      </c>
      <c r="CV24" s="92">
        <f t="shared" si="29"/>
        <v>18.133333333333336</v>
      </c>
      <c r="CW24" s="94" t="str">
        <f t="shared" si="30"/>
        <v>s/d</v>
      </c>
      <c r="CX24" s="94" t="str">
        <f t="shared" si="31"/>
        <v>s/d</v>
      </c>
      <c r="CY24" s="93">
        <f t="shared" si="32"/>
        <v>71.913591362514509</v>
      </c>
      <c r="CZ24" s="92">
        <f t="shared" si="24"/>
        <v>12.718311574408368</v>
      </c>
      <c r="DA24" s="93">
        <f t="shared" si="25"/>
        <v>1006.6666666666666</v>
      </c>
      <c r="DB24" s="92">
        <f t="shared" si="33"/>
        <v>14.4</v>
      </c>
      <c r="DC24" s="92" t="e">
        <f t="shared" si="26"/>
        <v>#DIV/0!</v>
      </c>
      <c r="DD24" s="92">
        <f t="shared" si="26"/>
        <v>20.599999999999998</v>
      </c>
      <c r="DE24" s="92">
        <f t="shared" si="26"/>
        <v>21.066666666666666</v>
      </c>
      <c r="DF24" s="92" t="e">
        <f t="shared" si="26"/>
        <v>#DIV/0!</v>
      </c>
      <c r="DG24" s="92">
        <f t="shared" si="26"/>
        <v>21.933333333333334</v>
      </c>
      <c r="DH24" s="92" t="e">
        <f t="shared" si="26"/>
        <v>#DIV/0!</v>
      </c>
      <c r="DI24" s="96">
        <f t="shared" si="34"/>
        <v>0</v>
      </c>
      <c r="DJ24" s="92">
        <f t="shared" si="35"/>
        <v>2.6999999999999993</v>
      </c>
      <c r="DK24" s="96">
        <f t="shared" si="36"/>
        <v>2.5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19.399999999999999</v>
      </c>
      <c r="C25" s="141">
        <v>17</v>
      </c>
      <c r="D25" s="156">
        <f t="shared" si="3"/>
        <v>2.3999999999999986</v>
      </c>
      <c r="E25" s="156">
        <f t="shared" si="4"/>
        <v>19.381992880783113</v>
      </c>
      <c r="F25" s="156">
        <f t="shared" si="5"/>
        <v>22.536999886080302</v>
      </c>
      <c r="G25" s="156">
        <f t="shared" si="6"/>
        <v>1.9550890799999989</v>
      </c>
      <c r="H25" s="156">
        <f t="shared" si="7"/>
        <v>17.426903800783112</v>
      </c>
      <c r="I25" s="156">
        <f t="shared" si="8"/>
        <v>15.332395622092122</v>
      </c>
      <c r="J25" s="142">
        <f t="shared" si="9"/>
        <v>77.325748275601768</v>
      </c>
      <c r="K25" s="176">
        <v>992</v>
      </c>
      <c r="L25" s="177">
        <v>8</v>
      </c>
      <c r="M25" s="178"/>
      <c r="N25" s="178"/>
      <c r="O25" s="178"/>
      <c r="P25" s="179"/>
      <c r="Q25" s="180">
        <v>0</v>
      </c>
      <c r="R25" s="181">
        <v>0</v>
      </c>
      <c r="S25" s="181"/>
      <c r="T25" s="180"/>
      <c r="U25" s="182"/>
      <c r="V25" s="182" t="s">
        <v>115</v>
      </c>
      <c r="W25" s="156">
        <v>10.5</v>
      </c>
      <c r="X25" s="156"/>
      <c r="Y25" s="156">
        <v>20.8</v>
      </c>
      <c r="Z25" s="156">
        <v>21.5</v>
      </c>
      <c r="AA25" s="156"/>
      <c r="AB25" s="156">
        <v>22.7</v>
      </c>
      <c r="AC25" s="156"/>
      <c r="AD25" s="140">
        <v>23.5</v>
      </c>
      <c r="AE25" s="141">
        <v>19</v>
      </c>
      <c r="AF25" s="156">
        <f t="shared" si="10"/>
        <v>4.5</v>
      </c>
      <c r="AG25" s="156">
        <f t="shared" si="11"/>
        <v>21.981870859163269</v>
      </c>
      <c r="AH25" s="156">
        <f>IF(AD25="","SD",(10^(23.5518-(2937.4/(273+AD25))-(4.9283*LOG10(273+AD25)))))</f>
        <v>28.973881908668147</v>
      </c>
      <c r="AI25" s="156">
        <f t="shared" si="16"/>
        <v>3.6740616749999999</v>
      </c>
      <c r="AJ25" s="156">
        <f>IF(AG25="SD","SD",IF(AI25="SD","SD",(AG25-AI25)))</f>
        <v>18.307809184163268</v>
      </c>
      <c r="AK25" s="156">
        <f t="shared" si="12"/>
        <v>16.102735899170803</v>
      </c>
      <c r="AL25" s="142">
        <f t="shared" si="13"/>
        <v>63.187284471833586</v>
      </c>
      <c r="AM25" s="176">
        <v>990</v>
      </c>
      <c r="AN25" s="178">
        <v>8</v>
      </c>
      <c r="AO25" s="178"/>
      <c r="AP25" s="178"/>
      <c r="AQ25" s="178"/>
      <c r="AR25" s="179"/>
      <c r="AS25" s="180">
        <v>0</v>
      </c>
      <c r="AT25" s="181">
        <v>0</v>
      </c>
      <c r="AU25" s="181"/>
      <c r="AV25" s="180"/>
      <c r="AW25" s="182"/>
      <c r="AX25" s="182" t="s">
        <v>54</v>
      </c>
      <c r="AY25" s="156"/>
      <c r="AZ25" s="156">
        <v>22.2</v>
      </c>
      <c r="BA25" s="156">
        <v>22</v>
      </c>
      <c r="BB25" s="156"/>
      <c r="BC25" s="156">
        <v>22.4</v>
      </c>
      <c r="BD25" s="48"/>
      <c r="BE25" s="140">
        <v>21</v>
      </c>
      <c r="BF25" s="141">
        <v>18.2</v>
      </c>
      <c r="BG25" s="156">
        <f t="shared" si="18"/>
        <v>2.8000000000000007</v>
      </c>
      <c r="BH25" s="156">
        <f t="shared" si="19"/>
        <v>20.907417576861945</v>
      </c>
      <c r="BI25" s="156">
        <f t="shared" si="20"/>
        <v>24.882120498598017</v>
      </c>
      <c r="BJ25" s="156">
        <f t="shared" si="21"/>
        <v>2.2840245960000005</v>
      </c>
      <c r="BK25" s="156">
        <f t="shared" si="22"/>
        <v>18.623392980861944</v>
      </c>
      <c r="BL25" s="156">
        <f t="shared" si="23"/>
        <v>16.370818691484772</v>
      </c>
      <c r="BM25" s="142">
        <f t="shared" si="14"/>
        <v>74.846486584257477</v>
      </c>
      <c r="BN25" s="176">
        <v>993</v>
      </c>
      <c r="BO25" s="177">
        <v>0</v>
      </c>
      <c r="BP25" s="178"/>
      <c r="BQ25" s="178"/>
      <c r="BR25" s="178"/>
      <c r="BS25" s="179"/>
      <c r="BT25" s="180">
        <v>0</v>
      </c>
      <c r="BU25" s="181">
        <v>0</v>
      </c>
      <c r="BV25" s="181"/>
      <c r="BW25" s="180"/>
      <c r="BX25" s="182"/>
      <c r="BY25" s="182" t="s">
        <v>54</v>
      </c>
      <c r="BZ25" s="156"/>
      <c r="CA25" s="156">
        <v>22</v>
      </c>
      <c r="CB25" s="156">
        <v>22.2</v>
      </c>
      <c r="CC25" s="156"/>
      <c r="CD25" s="156">
        <v>22.4</v>
      </c>
      <c r="CE25" s="48"/>
      <c r="CF25" s="150">
        <v>0.2</v>
      </c>
      <c r="CG25" s="156">
        <v>29.7</v>
      </c>
      <c r="CH25" s="158">
        <f t="shared" si="0"/>
        <v>2.3999999999999986</v>
      </c>
      <c r="CI25" s="154">
        <v>17</v>
      </c>
      <c r="CJ25" s="154">
        <v>117792.2</v>
      </c>
      <c r="CK25" s="154">
        <v>14.4</v>
      </c>
      <c r="CL25" s="156">
        <v>24.5</v>
      </c>
      <c r="CM25" s="97">
        <f t="shared" si="1"/>
        <v>21.3</v>
      </c>
      <c r="CN25" s="98"/>
      <c r="CO25" s="98"/>
      <c r="CP25" s="102">
        <f t="shared" si="2"/>
        <v>71.786506443897608</v>
      </c>
      <c r="CQ25" s="136">
        <v>0</v>
      </c>
      <c r="CS25" s="83">
        <v>13</v>
      </c>
      <c r="CT25" s="92">
        <f t="shared" si="27"/>
        <v>26</v>
      </c>
      <c r="CU25" s="92">
        <f t="shared" si="28"/>
        <v>12.5</v>
      </c>
      <c r="CV25" s="92">
        <f t="shared" si="29"/>
        <v>20.466666666666665</v>
      </c>
      <c r="CW25" s="94" t="str">
        <f t="shared" si="30"/>
        <v>s/d</v>
      </c>
      <c r="CX25" s="94" t="str">
        <f t="shared" si="31"/>
        <v>s/d</v>
      </c>
      <c r="CY25" s="93">
        <f t="shared" si="32"/>
        <v>66.330263637877877</v>
      </c>
      <c r="CZ25" s="92">
        <f t="shared" si="24"/>
        <v>13.449271438890042</v>
      </c>
      <c r="DA25" s="93">
        <f t="shared" si="25"/>
        <v>1005</v>
      </c>
      <c r="DB25" s="92">
        <f t="shared" si="33"/>
        <v>9.3000000000000007</v>
      </c>
      <c r="DC25" s="92" t="e">
        <f t="shared" si="26"/>
        <v>#DIV/0!</v>
      </c>
      <c r="DD25" s="92">
        <f t="shared" si="26"/>
        <v>20.900000000000002</v>
      </c>
      <c r="DE25" s="92">
        <f t="shared" si="26"/>
        <v>20.833333333333332</v>
      </c>
      <c r="DF25" s="92" t="e">
        <f t="shared" si="26"/>
        <v>#DIV/0!</v>
      </c>
      <c r="DG25" s="92">
        <f t="shared" si="26"/>
        <v>21.3</v>
      </c>
      <c r="DH25" s="92" t="e">
        <f t="shared" si="26"/>
        <v>#DIV/0!</v>
      </c>
      <c r="DI25" s="96">
        <f t="shared" si="34"/>
        <v>0</v>
      </c>
      <c r="DJ25" s="92">
        <f>CH19</f>
        <v>3.5</v>
      </c>
      <c r="DK25" s="96">
        <f t="shared" si="36"/>
        <v>9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18</v>
      </c>
      <c r="C26" s="141">
        <v>15</v>
      </c>
      <c r="D26" s="156">
        <f t="shared" si="3"/>
        <v>3</v>
      </c>
      <c r="E26" s="156">
        <f t="shared" si="4"/>
        <v>17.055735289969338</v>
      </c>
      <c r="F26" s="156">
        <f t="shared" si="5"/>
        <v>20.646103815106681</v>
      </c>
      <c r="G26" s="156">
        <f t="shared" si="6"/>
        <v>2.4383482499999998</v>
      </c>
      <c r="H26" s="156">
        <f t="shared" si="7"/>
        <v>14.617387039969337</v>
      </c>
      <c r="I26" s="156">
        <f t="shared" si="8"/>
        <v>12.623767323050053</v>
      </c>
      <c r="J26" s="142">
        <f t="shared" si="9"/>
        <v>70.799736215962682</v>
      </c>
      <c r="K26" s="176">
        <v>1001</v>
      </c>
      <c r="L26" s="177">
        <v>0</v>
      </c>
      <c r="M26" s="178"/>
      <c r="N26" s="178"/>
      <c r="O26" s="178"/>
      <c r="P26" s="179"/>
      <c r="Q26" s="180">
        <v>22</v>
      </c>
      <c r="R26" s="181">
        <v>2</v>
      </c>
      <c r="S26" s="181"/>
      <c r="T26" s="180"/>
      <c r="U26" s="182"/>
      <c r="V26" s="182" t="s">
        <v>115</v>
      </c>
      <c r="W26" s="156">
        <v>16</v>
      </c>
      <c r="X26" s="156"/>
      <c r="Y26" s="156">
        <v>20.8</v>
      </c>
      <c r="Z26" s="156">
        <v>21.5</v>
      </c>
      <c r="AA26" s="156"/>
      <c r="AB26" s="156">
        <v>22.2</v>
      </c>
      <c r="AC26" s="156"/>
      <c r="AD26" s="140">
        <v>26</v>
      </c>
      <c r="AE26" s="141">
        <v>18</v>
      </c>
      <c r="AF26" s="156">
        <f t="shared" si="10"/>
        <v>8</v>
      </c>
      <c r="AG26" s="156">
        <f xml:space="preserve"> IF(AD26="","SD",IF(AE26="","SD",(10^(23.5518-(2937.4/(273+AE26))-(4.9283*LOG10(273+AE26))))))</f>
        <v>20.646103815106681</v>
      </c>
      <c r="AH26" s="156">
        <f t="shared" ref="AH26:AH36" si="37">IF(AD26="","SD",(10^(23.5518-(2937.4/(273+AD26))-(4.9283*LOG10(273+AD26)))))</f>
        <v>33.641040126996863</v>
      </c>
      <c r="AI26" s="156">
        <f t="shared" si="16"/>
        <v>6.5243143999999997</v>
      </c>
      <c r="AJ26" s="156">
        <f t="shared" ref="AJ26:AJ36" si="38">IF(AG26="SD","SD",IF(AI26="SD","SD",(AG26-AI26)))</f>
        <v>14.121789415106681</v>
      </c>
      <c r="AK26" s="156">
        <f t="shared" si="12"/>
        <v>12.09913413734491</v>
      </c>
      <c r="AL26" s="142">
        <f t="shared" si="13"/>
        <v>41.977862045275991</v>
      </c>
      <c r="AM26" s="176">
        <v>1000</v>
      </c>
      <c r="AN26" s="177">
        <v>0</v>
      </c>
      <c r="AO26" s="178"/>
      <c r="AP26" s="178"/>
      <c r="AQ26" s="178"/>
      <c r="AR26" s="179"/>
      <c r="AS26" s="180">
        <v>13</v>
      </c>
      <c r="AT26" s="181">
        <v>2</v>
      </c>
      <c r="AU26" s="181"/>
      <c r="AV26" s="180"/>
      <c r="AW26" s="182"/>
      <c r="AX26" s="182" t="s">
        <v>54</v>
      </c>
      <c r="AY26" s="156"/>
      <c r="AZ26" s="156">
        <v>24.6</v>
      </c>
      <c r="BA26" s="156">
        <v>23</v>
      </c>
      <c r="BB26" s="156"/>
      <c r="BC26" s="156">
        <v>22.1</v>
      </c>
      <c r="BD26" s="48"/>
      <c r="BE26" s="140">
        <v>19.7</v>
      </c>
      <c r="BF26" s="141">
        <v>15.6</v>
      </c>
      <c r="BG26" s="156">
        <f t="shared" si="18"/>
        <v>4.0999999999999996</v>
      </c>
      <c r="BH26" s="156">
        <f t="shared" si="19"/>
        <v>17.726395498482297</v>
      </c>
      <c r="BI26" s="156">
        <f t="shared" si="20"/>
        <v>22.961361513615785</v>
      </c>
      <c r="BJ26" s="156">
        <f t="shared" si="21"/>
        <v>3.334669646</v>
      </c>
      <c r="BK26" s="156">
        <f t="shared" si="22"/>
        <v>14.391725852482297</v>
      </c>
      <c r="BL26" s="156">
        <f t="shared" si="23"/>
        <v>12.386853870051459</v>
      </c>
      <c r="BM26" s="142">
        <f t="shared" si="14"/>
        <v>62.678016039894644</v>
      </c>
      <c r="BN26" s="176">
        <v>1003</v>
      </c>
      <c r="BO26" s="177">
        <v>1</v>
      </c>
      <c r="BP26" s="178"/>
      <c r="BQ26" s="178"/>
      <c r="BR26" s="178"/>
      <c r="BS26" s="179"/>
      <c r="BT26" s="180">
        <v>13</v>
      </c>
      <c r="BU26" s="181">
        <v>2</v>
      </c>
      <c r="BV26" s="181"/>
      <c r="BW26" s="180"/>
      <c r="BX26" s="182"/>
      <c r="BY26" s="182" t="s">
        <v>54</v>
      </c>
      <c r="BZ26" s="156"/>
      <c r="CA26" s="156">
        <v>23.1</v>
      </c>
      <c r="CB26" s="156">
        <v>23.3</v>
      </c>
      <c r="CC26" s="156"/>
      <c r="CD26" s="156">
        <v>22.5</v>
      </c>
      <c r="CE26" s="48"/>
      <c r="CF26" s="150">
        <v>0</v>
      </c>
      <c r="CG26" s="156">
        <v>27.2</v>
      </c>
      <c r="CH26" s="158">
        <f t="shared" si="0"/>
        <v>6.5</v>
      </c>
      <c r="CI26" s="154">
        <v>18.5</v>
      </c>
      <c r="CJ26" s="154">
        <v>117849.09</v>
      </c>
      <c r="CK26" s="166" t="s">
        <v>65</v>
      </c>
      <c r="CL26" s="156">
        <v>26.5</v>
      </c>
      <c r="CM26" s="97">
        <f t="shared" si="1"/>
        <v>21.233333333333334</v>
      </c>
      <c r="CN26" s="98"/>
      <c r="CO26" s="98"/>
      <c r="CP26" s="102">
        <f t="shared" si="2"/>
        <v>58.485204767044443</v>
      </c>
      <c r="CQ26" s="136">
        <v>8.5</v>
      </c>
      <c r="CS26" s="83">
        <v>14</v>
      </c>
      <c r="CT26" s="92">
        <f t="shared" si="27"/>
        <v>31</v>
      </c>
      <c r="CU26" s="92">
        <f t="shared" si="28"/>
        <v>16.2</v>
      </c>
      <c r="CV26" s="92">
        <f t="shared" si="29"/>
        <v>24.5</v>
      </c>
      <c r="CW26" s="94" t="str">
        <f t="shared" si="30"/>
        <v>s/d</v>
      </c>
      <c r="CX26" s="94" t="str">
        <f t="shared" si="31"/>
        <v>s/d</v>
      </c>
      <c r="CY26" s="93">
        <f t="shared" si="32"/>
        <v>65.381801337141368</v>
      </c>
      <c r="CZ26" s="92">
        <f t="shared" si="24"/>
        <v>17.078827751177283</v>
      </c>
      <c r="DA26" s="93">
        <f t="shared" si="25"/>
        <v>998.33333333333337</v>
      </c>
      <c r="DB26" s="92">
        <f t="shared" si="33"/>
        <v>12.3</v>
      </c>
      <c r="DC26" s="92" t="e">
        <f t="shared" si="26"/>
        <v>#DIV/0!</v>
      </c>
      <c r="DD26" s="92">
        <f t="shared" si="26"/>
        <v>22.266666666666666</v>
      </c>
      <c r="DE26" s="92">
        <f t="shared" si="26"/>
        <v>21.933333333333337</v>
      </c>
      <c r="DF26" s="92" t="e">
        <f t="shared" si="26"/>
        <v>#DIV/0!</v>
      </c>
      <c r="DG26" s="92">
        <f t="shared" si="26"/>
        <v>21.666666666666668</v>
      </c>
      <c r="DH26" s="92" t="e">
        <f t="shared" si="26"/>
        <v>#DIV/0!</v>
      </c>
      <c r="DI26" s="96">
        <f t="shared" si="34"/>
        <v>0</v>
      </c>
      <c r="DJ26" s="92">
        <f t="shared" si="35"/>
        <v>5</v>
      </c>
      <c r="DK26" s="96">
        <f t="shared" si="36"/>
        <v>6.2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16.399999999999999</v>
      </c>
      <c r="C27" s="141">
        <v>13.1</v>
      </c>
      <c r="D27" s="156">
        <f t="shared" si="3"/>
        <v>3.2999999999999989</v>
      </c>
      <c r="E27" s="156">
        <f t="shared" si="4"/>
        <v>15.076604584457655</v>
      </c>
      <c r="F27" s="156">
        <f t="shared" si="5"/>
        <v>18.656551216675464</v>
      </c>
      <c r="G27" s="156">
        <f t="shared" si="6"/>
        <v>2.6764218854999999</v>
      </c>
      <c r="H27" s="156">
        <f t="shared" si="7"/>
        <v>12.400182698957655</v>
      </c>
      <c r="I27" s="156">
        <f t="shared" si="8"/>
        <v>10.141363624310577</v>
      </c>
      <c r="J27" s="142">
        <f t="shared" si="9"/>
        <v>66.465567804805289</v>
      </c>
      <c r="K27" s="176">
        <v>1006</v>
      </c>
      <c r="L27" s="177">
        <v>0</v>
      </c>
      <c r="M27" s="178"/>
      <c r="N27" s="178"/>
      <c r="O27" s="178"/>
      <c r="P27" s="179"/>
      <c r="Q27" s="180">
        <v>13</v>
      </c>
      <c r="R27" s="181">
        <v>2</v>
      </c>
      <c r="S27" s="181"/>
      <c r="T27" s="180"/>
      <c r="U27" s="182"/>
      <c r="V27" s="182" t="s">
        <v>54</v>
      </c>
      <c r="W27" s="156">
        <v>10</v>
      </c>
      <c r="X27" s="156"/>
      <c r="Y27" s="156">
        <v>20.5</v>
      </c>
      <c r="Z27" s="156">
        <v>21.7</v>
      </c>
      <c r="AA27" s="156"/>
      <c r="AB27" s="156">
        <v>22.6</v>
      </c>
      <c r="AC27" s="156"/>
      <c r="AD27" s="140">
        <v>27.5</v>
      </c>
      <c r="AE27" s="141">
        <v>15.6</v>
      </c>
      <c r="AF27" s="156">
        <f t="shared" si="10"/>
        <v>11.9</v>
      </c>
      <c r="AG27" s="156">
        <f t="shared" si="11"/>
        <v>17.726395498482297</v>
      </c>
      <c r="AH27" s="156">
        <f t="shared" si="37"/>
        <v>36.744933853672364</v>
      </c>
      <c r="AI27" s="156">
        <f t="shared" si="16"/>
        <v>9.6786753140000013</v>
      </c>
      <c r="AJ27" s="156">
        <f t="shared" si="38"/>
        <v>8.0477201844822961</v>
      </c>
      <c r="AK27" s="156">
        <f t="shared" si="12"/>
        <v>3.8465007450129662</v>
      </c>
      <c r="AL27" s="142">
        <f t="shared" si="13"/>
        <v>21.901577552242593</v>
      </c>
      <c r="AM27" s="176">
        <v>1004</v>
      </c>
      <c r="AN27" s="177">
        <v>0</v>
      </c>
      <c r="AO27" s="178"/>
      <c r="AP27" s="178"/>
      <c r="AQ27" s="178"/>
      <c r="AR27" s="179"/>
      <c r="AS27" s="180">
        <v>18</v>
      </c>
      <c r="AT27" s="181">
        <v>2</v>
      </c>
      <c r="AU27" s="181"/>
      <c r="AV27" s="180"/>
      <c r="AW27" s="182"/>
      <c r="AX27" s="182" t="s">
        <v>54</v>
      </c>
      <c r="AY27" s="156"/>
      <c r="AZ27" s="156">
        <v>25.1</v>
      </c>
      <c r="BA27" s="156">
        <v>23.2</v>
      </c>
      <c r="BB27" s="156"/>
      <c r="BC27" s="156">
        <v>22.4</v>
      </c>
      <c r="BD27" s="48"/>
      <c r="BE27" s="140">
        <v>20.7</v>
      </c>
      <c r="BF27" s="141">
        <v>14.2</v>
      </c>
      <c r="BG27" s="156">
        <f t="shared" si="18"/>
        <v>6.5</v>
      </c>
      <c r="BH27" s="156">
        <f t="shared" si="19"/>
        <v>16.196223781622617</v>
      </c>
      <c r="BI27" s="156">
        <f t="shared" si="20"/>
        <v>24.42682642768137</v>
      </c>
      <c r="BJ27" s="156">
        <f t="shared" si="21"/>
        <v>5.2783098549999998</v>
      </c>
      <c r="BK27" s="156">
        <f t="shared" si="22"/>
        <v>10.917913926622617</v>
      </c>
      <c r="BL27" s="156">
        <f t="shared" si="23"/>
        <v>8.2538322604465293</v>
      </c>
      <c r="BM27" s="142">
        <f t="shared" si="14"/>
        <v>44.696407693182934</v>
      </c>
      <c r="BN27" s="176">
        <v>1005</v>
      </c>
      <c r="BO27" s="177">
        <v>0</v>
      </c>
      <c r="BP27" s="178"/>
      <c r="BQ27" s="178"/>
      <c r="BR27" s="178"/>
      <c r="BS27" s="179"/>
      <c r="BT27" s="180">
        <v>18</v>
      </c>
      <c r="BU27" s="181">
        <v>2</v>
      </c>
      <c r="BV27" s="181"/>
      <c r="BW27" s="180"/>
      <c r="BX27" s="182"/>
      <c r="BY27" s="182" t="s">
        <v>54</v>
      </c>
      <c r="BZ27" s="156"/>
      <c r="CA27" s="156">
        <v>23.6</v>
      </c>
      <c r="CB27" s="156">
        <v>23.4</v>
      </c>
      <c r="CC27" s="156"/>
      <c r="CD27" s="156">
        <v>22.7</v>
      </c>
      <c r="CE27" s="48"/>
      <c r="CF27" s="150">
        <v>0</v>
      </c>
      <c r="CG27" s="156">
        <v>31.5</v>
      </c>
      <c r="CH27" s="158">
        <f t="shared" si="0"/>
        <v>7</v>
      </c>
      <c r="CI27" s="154">
        <v>15.2</v>
      </c>
      <c r="CJ27" s="154">
        <v>117956.2</v>
      </c>
      <c r="CK27" s="154">
        <v>12.8</v>
      </c>
      <c r="CL27" s="156">
        <v>28</v>
      </c>
      <c r="CM27" s="97">
        <f t="shared" si="1"/>
        <v>21.533333333333331</v>
      </c>
      <c r="CN27" s="98"/>
      <c r="CO27" s="98"/>
      <c r="CP27" s="102">
        <f t="shared" si="2"/>
        <v>44.354517683410279</v>
      </c>
      <c r="CQ27" s="136">
        <v>8.4</v>
      </c>
      <c r="CS27" s="83">
        <v>15</v>
      </c>
      <c r="CT27" s="92">
        <f t="shared" si="27"/>
        <v>37.5</v>
      </c>
      <c r="CU27" s="92">
        <f t="shared" si="28"/>
        <v>22</v>
      </c>
      <c r="CV27" s="92">
        <f t="shared" si="29"/>
        <v>32.266666666666666</v>
      </c>
      <c r="CW27" s="94" t="str">
        <f t="shared" si="30"/>
        <v>s/d</v>
      </c>
      <c r="CX27" s="94" t="str">
        <f t="shared" si="31"/>
        <v>s/d</v>
      </c>
      <c r="CY27" s="93">
        <f t="shared" si="32"/>
        <v>41.134485913803147</v>
      </c>
      <c r="CZ27" s="92">
        <f t="shared" si="24"/>
        <v>17.145650357353837</v>
      </c>
      <c r="DA27" s="93">
        <f t="shared" si="25"/>
        <v>992</v>
      </c>
      <c r="DB27" s="92">
        <f t="shared" si="33"/>
        <v>17.5</v>
      </c>
      <c r="DC27" s="92" t="e">
        <f t="shared" si="26"/>
        <v>#DIV/0!</v>
      </c>
      <c r="DD27" s="92">
        <f t="shared" si="26"/>
        <v>23.933333333333337</v>
      </c>
      <c r="DE27" s="92">
        <f t="shared" si="26"/>
        <v>23</v>
      </c>
      <c r="DF27" s="92" t="e">
        <f t="shared" si="26"/>
        <v>#DIV/0!</v>
      </c>
      <c r="DG27" s="92">
        <f t="shared" si="26"/>
        <v>22.066666666666663</v>
      </c>
      <c r="DH27" s="92" t="e">
        <f t="shared" si="26"/>
        <v>#DIV/0!</v>
      </c>
      <c r="DI27" s="96">
        <f t="shared" si="34"/>
        <v>0</v>
      </c>
      <c r="DJ27" s="92">
        <f t="shared" si="35"/>
        <v>10.399999999999999</v>
      </c>
      <c r="DK27" s="96">
        <f t="shared" si="36"/>
        <v>8.5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18.2</v>
      </c>
      <c r="C28" s="141">
        <v>12.9</v>
      </c>
      <c r="D28" s="156">
        <f t="shared" si="3"/>
        <v>5.2999999999999989</v>
      </c>
      <c r="E28" s="156">
        <f t="shared" si="4"/>
        <v>14.880517066624742</v>
      </c>
      <c r="F28" s="156">
        <f t="shared" si="5"/>
        <v>20.907417576861945</v>
      </c>
      <c r="G28" s="156">
        <f t="shared" si="6"/>
        <v>4.2975217744999989</v>
      </c>
      <c r="H28" s="156">
        <f t="shared" si="7"/>
        <v>10.582995292124743</v>
      </c>
      <c r="I28" s="156">
        <f t="shared" si="8"/>
        <v>7.7962635400061711</v>
      </c>
      <c r="J28" s="142">
        <f t="shared" si="9"/>
        <v>50.618376244787157</v>
      </c>
      <c r="K28" s="176">
        <v>1010</v>
      </c>
      <c r="L28" s="177">
        <v>0</v>
      </c>
      <c r="M28" s="178"/>
      <c r="N28" s="178"/>
      <c r="O28" s="178"/>
      <c r="P28" s="179"/>
      <c r="Q28" s="180">
        <v>13</v>
      </c>
      <c r="R28" s="181">
        <v>3</v>
      </c>
      <c r="S28" s="181"/>
      <c r="T28" s="180"/>
      <c r="U28" s="182"/>
      <c r="V28" s="182" t="s">
        <v>54</v>
      </c>
      <c r="W28" s="156">
        <v>8.5</v>
      </c>
      <c r="X28" s="156"/>
      <c r="Y28" s="156">
        <v>21.2</v>
      </c>
      <c r="Z28" s="156">
        <v>21.6</v>
      </c>
      <c r="AA28" s="156"/>
      <c r="AB28" s="156">
        <v>22.6</v>
      </c>
      <c r="AC28" s="156"/>
      <c r="AD28" s="140">
        <v>29.2</v>
      </c>
      <c r="AE28" s="141">
        <v>14.9</v>
      </c>
      <c r="AF28" s="156">
        <f t="shared" si="10"/>
        <v>14.299999999999999</v>
      </c>
      <c r="AG28" s="156">
        <f t="shared" si="11"/>
        <v>16.946151776261242</v>
      </c>
      <c r="AH28" s="156">
        <f t="shared" si="37"/>
        <v>40.561300177503071</v>
      </c>
      <c r="AI28" s="156">
        <f t="shared" si="16"/>
        <v>11.621479369499999</v>
      </c>
      <c r="AJ28" s="156">
        <f t="shared" si="38"/>
        <v>5.324672406761243</v>
      </c>
      <c r="AK28" s="156">
        <f t="shared" si="12"/>
        <v>-1.8754957117798818</v>
      </c>
      <c r="AL28" s="142">
        <f t="shared" si="13"/>
        <v>13.127469739529012</v>
      </c>
      <c r="AM28" s="176">
        <v>1006</v>
      </c>
      <c r="AN28" s="177">
        <v>0</v>
      </c>
      <c r="AO28" s="178"/>
      <c r="AP28" s="178"/>
      <c r="AQ28" s="178"/>
      <c r="AR28" s="179"/>
      <c r="AS28" s="180">
        <v>13</v>
      </c>
      <c r="AT28" s="181">
        <v>4</v>
      </c>
      <c r="AU28" s="181"/>
      <c r="AV28" s="180"/>
      <c r="AW28" s="182"/>
      <c r="AX28" s="182" t="s">
        <v>54</v>
      </c>
      <c r="AY28" s="156"/>
      <c r="AZ28" s="156">
        <v>25.4</v>
      </c>
      <c r="BA28" s="156">
        <v>23.6</v>
      </c>
      <c r="BB28" s="156"/>
      <c r="BC28" s="156">
        <v>22.4</v>
      </c>
      <c r="BD28" s="48"/>
      <c r="BE28" s="156">
        <v>17.2</v>
      </c>
      <c r="BF28" s="141">
        <v>11.2</v>
      </c>
      <c r="BG28" s="156">
        <f t="shared" si="18"/>
        <v>6</v>
      </c>
      <c r="BH28" s="156">
        <f t="shared" si="19"/>
        <v>13.302258370119052</v>
      </c>
      <c r="BI28" s="156">
        <f t="shared" si="20"/>
        <v>19.629241834545255</v>
      </c>
      <c r="BJ28" s="156">
        <f t="shared" si="21"/>
        <v>4.85574672</v>
      </c>
      <c r="BK28" s="156">
        <f t="shared" si="22"/>
        <v>8.4465116501190529</v>
      </c>
      <c r="BL28" s="156">
        <f t="shared" si="23"/>
        <v>4.5347621291663183</v>
      </c>
      <c r="BM28" s="142">
        <f t="shared" si="14"/>
        <v>43.03024906063434</v>
      </c>
      <c r="BN28" s="176">
        <v>1008</v>
      </c>
      <c r="BO28" s="177">
        <v>0</v>
      </c>
      <c r="BP28" s="178"/>
      <c r="BQ28" s="178"/>
      <c r="BR28" s="178"/>
      <c r="BS28" s="179"/>
      <c r="BT28" s="180">
        <v>0</v>
      </c>
      <c r="BU28" s="181">
        <v>0</v>
      </c>
      <c r="BV28" s="181"/>
      <c r="BW28" s="180"/>
      <c r="BX28" s="182"/>
      <c r="BY28" s="181" t="s">
        <v>115</v>
      </c>
      <c r="BZ28" s="156"/>
      <c r="CA28" s="156">
        <v>22.2</v>
      </c>
      <c r="CB28" s="156">
        <v>22.9</v>
      </c>
      <c r="CC28" s="156"/>
      <c r="CD28" s="156">
        <v>23</v>
      </c>
      <c r="CE28" s="48"/>
      <c r="CF28" s="47">
        <v>0</v>
      </c>
      <c r="CG28" s="156">
        <v>32</v>
      </c>
      <c r="CH28" s="158">
        <f t="shared" si="0"/>
        <v>8.2000000000000028</v>
      </c>
      <c r="CI28" s="154">
        <v>18</v>
      </c>
      <c r="CJ28" s="154">
        <v>118039.72</v>
      </c>
      <c r="CK28" s="154">
        <v>13.8</v>
      </c>
      <c r="CL28" s="156">
        <v>29.5</v>
      </c>
      <c r="CM28" s="97">
        <f t="shared" si="1"/>
        <v>21.533333333333331</v>
      </c>
      <c r="CN28" s="98"/>
      <c r="CO28" s="98"/>
      <c r="CP28" s="102">
        <f t="shared" si="2"/>
        <v>35.59203168165017</v>
      </c>
      <c r="CQ28" s="136">
        <v>10.199999999999999</v>
      </c>
      <c r="CS28" s="83">
        <v>16</v>
      </c>
      <c r="CT28" s="92">
        <f t="shared" si="27"/>
        <v>39</v>
      </c>
      <c r="CU28" s="92">
        <f t="shared" si="28"/>
        <v>23.5</v>
      </c>
      <c r="CV28" s="92">
        <f t="shared" si="29"/>
        <v>30.633333333333336</v>
      </c>
      <c r="CW28" s="94" t="str">
        <f t="shared" si="30"/>
        <v>s/d</v>
      </c>
      <c r="CX28" s="94" t="str">
        <f t="shared" si="31"/>
        <v>s/d</v>
      </c>
      <c r="CY28" s="93">
        <f t="shared" si="32"/>
        <v>48.975817267717844</v>
      </c>
      <c r="CZ28" s="92">
        <f t="shared" si="24"/>
        <v>17.416261314149338</v>
      </c>
      <c r="DA28" s="93">
        <f t="shared" si="25"/>
        <v>995.66666666666663</v>
      </c>
      <c r="DB28" s="92">
        <f t="shared" si="33"/>
        <v>20.5</v>
      </c>
      <c r="DC28" s="92" t="e">
        <f t="shared" si="26"/>
        <v>#DIV/0!</v>
      </c>
      <c r="DD28" s="92">
        <f t="shared" si="26"/>
        <v>25.233333333333334</v>
      </c>
      <c r="DE28" s="92">
        <f t="shared" si="26"/>
        <v>24.2</v>
      </c>
      <c r="DF28" s="92" t="e">
        <f t="shared" si="26"/>
        <v>#DIV/0!</v>
      </c>
      <c r="DG28" s="92">
        <f t="shared" si="26"/>
        <v>22.900000000000002</v>
      </c>
      <c r="DH28" s="92" t="e">
        <f t="shared" si="26"/>
        <v>#DIV/0!</v>
      </c>
      <c r="DI28" s="96">
        <f t="shared" si="34"/>
        <v>0</v>
      </c>
      <c r="DJ28" s="92">
        <f>CH22</f>
        <v>7.3999999999999986</v>
      </c>
      <c r="DK28" s="96">
        <f t="shared" si="36"/>
        <v>6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22.2</v>
      </c>
      <c r="C29" s="141">
        <v>15.6</v>
      </c>
      <c r="D29" s="156">
        <f t="shared" si="3"/>
        <v>6.6</v>
      </c>
      <c r="E29" s="156">
        <f t="shared" si="4"/>
        <v>17.726395498482297</v>
      </c>
      <c r="F29" s="156">
        <f t="shared" si="5"/>
        <v>26.77833506255956</v>
      </c>
      <c r="G29" s="156">
        <f t="shared" si="6"/>
        <v>5.3680047960000001</v>
      </c>
      <c r="H29" s="156">
        <f t="shared" si="7"/>
        <v>12.358390702482296</v>
      </c>
      <c r="I29" s="156">
        <f t="shared" si="8"/>
        <v>10.090934746783475</v>
      </c>
      <c r="J29" s="142">
        <f t="shared" si="9"/>
        <v>46.150706059994462</v>
      </c>
      <c r="K29" s="176">
        <v>1007</v>
      </c>
      <c r="L29" s="177">
        <v>0</v>
      </c>
      <c r="M29" s="178"/>
      <c r="N29" s="178"/>
      <c r="O29" s="178"/>
      <c r="P29" s="179"/>
      <c r="Q29" s="180">
        <v>4</v>
      </c>
      <c r="R29" s="181">
        <v>4</v>
      </c>
      <c r="S29" s="181"/>
      <c r="T29" s="180"/>
      <c r="U29" s="182"/>
      <c r="V29" s="182" t="s">
        <v>54</v>
      </c>
      <c r="W29" s="156">
        <v>8.5</v>
      </c>
      <c r="X29" s="156"/>
      <c r="Y29" s="156">
        <v>20.399999999999999</v>
      </c>
      <c r="Z29" s="156">
        <v>21.5</v>
      </c>
      <c r="AA29" s="156"/>
      <c r="AB29" s="156">
        <v>22.8</v>
      </c>
      <c r="AC29" s="156"/>
      <c r="AD29" s="156">
        <v>29.5</v>
      </c>
      <c r="AE29" s="141">
        <v>19.5</v>
      </c>
      <c r="AF29" s="156">
        <f t="shared" si="10"/>
        <v>10</v>
      </c>
      <c r="AG29" s="156">
        <f t="shared" si="11"/>
        <v>22.677684577440854</v>
      </c>
      <c r="AH29" s="156">
        <f t="shared" si="37"/>
        <v>41.269374980375751</v>
      </c>
      <c r="AI29" s="156">
        <f t="shared" si="16"/>
        <v>8.1691757499999991</v>
      </c>
      <c r="AJ29" s="156">
        <f t="shared" si="38"/>
        <v>14.508508827440854</v>
      </c>
      <c r="AK29" s="156">
        <f t="shared" si="12"/>
        <v>12.509864061495334</v>
      </c>
      <c r="AL29" s="50">
        <f t="shared" si="13"/>
        <v>35.155630135760191</v>
      </c>
      <c r="AM29" s="176">
        <v>1002</v>
      </c>
      <c r="AN29" s="178">
        <v>0</v>
      </c>
      <c r="AO29" s="178"/>
      <c r="AP29" s="178"/>
      <c r="AQ29" s="178"/>
      <c r="AR29" s="179"/>
      <c r="AS29" s="180">
        <v>4</v>
      </c>
      <c r="AT29" s="181">
        <v>4</v>
      </c>
      <c r="AU29" s="181"/>
      <c r="AV29" s="182"/>
      <c r="AW29" s="181"/>
      <c r="AX29" s="182" t="s">
        <v>54</v>
      </c>
      <c r="AY29" s="156"/>
      <c r="AZ29" s="156">
        <v>25.5</v>
      </c>
      <c r="BA29" s="156">
        <v>23.5</v>
      </c>
      <c r="BB29" s="156"/>
      <c r="BC29" s="156">
        <v>22.6</v>
      </c>
      <c r="BD29" s="48"/>
      <c r="BE29" s="156">
        <v>23.6</v>
      </c>
      <c r="BF29" s="141">
        <v>16.8</v>
      </c>
      <c r="BG29" s="156">
        <f t="shared" si="18"/>
        <v>6.8000000000000007</v>
      </c>
      <c r="BH29" s="156">
        <f t="shared" si="19"/>
        <v>19.137478537241915</v>
      </c>
      <c r="BI29" s="156">
        <f t="shared" si="20"/>
        <v>29.149096697763525</v>
      </c>
      <c r="BJ29" s="156">
        <f t="shared" si="21"/>
        <v>5.5381694240000003</v>
      </c>
      <c r="BK29" s="156">
        <f t="shared" si="22"/>
        <v>13.599309113241915</v>
      </c>
      <c r="BL29" s="156">
        <f t="shared" si="23"/>
        <v>11.528233113990451</v>
      </c>
      <c r="BM29" s="50">
        <f t="shared" si="14"/>
        <v>46.654307178875044</v>
      </c>
      <c r="BN29" s="176">
        <v>1003</v>
      </c>
      <c r="BO29" s="178">
        <v>0</v>
      </c>
      <c r="BP29" s="178"/>
      <c r="BQ29" s="178"/>
      <c r="BR29" s="178"/>
      <c r="BS29" s="181"/>
      <c r="BT29" s="179">
        <v>0</v>
      </c>
      <c r="BU29" s="181">
        <v>0</v>
      </c>
      <c r="BV29" s="182"/>
      <c r="BW29" s="182"/>
      <c r="BX29" s="182"/>
      <c r="BY29" s="182" t="s">
        <v>54</v>
      </c>
      <c r="BZ29" s="156"/>
      <c r="CA29" s="156">
        <v>23.8</v>
      </c>
      <c r="CB29" s="156">
        <v>23.8</v>
      </c>
      <c r="CC29" s="156"/>
      <c r="CD29" s="156">
        <v>23</v>
      </c>
      <c r="CE29" s="48"/>
      <c r="CF29" s="47">
        <v>0</v>
      </c>
      <c r="CG29" s="156">
        <v>33.200000000000003</v>
      </c>
      <c r="CH29" s="158">
        <f t="shared" si="0"/>
        <v>5.1000000000000014</v>
      </c>
      <c r="CI29" s="154">
        <v>16.5</v>
      </c>
      <c r="CJ29" s="154">
        <v>118098.63</v>
      </c>
      <c r="CK29" s="154">
        <v>14.2</v>
      </c>
      <c r="CL29" s="156">
        <v>30.5</v>
      </c>
      <c r="CM29" s="97">
        <f t="shared" si="1"/>
        <v>25.100000000000005</v>
      </c>
      <c r="CN29" s="98"/>
      <c r="CO29" s="98"/>
      <c r="CP29" s="102">
        <f t="shared" si="2"/>
        <v>42.653547791543232</v>
      </c>
      <c r="CQ29" s="136">
        <v>9.6999999999999993</v>
      </c>
      <c r="CS29" s="83">
        <v>17</v>
      </c>
      <c r="CT29" s="92">
        <f t="shared" si="27"/>
        <v>24.5</v>
      </c>
      <c r="CU29" s="92">
        <f t="shared" si="28"/>
        <v>17.2</v>
      </c>
      <c r="CV29" s="92">
        <f t="shared" si="29"/>
        <v>17.433333333333334</v>
      </c>
      <c r="CW29" s="94" t="str">
        <f t="shared" si="30"/>
        <v>s/d</v>
      </c>
      <c r="CX29" s="94" t="str">
        <f t="shared" si="31"/>
        <v>s/d</v>
      </c>
      <c r="CY29" s="93">
        <f t="shared" si="32"/>
        <v>81.857194276569501</v>
      </c>
      <c r="CZ29" s="92">
        <f t="shared" si="24"/>
        <v>14.296060324748025</v>
      </c>
      <c r="DA29" s="93">
        <f t="shared" si="25"/>
        <v>997.66666666666663</v>
      </c>
      <c r="DB29" s="92">
        <f t="shared" si="33"/>
        <v>17</v>
      </c>
      <c r="DC29" s="92" t="e">
        <f t="shared" ref="DC29:DH36" si="39">IF(COUNT(X23,AY23,BZ23)=1,"sd",AVERAGE(X23,AY23,BZ23))</f>
        <v>#DIV/0!</v>
      </c>
      <c r="DD29" s="92">
        <f t="shared" si="39"/>
        <v>22.5</v>
      </c>
      <c r="DE29" s="92">
        <f t="shared" si="39"/>
        <v>23.033333333333331</v>
      </c>
      <c r="DF29" s="92" t="e">
        <f t="shared" si="39"/>
        <v>#DIV/0!</v>
      </c>
      <c r="DG29" s="92">
        <f t="shared" si="39"/>
        <v>23.233333333333334</v>
      </c>
      <c r="DH29" s="92" t="e">
        <f t="shared" si="39"/>
        <v>#DIV/0!</v>
      </c>
      <c r="DI29" s="96">
        <f t="shared" si="34"/>
        <v>0</v>
      </c>
      <c r="DJ29" s="92">
        <f t="shared" si="35"/>
        <v>2.1999999999999993</v>
      </c>
      <c r="DK29" s="96">
        <f t="shared" si="36"/>
        <v>0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25.8</v>
      </c>
      <c r="C30" s="141">
        <v>19</v>
      </c>
      <c r="D30" s="156">
        <f t="shared" si="3"/>
        <v>6.8000000000000007</v>
      </c>
      <c r="E30" s="156">
        <f t="shared" si="4"/>
        <v>21.981870859163269</v>
      </c>
      <c r="F30" s="156">
        <f t="shared" si="5"/>
        <v>33.244963896408066</v>
      </c>
      <c r="G30" s="156">
        <f t="shared" si="6"/>
        <v>5.5519154200000003</v>
      </c>
      <c r="H30" s="156">
        <f t="shared" si="7"/>
        <v>16.429955439163269</v>
      </c>
      <c r="I30" s="156">
        <f t="shared" si="8"/>
        <v>14.418260004853256</v>
      </c>
      <c r="J30" s="142">
        <f t="shared" si="9"/>
        <v>49.42088519139115</v>
      </c>
      <c r="K30" s="176">
        <v>1005</v>
      </c>
      <c r="L30" s="177">
        <v>7</v>
      </c>
      <c r="M30" s="178"/>
      <c r="N30" s="178"/>
      <c r="O30" s="178"/>
      <c r="P30" s="179"/>
      <c r="Q30" s="180">
        <v>4</v>
      </c>
      <c r="R30" s="181">
        <v>2</v>
      </c>
      <c r="S30" s="181"/>
      <c r="T30" s="180"/>
      <c r="U30" s="182"/>
      <c r="V30" s="182" t="s">
        <v>54</v>
      </c>
      <c r="W30" s="156">
        <v>14.5</v>
      </c>
      <c r="X30" s="156"/>
      <c r="Y30" s="156">
        <v>22.2</v>
      </c>
      <c r="Z30" s="156">
        <v>22.7</v>
      </c>
      <c r="AA30" s="156"/>
      <c r="AB30" s="156">
        <v>23.1</v>
      </c>
      <c r="AC30" s="48"/>
      <c r="AD30" s="165"/>
      <c r="AE30" s="188"/>
      <c r="AF30" s="165" t="str">
        <f t="shared" si="10"/>
        <v>SD</v>
      </c>
      <c r="AG30" s="165" t="str">
        <f t="shared" si="11"/>
        <v>SD</v>
      </c>
      <c r="AH30" s="165" t="str">
        <f t="shared" si="37"/>
        <v>SD</v>
      </c>
      <c r="AI30" s="165" t="str">
        <f t="shared" si="16"/>
        <v>SD</v>
      </c>
      <c r="AJ30" s="165" t="str">
        <f t="shared" si="38"/>
        <v>SD</v>
      </c>
      <c r="AK30" s="165" t="str">
        <f t="shared" si="12"/>
        <v>SD</v>
      </c>
      <c r="AL30" s="189" t="str">
        <f t="shared" si="13"/>
        <v/>
      </c>
      <c r="AM30" s="190"/>
      <c r="AN30" s="191"/>
      <c r="AO30" s="191"/>
      <c r="AP30" s="191"/>
      <c r="AQ30" s="191"/>
      <c r="AR30" s="192"/>
      <c r="AS30" s="193"/>
      <c r="AT30" s="192"/>
      <c r="AU30" s="194"/>
      <c r="AV30" s="194"/>
      <c r="AW30" s="194"/>
      <c r="AX30" s="194"/>
      <c r="AY30" s="165"/>
      <c r="AZ30" s="165"/>
      <c r="BA30" s="165"/>
      <c r="BB30" s="165"/>
      <c r="BC30" s="165"/>
      <c r="BD30" s="48"/>
      <c r="BE30" s="156">
        <v>25.1</v>
      </c>
      <c r="BF30" s="141">
        <v>19.399999999999999</v>
      </c>
      <c r="BG30" s="156">
        <f t="shared" si="18"/>
        <v>5.7000000000000028</v>
      </c>
      <c r="BH30" s="156">
        <f t="shared" si="19"/>
        <v>22.536999886080302</v>
      </c>
      <c r="BI30" s="156">
        <f t="shared" si="20"/>
        <v>31.890513914022581</v>
      </c>
      <c r="BJ30" s="156">
        <f t="shared" si="21"/>
        <v>4.6559064330000028</v>
      </c>
      <c r="BK30" s="156">
        <f t="shared" si="22"/>
        <v>17.8810934530803</v>
      </c>
      <c r="BL30" s="156">
        <f t="shared" si="23"/>
        <v>15.733734173014762</v>
      </c>
      <c r="BM30" s="50">
        <f t="shared" si="14"/>
        <v>56.070258075138149</v>
      </c>
      <c r="BN30" s="176">
        <v>1003</v>
      </c>
      <c r="BO30" s="178">
        <v>1</v>
      </c>
      <c r="BP30" s="178"/>
      <c r="BQ30" s="178"/>
      <c r="BR30" s="178"/>
      <c r="BS30" s="181"/>
      <c r="BT30" s="179">
        <v>13</v>
      </c>
      <c r="BU30" s="181">
        <v>2</v>
      </c>
      <c r="BV30" s="182"/>
      <c r="BW30" s="182"/>
      <c r="BX30" s="182"/>
      <c r="BY30" s="182" t="s">
        <v>54</v>
      </c>
      <c r="BZ30" s="156"/>
      <c r="CA30" s="156">
        <v>25.1</v>
      </c>
      <c r="CB30" s="156">
        <v>24.7</v>
      </c>
      <c r="CC30" s="156"/>
      <c r="CD30" s="156">
        <v>23.5</v>
      </c>
      <c r="CE30" s="48"/>
      <c r="CF30" s="47">
        <v>0</v>
      </c>
      <c r="CG30" s="156">
        <v>30.1</v>
      </c>
      <c r="CH30" s="158">
        <f t="shared" si="0"/>
        <v>6</v>
      </c>
      <c r="CI30" s="154">
        <v>21</v>
      </c>
      <c r="CJ30" s="154">
        <v>118160.83</v>
      </c>
      <c r="CK30" s="154">
        <v>18.100000000000001</v>
      </c>
      <c r="CL30" s="156">
        <v>32</v>
      </c>
      <c r="CM30" s="97">
        <f t="shared" si="1"/>
        <v>25.450000000000003</v>
      </c>
      <c r="CN30" s="98"/>
      <c r="CO30" s="98"/>
      <c r="CP30" s="102">
        <f t="shared" si="2"/>
        <v>52.745571633264646</v>
      </c>
      <c r="CQ30" s="136">
        <v>5.5</v>
      </c>
      <c r="CS30" s="83">
        <v>18</v>
      </c>
      <c r="CT30" s="92">
        <f t="shared" si="27"/>
        <v>25</v>
      </c>
      <c r="CU30" s="92">
        <f t="shared" si="28"/>
        <v>16.2</v>
      </c>
      <c r="CV30" s="92">
        <f t="shared" si="29"/>
        <v>19.366666666666664</v>
      </c>
      <c r="CW30" s="94" t="str">
        <f t="shared" si="30"/>
        <v>s/d</v>
      </c>
      <c r="CX30" s="94" t="str">
        <f t="shared" si="31"/>
        <v>s/d</v>
      </c>
      <c r="CY30" s="93">
        <f t="shared" si="32"/>
        <v>63.086692660021832</v>
      </c>
      <c r="CZ30" s="92">
        <f t="shared" si="24"/>
        <v>11.76285442286393</v>
      </c>
      <c r="DA30" s="93">
        <f t="shared" si="25"/>
        <v>996.33333333333337</v>
      </c>
      <c r="DB30" s="92">
        <f t="shared" si="33"/>
        <v>15</v>
      </c>
      <c r="DC30" s="92" t="e">
        <f t="shared" si="39"/>
        <v>#DIV/0!</v>
      </c>
      <c r="DD30" s="92">
        <f t="shared" si="39"/>
        <v>22.833333333333332</v>
      </c>
      <c r="DE30" s="92">
        <f t="shared" si="39"/>
        <v>22.666666666666668</v>
      </c>
      <c r="DF30" s="92" t="e">
        <f t="shared" si="39"/>
        <v>#DIV/0!</v>
      </c>
      <c r="DG30" s="92">
        <f t="shared" si="39"/>
        <v>22.633333333333336</v>
      </c>
      <c r="DH30" s="92" t="e">
        <f t="shared" si="39"/>
        <v>#DIV/0!</v>
      </c>
      <c r="DI30" s="96">
        <f t="shared" si="34"/>
        <v>0</v>
      </c>
      <c r="DJ30" s="92">
        <f t="shared" si="35"/>
        <v>4.6999999999999993</v>
      </c>
      <c r="DK30" s="96">
        <f t="shared" si="36"/>
        <v>6.7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21.8</v>
      </c>
      <c r="C31" s="141">
        <v>18.2</v>
      </c>
      <c r="D31" s="156">
        <f t="shared" si="3"/>
        <v>3.6000000000000014</v>
      </c>
      <c r="E31" s="156">
        <f t="shared" si="4"/>
        <v>20.907417576861945</v>
      </c>
      <c r="F31" s="156">
        <f t="shared" si="5"/>
        <v>26.132701336552852</v>
      </c>
      <c r="G31" s="156">
        <f t="shared" si="6"/>
        <v>2.936603052000001</v>
      </c>
      <c r="H31" s="156">
        <f t="shared" si="7"/>
        <v>17.970814524861943</v>
      </c>
      <c r="I31" s="156">
        <f t="shared" si="8"/>
        <v>15.811956274071315</v>
      </c>
      <c r="J31" s="142">
        <f t="shared" si="9"/>
        <v>68.767534949498113</v>
      </c>
      <c r="K31" s="176">
        <v>1005</v>
      </c>
      <c r="L31" s="177">
        <v>7</v>
      </c>
      <c r="M31" s="178"/>
      <c r="N31" s="178"/>
      <c r="O31" s="178"/>
      <c r="P31" s="179"/>
      <c r="Q31" s="180">
        <v>0</v>
      </c>
      <c r="R31" s="181">
        <v>0</v>
      </c>
      <c r="S31" s="181"/>
      <c r="T31" s="180"/>
      <c r="U31" s="182"/>
      <c r="V31" s="182" t="s">
        <v>54</v>
      </c>
      <c r="W31" s="165" t="s">
        <v>65</v>
      </c>
      <c r="X31" s="156"/>
      <c r="Y31" s="156">
        <v>23</v>
      </c>
      <c r="Z31" s="156">
        <v>23.5</v>
      </c>
      <c r="AA31" s="156"/>
      <c r="AB31" s="156">
        <v>23.7</v>
      </c>
      <c r="AC31" s="48"/>
      <c r="AD31" s="156">
        <v>30</v>
      </c>
      <c r="AE31" s="141">
        <v>19.5</v>
      </c>
      <c r="AF31" s="156">
        <f t="shared" si="10"/>
        <v>10.5</v>
      </c>
      <c r="AG31" s="156">
        <f t="shared" si="11"/>
        <v>22.677684577440854</v>
      </c>
      <c r="AH31" s="156">
        <f t="shared" si="37"/>
        <v>42.473383111004537</v>
      </c>
      <c r="AI31" s="156">
        <f t="shared" si="16"/>
        <v>8.5776345374999998</v>
      </c>
      <c r="AJ31" s="156">
        <f t="shared" si="38"/>
        <v>14.100050039940854</v>
      </c>
      <c r="AK31" s="156">
        <f t="shared" si="12"/>
        <v>12.075752964231953</v>
      </c>
      <c r="AL31" s="50">
        <f t="shared" si="13"/>
        <v>33.1973791753067</v>
      </c>
      <c r="AM31" s="176">
        <v>1003</v>
      </c>
      <c r="AN31" s="178"/>
      <c r="AO31" s="178"/>
      <c r="AP31" s="178"/>
      <c r="AQ31" s="178"/>
      <c r="AR31" s="181"/>
      <c r="AS31" s="179"/>
      <c r="AT31" s="181"/>
      <c r="AU31" s="182"/>
      <c r="AV31" s="182"/>
      <c r="AW31" s="182"/>
      <c r="AX31" s="182" t="s">
        <v>54</v>
      </c>
      <c r="AY31" s="156"/>
      <c r="AZ31" s="156">
        <v>26.3</v>
      </c>
      <c r="BA31" s="156">
        <v>24.8</v>
      </c>
      <c r="BB31" s="156"/>
      <c r="BC31" s="156">
        <v>23.5</v>
      </c>
      <c r="BD31" s="48"/>
      <c r="BE31" s="156">
        <v>24.3</v>
      </c>
      <c r="BF31" s="141">
        <v>16.8</v>
      </c>
      <c r="BG31" s="156">
        <f t="shared" si="18"/>
        <v>7.5</v>
      </c>
      <c r="BH31" s="156">
        <f t="shared" si="19"/>
        <v>19.137478537241915</v>
      </c>
      <c r="BI31" s="156">
        <f t="shared" si="20"/>
        <v>30.401701805456266</v>
      </c>
      <c r="BJ31" s="156">
        <f t="shared" si="21"/>
        <v>6.1082751000000002</v>
      </c>
      <c r="BK31" s="156">
        <f t="shared" si="22"/>
        <v>13.029203437241915</v>
      </c>
      <c r="BL31" s="156">
        <f t="shared" si="23"/>
        <v>10.882873778963617</v>
      </c>
      <c r="BM31" s="50">
        <f t="shared" si="14"/>
        <v>42.856822689128322</v>
      </c>
      <c r="BN31" s="176">
        <v>1003</v>
      </c>
      <c r="BO31" s="178">
        <v>0</v>
      </c>
      <c r="BP31" s="178"/>
      <c r="BQ31" s="178"/>
      <c r="BR31" s="178"/>
      <c r="BS31" s="181"/>
      <c r="BT31" s="179">
        <v>0</v>
      </c>
      <c r="BU31" s="181">
        <v>0</v>
      </c>
      <c r="BV31" s="182"/>
      <c r="BW31" s="182"/>
      <c r="BX31" s="182"/>
      <c r="BY31" s="182" t="s">
        <v>54</v>
      </c>
      <c r="BZ31" s="156"/>
      <c r="CA31" s="156">
        <v>25.5</v>
      </c>
      <c r="CB31" s="156">
        <v>25.1</v>
      </c>
      <c r="CC31" s="156"/>
      <c r="CD31" s="156">
        <v>23.8</v>
      </c>
      <c r="CE31" s="48"/>
      <c r="CF31" s="47">
        <v>0</v>
      </c>
      <c r="CG31" s="156">
        <v>31</v>
      </c>
      <c r="CH31" s="158">
        <f t="shared" si="0"/>
        <v>5.8000000000000007</v>
      </c>
      <c r="CI31" s="154">
        <v>21</v>
      </c>
      <c r="CJ31" s="154">
        <v>118205.84</v>
      </c>
      <c r="CK31" s="154">
        <v>20.399999999999999</v>
      </c>
      <c r="CL31" s="156">
        <v>31.5</v>
      </c>
      <c r="CM31" s="97">
        <f t="shared" si="1"/>
        <v>25.366666666666664</v>
      </c>
      <c r="CN31" s="98"/>
      <c r="CO31" s="98"/>
      <c r="CP31" s="102">
        <f t="shared" si="2"/>
        <v>48.27391227131104</v>
      </c>
      <c r="CQ31" s="136">
        <v>5.5</v>
      </c>
      <c r="CS31" s="83">
        <v>19</v>
      </c>
      <c r="CT31" s="92">
        <f t="shared" si="27"/>
        <v>24.5</v>
      </c>
      <c r="CU31" s="92">
        <f t="shared" si="28"/>
        <v>14.4</v>
      </c>
      <c r="CV31" s="92">
        <f t="shared" si="29"/>
        <v>21.3</v>
      </c>
      <c r="CW31" s="94" t="str">
        <f t="shared" si="30"/>
        <v>s/d</v>
      </c>
      <c r="CX31" s="94" t="str">
        <f t="shared" si="31"/>
        <v>s/d</v>
      </c>
      <c r="CY31" s="93">
        <f t="shared" si="32"/>
        <v>71.786506443897608</v>
      </c>
      <c r="CZ31" s="92">
        <f t="shared" si="24"/>
        <v>15.935316737582566</v>
      </c>
      <c r="DA31" s="93">
        <f t="shared" si="25"/>
        <v>991.66666666666663</v>
      </c>
      <c r="DB31" s="92">
        <f t="shared" si="33"/>
        <v>10.5</v>
      </c>
      <c r="DC31" s="92" t="e">
        <f t="shared" si="39"/>
        <v>#DIV/0!</v>
      </c>
      <c r="DD31" s="92">
        <f t="shared" si="39"/>
        <v>21.666666666666668</v>
      </c>
      <c r="DE31" s="92">
        <f t="shared" si="39"/>
        <v>21.900000000000002</v>
      </c>
      <c r="DF31" s="92" t="e">
        <f t="shared" si="39"/>
        <v>#DIV/0!</v>
      </c>
      <c r="DG31" s="92">
        <f t="shared" si="39"/>
        <v>22.5</v>
      </c>
      <c r="DH31" s="92" t="e">
        <f t="shared" si="39"/>
        <v>#DIV/0!</v>
      </c>
      <c r="DI31" s="96">
        <f t="shared" si="34"/>
        <v>0.2</v>
      </c>
      <c r="DJ31" s="92">
        <f>CH25</f>
        <v>2.3999999999999986</v>
      </c>
      <c r="DK31" s="96">
        <f t="shared" si="36"/>
        <v>0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24.8</v>
      </c>
      <c r="C32" s="141">
        <v>16.8</v>
      </c>
      <c r="D32" s="156">
        <f t="shared" si="3"/>
        <v>8</v>
      </c>
      <c r="E32" s="156">
        <f t="shared" si="4"/>
        <v>19.137478537241915</v>
      </c>
      <c r="F32" s="156">
        <f t="shared" si="5"/>
        <v>31.324925220197752</v>
      </c>
      <c r="G32" s="156">
        <f t="shared" si="6"/>
        <v>6.5154934400000002</v>
      </c>
      <c r="H32" s="156">
        <f t="shared" si="7"/>
        <v>12.621985097241915</v>
      </c>
      <c r="I32" s="156">
        <f t="shared" si="8"/>
        <v>10.406529565681639</v>
      </c>
      <c r="J32" s="142">
        <f t="shared" si="9"/>
        <v>40.2937437472428</v>
      </c>
      <c r="K32" s="176">
        <v>1006</v>
      </c>
      <c r="L32" s="177">
        <v>0</v>
      </c>
      <c r="M32" s="178"/>
      <c r="N32" s="178"/>
      <c r="O32" s="178"/>
      <c r="P32" s="179"/>
      <c r="Q32" s="180">
        <v>9</v>
      </c>
      <c r="R32" s="181">
        <v>2</v>
      </c>
      <c r="S32" s="181"/>
      <c r="T32" s="180"/>
      <c r="U32" s="182"/>
      <c r="V32" s="182" t="s">
        <v>54</v>
      </c>
      <c r="W32" s="156">
        <v>8.5</v>
      </c>
      <c r="X32" s="156"/>
      <c r="Y32" s="156">
        <v>21.6</v>
      </c>
      <c r="Z32" s="156">
        <v>22.8</v>
      </c>
      <c r="AA32" s="156"/>
      <c r="AB32" s="156">
        <v>23.8</v>
      </c>
      <c r="AC32" s="48"/>
      <c r="AD32" s="156">
        <v>31.5</v>
      </c>
      <c r="AE32" s="141">
        <v>18</v>
      </c>
      <c r="AF32" s="156">
        <f t="shared" si="10"/>
        <v>13.5</v>
      </c>
      <c r="AG32" s="156">
        <f t="shared" si="11"/>
        <v>20.646103815106681</v>
      </c>
      <c r="AH32" s="156">
        <f t="shared" si="37"/>
        <v>46.270362122744068</v>
      </c>
      <c r="AI32" s="156">
        <f t="shared" si="16"/>
        <v>11.00978055</v>
      </c>
      <c r="AJ32" s="156">
        <f t="shared" si="38"/>
        <v>9.6363232651066806</v>
      </c>
      <c r="AK32" s="156">
        <f t="shared" si="12"/>
        <v>6.4302590690888382</v>
      </c>
      <c r="AL32" s="50">
        <f t="shared" si="13"/>
        <v>20.826124592549863</v>
      </c>
      <c r="AM32" s="176">
        <v>1003</v>
      </c>
      <c r="AN32" s="178">
        <v>0</v>
      </c>
      <c r="AO32" s="178"/>
      <c r="AP32" s="178"/>
      <c r="AQ32" s="178"/>
      <c r="AR32" s="181"/>
      <c r="AS32" s="179">
        <v>4</v>
      </c>
      <c r="AT32" s="181">
        <v>2</v>
      </c>
      <c r="AU32" s="182"/>
      <c r="AV32" s="182"/>
      <c r="AW32" s="182"/>
      <c r="AX32" s="182" t="s">
        <v>54</v>
      </c>
      <c r="AY32" s="156"/>
      <c r="AZ32" s="156">
        <v>27.3</v>
      </c>
      <c r="BA32" s="156">
        <v>25</v>
      </c>
      <c r="BB32" s="156"/>
      <c r="BC32" s="156">
        <v>23.5</v>
      </c>
      <c r="BD32" s="48"/>
      <c r="BE32" s="156">
        <v>21.6</v>
      </c>
      <c r="BF32" s="141">
        <v>14</v>
      </c>
      <c r="BG32" s="156">
        <f t="shared" si="18"/>
        <v>7.6000000000000014</v>
      </c>
      <c r="BH32" s="156">
        <f t="shared" si="19"/>
        <v>15.98738533895443</v>
      </c>
      <c r="BI32" s="156">
        <f t="shared" si="20"/>
        <v>25.815016086976236</v>
      </c>
      <c r="BJ32" s="156">
        <f t="shared" si="21"/>
        <v>6.1701656400000013</v>
      </c>
      <c r="BK32" s="156">
        <f t="shared" si="22"/>
        <v>9.8172196989544283</v>
      </c>
      <c r="BL32" s="156">
        <f t="shared" si="23"/>
        <v>6.7001564532284519</v>
      </c>
      <c r="BM32" s="50">
        <f t="shared" si="14"/>
        <v>38.029105486040159</v>
      </c>
      <c r="BN32" s="176">
        <v>1004</v>
      </c>
      <c r="BO32" s="178">
        <v>0</v>
      </c>
      <c r="BP32" s="178"/>
      <c r="BQ32" s="178"/>
      <c r="BR32" s="178"/>
      <c r="BS32" s="181"/>
      <c r="BT32" s="179">
        <v>13</v>
      </c>
      <c r="BU32" s="181">
        <v>2</v>
      </c>
      <c r="BV32" s="182"/>
      <c r="BW32" s="182"/>
      <c r="BX32" s="182"/>
      <c r="BY32" s="182" t="s">
        <v>54</v>
      </c>
      <c r="BZ32" s="156"/>
      <c r="CA32" s="156">
        <v>24.6</v>
      </c>
      <c r="CB32" s="156">
        <v>25</v>
      </c>
      <c r="CC32" s="156"/>
      <c r="CD32" s="156">
        <v>24.1</v>
      </c>
      <c r="CE32" s="48"/>
      <c r="CF32" s="47">
        <v>0</v>
      </c>
      <c r="CG32" s="156">
        <v>30.8</v>
      </c>
      <c r="CH32" s="158">
        <f t="shared" si="0"/>
        <v>6.5</v>
      </c>
      <c r="CI32" s="154">
        <v>17.5</v>
      </c>
      <c r="CJ32" s="154">
        <v>118241.85</v>
      </c>
      <c r="CK32" s="154">
        <v>14.6</v>
      </c>
      <c r="CL32" s="156">
        <v>32</v>
      </c>
      <c r="CM32" s="97">
        <f t="shared" si="1"/>
        <v>25.966666666666669</v>
      </c>
      <c r="CN32" s="98"/>
      <c r="CO32" s="98"/>
      <c r="CP32" s="102">
        <f t="shared" si="2"/>
        <v>33.049657941944275</v>
      </c>
      <c r="CQ32" s="136">
        <v>10</v>
      </c>
      <c r="CS32" s="83">
        <v>20</v>
      </c>
      <c r="CT32" s="92">
        <f t="shared" si="27"/>
        <v>26.5</v>
      </c>
      <c r="CU32" s="92" t="str">
        <f t="shared" si="28"/>
        <v>s/d</v>
      </c>
      <c r="CV32" s="92">
        <f t="shared" si="29"/>
        <v>21.233333333333334</v>
      </c>
      <c r="CW32" s="94" t="str">
        <f t="shared" si="30"/>
        <v>s/d</v>
      </c>
      <c r="CX32" s="94" t="str">
        <f t="shared" si="31"/>
        <v>s/d</v>
      </c>
      <c r="CY32" s="93">
        <f t="shared" si="32"/>
        <v>58.485204767044443</v>
      </c>
      <c r="CZ32" s="92">
        <f t="shared" si="24"/>
        <v>12.369918443482142</v>
      </c>
      <c r="DA32" s="93">
        <f t="shared" si="25"/>
        <v>1001.3333333333334</v>
      </c>
      <c r="DB32" s="92">
        <f t="shared" si="33"/>
        <v>16</v>
      </c>
      <c r="DC32" s="92" t="e">
        <f t="shared" si="39"/>
        <v>#DIV/0!</v>
      </c>
      <c r="DD32" s="92">
        <f t="shared" si="39"/>
        <v>22.833333333333332</v>
      </c>
      <c r="DE32" s="92">
        <f t="shared" si="39"/>
        <v>22.599999999999998</v>
      </c>
      <c r="DF32" s="92" t="e">
        <f t="shared" si="39"/>
        <v>#DIV/0!</v>
      </c>
      <c r="DG32" s="92">
        <f t="shared" si="39"/>
        <v>22.266666666666666</v>
      </c>
      <c r="DH32" s="92" t="e">
        <f t="shared" si="39"/>
        <v>#DIV/0!</v>
      </c>
      <c r="DI32" s="96">
        <f t="shared" si="34"/>
        <v>0</v>
      </c>
      <c r="DJ32" s="92">
        <f t="shared" si="35"/>
        <v>6.5</v>
      </c>
      <c r="DK32" s="96">
        <f t="shared" si="36"/>
        <v>8.5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27</v>
      </c>
      <c r="C33" s="141">
        <v>18.399999999999999</v>
      </c>
      <c r="D33" s="156">
        <f t="shared" si="3"/>
        <v>8.6000000000000014</v>
      </c>
      <c r="E33" s="156">
        <f t="shared" si="4"/>
        <v>21.171624024728246</v>
      </c>
      <c r="F33" s="156">
        <f t="shared" si="5"/>
        <v>35.683708834322552</v>
      </c>
      <c r="G33" s="156">
        <f t="shared" si="6"/>
        <v>7.0167988240000021</v>
      </c>
      <c r="H33" s="156">
        <f t="shared" si="7"/>
        <v>14.154825200728244</v>
      </c>
      <c r="I33" s="156">
        <f t="shared" si="8"/>
        <v>12.134604397536169</v>
      </c>
      <c r="J33" s="142">
        <f t="shared" si="9"/>
        <v>39.667471972849853</v>
      </c>
      <c r="K33" s="176">
        <v>1004</v>
      </c>
      <c r="L33" s="177">
        <v>0</v>
      </c>
      <c r="M33" s="178"/>
      <c r="N33" s="178"/>
      <c r="O33" s="178"/>
      <c r="P33" s="179"/>
      <c r="Q33" s="180">
        <v>4</v>
      </c>
      <c r="R33" s="181">
        <v>2</v>
      </c>
      <c r="S33" s="181"/>
      <c r="T33" s="180"/>
      <c r="U33" s="182"/>
      <c r="V33" s="182" t="s">
        <v>54</v>
      </c>
      <c r="W33" s="165" t="s">
        <v>65</v>
      </c>
      <c r="X33" s="156"/>
      <c r="Y33" s="156">
        <v>22.5</v>
      </c>
      <c r="Z33" s="156">
        <v>23.5</v>
      </c>
      <c r="AA33" s="156"/>
      <c r="AB33" s="156">
        <v>24</v>
      </c>
      <c r="AC33" s="48"/>
      <c r="AD33" s="156">
        <v>32.799999999999997</v>
      </c>
      <c r="AE33" s="141">
        <v>19.899999999999999</v>
      </c>
      <c r="AF33" s="156">
        <f t="shared" si="10"/>
        <v>12.899999999999999</v>
      </c>
      <c r="AG33" s="156">
        <f t="shared" si="11"/>
        <v>23.248138839559587</v>
      </c>
      <c r="AH33" s="156">
        <f t="shared" si="37"/>
        <v>49.795932638463391</v>
      </c>
      <c r="AI33" s="156">
        <f t="shared" si="16"/>
        <v>10.5429779835</v>
      </c>
      <c r="AJ33" s="156">
        <f t="shared" si="38"/>
        <v>12.705160856059587</v>
      </c>
      <c r="AK33" s="156">
        <f t="shared" si="12"/>
        <v>10.504911362381</v>
      </c>
      <c r="AL33" s="50">
        <f t="shared" si="13"/>
        <v>25.514455062632692</v>
      </c>
      <c r="AM33" s="176">
        <v>999</v>
      </c>
      <c r="AN33" s="178">
        <v>0</v>
      </c>
      <c r="AO33" s="178"/>
      <c r="AP33" s="178"/>
      <c r="AQ33" s="178"/>
      <c r="AR33" s="179"/>
      <c r="AS33" s="180">
        <v>4</v>
      </c>
      <c r="AT33" s="181">
        <v>2</v>
      </c>
      <c r="AU33" s="181"/>
      <c r="AV33" s="182"/>
      <c r="AW33" s="182"/>
      <c r="AX33" s="182" t="s">
        <v>54</v>
      </c>
      <c r="AY33" s="156"/>
      <c r="AZ33" s="156">
        <v>27.9</v>
      </c>
      <c r="BA33" s="156">
        <v>25.5</v>
      </c>
      <c r="BB33" s="156"/>
      <c r="BC33" s="156">
        <v>23.7</v>
      </c>
      <c r="BD33" s="48"/>
      <c r="BE33" s="140">
        <v>21.7</v>
      </c>
      <c r="BF33" s="141">
        <v>16.600000000000001</v>
      </c>
      <c r="BG33" s="156">
        <f t="shared" si="18"/>
        <v>5.0999999999999979</v>
      </c>
      <c r="BH33" s="156">
        <f t="shared" si="19"/>
        <v>18.895673139842597</v>
      </c>
      <c r="BI33" s="156">
        <f t="shared" si="20"/>
        <v>25.9734342767009</v>
      </c>
      <c r="BJ33" s="156">
        <f t="shared" si="21"/>
        <v>4.152689840999999</v>
      </c>
      <c r="BK33" s="156">
        <f t="shared" si="22"/>
        <v>14.742983298842598</v>
      </c>
      <c r="BL33" s="156">
        <f t="shared" si="23"/>
        <v>12.754238598446062</v>
      </c>
      <c r="BM33" s="142">
        <f t="shared" si="14"/>
        <v>56.761778753561217</v>
      </c>
      <c r="BN33" s="176">
        <v>999</v>
      </c>
      <c r="BO33" s="178">
        <v>0</v>
      </c>
      <c r="BP33" s="178"/>
      <c r="BQ33" s="178"/>
      <c r="BR33" s="178"/>
      <c r="BS33" s="179"/>
      <c r="BT33" s="180">
        <v>0</v>
      </c>
      <c r="BU33" s="181">
        <v>0</v>
      </c>
      <c r="BV33" s="182"/>
      <c r="BW33" s="182"/>
      <c r="BX33" s="182"/>
      <c r="BY33" s="182" t="s">
        <v>54</v>
      </c>
      <c r="BZ33" s="156"/>
      <c r="CA33" s="156">
        <v>25.6</v>
      </c>
      <c r="CB33" s="156">
        <v>25.5</v>
      </c>
      <c r="CC33" s="156"/>
      <c r="CD33" s="156">
        <v>24.5</v>
      </c>
      <c r="CE33" s="48"/>
      <c r="CF33" s="150">
        <v>0</v>
      </c>
      <c r="CG33" s="156">
        <v>31.5</v>
      </c>
      <c r="CH33" s="158">
        <f t="shared" si="0"/>
        <v>6.8999999999999986</v>
      </c>
      <c r="CI33" s="154">
        <v>19.8</v>
      </c>
      <c r="CJ33" s="154">
        <v>118285.44</v>
      </c>
      <c r="CK33" s="154">
        <v>16.600000000000001</v>
      </c>
      <c r="CL33" s="156">
        <v>33.5</v>
      </c>
      <c r="CM33" s="97">
        <f t="shared" si="1"/>
        <v>27.166666666666668</v>
      </c>
      <c r="CN33" s="98"/>
      <c r="CO33" s="98"/>
      <c r="CP33" s="102">
        <f t="shared" si="2"/>
        <v>40.647901929681254</v>
      </c>
      <c r="CQ33" s="136">
        <v>10</v>
      </c>
      <c r="CS33" s="83">
        <v>21</v>
      </c>
      <c r="CT33" s="92">
        <f t="shared" si="27"/>
        <v>28</v>
      </c>
      <c r="CU33" s="92">
        <f t="shared" si="28"/>
        <v>12.8</v>
      </c>
      <c r="CV33" s="92">
        <f t="shared" si="29"/>
        <v>21.533333333333331</v>
      </c>
      <c r="CW33" s="94" t="str">
        <f t="shared" si="30"/>
        <v>s/d</v>
      </c>
      <c r="CX33" s="94" t="str">
        <f t="shared" si="31"/>
        <v>s/d</v>
      </c>
      <c r="CY33" s="93">
        <f t="shared" si="32"/>
        <v>44.354517683410279</v>
      </c>
      <c r="CZ33" s="92">
        <f t="shared" si="24"/>
        <v>7.4138988765900242</v>
      </c>
      <c r="DA33" s="93">
        <f t="shared" si="25"/>
        <v>1005</v>
      </c>
      <c r="DB33" s="92">
        <f t="shared" si="33"/>
        <v>10</v>
      </c>
      <c r="DC33" s="92" t="e">
        <f t="shared" si="39"/>
        <v>#DIV/0!</v>
      </c>
      <c r="DD33" s="92">
        <f t="shared" si="39"/>
        <v>23.066666666666666</v>
      </c>
      <c r="DE33" s="92">
        <f t="shared" si="39"/>
        <v>22.766666666666666</v>
      </c>
      <c r="DF33" s="92" t="e">
        <f t="shared" si="39"/>
        <v>#DIV/0!</v>
      </c>
      <c r="DG33" s="92">
        <f t="shared" si="39"/>
        <v>22.566666666666666</v>
      </c>
      <c r="DH33" s="92" t="e">
        <f t="shared" si="39"/>
        <v>#DIV/0!</v>
      </c>
      <c r="DI33" s="96">
        <f t="shared" si="34"/>
        <v>0</v>
      </c>
      <c r="DJ33" s="92">
        <f t="shared" si="35"/>
        <v>7</v>
      </c>
      <c r="DK33" s="96">
        <f t="shared" si="36"/>
        <v>8.4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28.9</v>
      </c>
      <c r="C34" s="141">
        <v>19.5</v>
      </c>
      <c r="D34" s="156">
        <f t="shared" si="3"/>
        <v>9.3999999999999986</v>
      </c>
      <c r="E34" s="156">
        <f t="shared" si="4"/>
        <v>22.677684577440854</v>
      </c>
      <c r="F34" s="156">
        <f t="shared" si="5"/>
        <v>39.863809151781282</v>
      </c>
      <c r="G34" s="156">
        <f t="shared" si="6"/>
        <v>7.6790252049999985</v>
      </c>
      <c r="H34" s="156">
        <f t="shared" si="7"/>
        <v>14.998659372440855</v>
      </c>
      <c r="I34" s="156">
        <f t="shared" si="8"/>
        <v>13.016851131169444</v>
      </c>
      <c r="J34" s="142">
        <f t="shared" si="9"/>
        <v>37.624752103677608</v>
      </c>
      <c r="K34" s="176">
        <v>1002</v>
      </c>
      <c r="L34" s="177">
        <v>0</v>
      </c>
      <c r="M34" s="178"/>
      <c r="N34" s="178"/>
      <c r="O34" s="178"/>
      <c r="P34" s="179"/>
      <c r="Q34" s="180">
        <v>36</v>
      </c>
      <c r="R34" s="181">
        <v>3</v>
      </c>
      <c r="S34" s="181"/>
      <c r="T34" s="180"/>
      <c r="U34" s="182"/>
      <c r="V34" s="182" t="s">
        <v>54</v>
      </c>
      <c r="W34" s="156">
        <v>13</v>
      </c>
      <c r="X34" s="156"/>
      <c r="Y34" s="156">
        <v>23.2</v>
      </c>
      <c r="Z34" s="156">
        <v>23.7</v>
      </c>
      <c r="AA34" s="156"/>
      <c r="AB34" s="156">
        <v>24.4</v>
      </c>
      <c r="AC34" s="48"/>
      <c r="AD34" s="140">
        <v>35</v>
      </c>
      <c r="AE34" s="141">
        <v>21.6</v>
      </c>
      <c r="AF34" s="156">
        <f t="shared" si="10"/>
        <v>13.399999999999999</v>
      </c>
      <c r="AG34" s="156">
        <f t="shared" si="11"/>
        <v>25.815016086976236</v>
      </c>
      <c r="AH34" s="156">
        <f t="shared" si="37"/>
        <v>56.294052895633818</v>
      </c>
      <c r="AI34" s="156">
        <f t="shared" si="16"/>
        <v>10.972551943999999</v>
      </c>
      <c r="AJ34" s="156">
        <f t="shared" si="38"/>
        <v>14.842464142976237</v>
      </c>
      <c r="AK34" s="156">
        <f t="shared" si="12"/>
        <v>12.856890016143584</v>
      </c>
      <c r="AL34" s="142">
        <f t="shared" si="13"/>
        <v>26.365954091977311</v>
      </c>
      <c r="AM34" s="176">
        <v>998</v>
      </c>
      <c r="AN34" s="177">
        <v>1</v>
      </c>
      <c r="AO34" s="178"/>
      <c r="AP34" s="178"/>
      <c r="AQ34" s="178"/>
      <c r="AR34" s="179"/>
      <c r="AS34" s="180">
        <v>36</v>
      </c>
      <c r="AT34" s="181">
        <v>2</v>
      </c>
      <c r="AU34" s="181"/>
      <c r="AV34" s="180"/>
      <c r="AW34" s="182"/>
      <c r="AX34" s="182" t="s">
        <v>54</v>
      </c>
      <c r="AY34" s="156"/>
      <c r="AZ34" s="156">
        <v>28.5</v>
      </c>
      <c r="BA34" s="156">
        <v>25.7</v>
      </c>
      <c r="BB34" s="156"/>
      <c r="BC34" s="156">
        <v>24.2</v>
      </c>
      <c r="BD34" s="48"/>
      <c r="BE34" s="140">
        <v>26.6</v>
      </c>
      <c r="BF34" s="141">
        <v>20</v>
      </c>
      <c r="BG34" s="156">
        <f t="shared" si="18"/>
        <v>6.6000000000000014</v>
      </c>
      <c r="BH34" s="156">
        <f t="shared" si="19"/>
        <v>23.39269906658966</v>
      </c>
      <c r="BI34" s="156">
        <f t="shared" si="20"/>
        <v>34.854040224354996</v>
      </c>
      <c r="BJ34" s="156">
        <f t="shared" si="21"/>
        <v>5.3946882000000009</v>
      </c>
      <c r="BK34" s="156">
        <f t="shared" si="22"/>
        <v>17.998010866589659</v>
      </c>
      <c r="BL34" s="156">
        <f t="shared" si="23"/>
        <v>15.835599433376345</v>
      </c>
      <c r="BM34" s="142">
        <f t="shared" si="14"/>
        <v>51.638234049013256</v>
      </c>
      <c r="BN34" s="176">
        <v>998</v>
      </c>
      <c r="BO34" s="177">
        <v>0</v>
      </c>
      <c r="BP34" s="178"/>
      <c r="BQ34" s="178"/>
      <c r="BR34" s="178"/>
      <c r="BS34" s="179"/>
      <c r="BT34" s="180">
        <v>0</v>
      </c>
      <c r="BU34" s="181">
        <v>0</v>
      </c>
      <c r="BV34" s="181"/>
      <c r="BW34" s="180"/>
      <c r="BX34" s="182"/>
      <c r="BY34" s="182" t="s">
        <v>54</v>
      </c>
      <c r="BZ34" s="156"/>
      <c r="CA34" s="156">
        <v>27</v>
      </c>
      <c r="CB34" s="156">
        <v>26.4</v>
      </c>
      <c r="CC34" s="156"/>
      <c r="CD34" s="156">
        <v>24.5</v>
      </c>
      <c r="CE34" s="48"/>
      <c r="CF34" s="150">
        <v>0</v>
      </c>
      <c r="CG34" s="156">
        <v>31.9</v>
      </c>
      <c r="CH34" s="158">
        <f t="shared" si="0"/>
        <v>6.6999999999999993</v>
      </c>
      <c r="CI34" s="154">
        <v>21.5</v>
      </c>
      <c r="CJ34" s="154">
        <v>118326.68</v>
      </c>
      <c r="CK34" s="154">
        <v>18.2</v>
      </c>
      <c r="CL34" s="156">
        <v>35.5</v>
      </c>
      <c r="CM34" s="97">
        <f t="shared" si="1"/>
        <v>30.166666666666668</v>
      </c>
      <c r="CN34" s="98"/>
      <c r="CO34" s="98"/>
      <c r="CP34" s="102">
        <f t="shared" si="2"/>
        <v>38.54298008155606</v>
      </c>
      <c r="CQ34" s="136">
        <v>9.8000000000000007</v>
      </c>
      <c r="CS34" s="83">
        <v>22</v>
      </c>
      <c r="CT34" s="92">
        <f t="shared" si="27"/>
        <v>29.5</v>
      </c>
      <c r="CU34" s="92">
        <f t="shared" si="28"/>
        <v>13.8</v>
      </c>
      <c r="CV34" s="92">
        <f t="shared" si="29"/>
        <v>21.533333333333331</v>
      </c>
      <c r="CW34" s="94" t="str">
        <f t="shared" si="30"/>
        <v>s/d</v>
      </c>
      <c r="CX34" s="94" t="str">
        <f t="shared" si="31"/>
        <v>s/d</v>
      </c>
      <c r="CY34" s="93">
        <f t="shared" si="32"/>
        <v>35.59203168165017</v>
      </c>
      <c r="CZ34" s="92">
        <f t="shared" si="24"/>
        <v>3.4851766524642023</v>
      </c>
      <c r="DA34" s="93">
        <f t="shared" si="25"/>
        <v>1008</v>
      </c>
      <c r="DB34" s="92">
        <f t="shared" si="33"/>
        <v>8.5</v>
      </c>
      <c r="DC34" s="92" t="e">
        <f t="shared" si="39"/>
        <v>#DIV/0!</v>
      </c>
      <c r="DD34" s="92">
        <f t="shared" si="39"/>
        <v>22.933333333333334</v>
      </c>
      <c r="DE34" s="92">
        <f t="shared" si="39"/>
        <v>22.7</v>
      </c>
      <c r="DF34" s="92" t="e">
        <f t="shared" si="39"/>
        <v>#DIV/0!</v>
      </c>
      <c r="DG34" s="92">
        <f t="shared" si="39"/>
        <v>22.666666666666668</v>
      </c>
      <c r="DH34" s="92" t="e">
        <f t="shared" si="39"/>
        <v>#DIV/0!</v>
      </c>
      <c r="DI34" s="96">
        <f t="shared" si="34"/>
        <v>0</v>
      </c>
      <c r="DJ34" s="92">
        <f t="shared" si="35"/>
        <v>8.2000000000000028</v>
      </c>
      <c r="DK34" s="96">
        <f t="shared" si="36"/>
        <v>10.199999999999999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29.4</v>
      </c>
      <c r="C35" s="141">
        <v>19.5</v>
      </c>
      <c r="D35" s="156">
        <f t="shared" si="3"/>
        <v>9.8999999999999986</v>
      </c>
      <c r="E35" s="156">
        <f t="shared" si="4"/>
        <v>22.677684577440854</v>
      </c>
      <c r="F35" s="156">
        <f t="shared" si="5"/>
        <v>41.032165839347002</v>
      </c>
      <c r="G35" s="156">
        <f t="shared" si="6"/>
        <v>8.0874839924999975</v>
      </c>
      <c r="H35" s="156">
        <f t="shared" si="7"/>
        <v>14.590200584940856</v>
      </c>
      <c r="I35" s="156">
        <f t="shared" si="8"/>
        <v>12.59539609479175</v>
      </c>
      <c r="J35" s="142">
        <f t="shared" si="9"/>
        <v>35.55795870504565</v>
      </c>
      <c r="K35" s="176">
        <v>1000</v>
      </c>
      <c r="L35" s="177">
        <v>0</v>
      </c>
      <c r="M35" s="178"/>
      <c r="N35" s="178"/>
      <c r="O35" s="178"/>
      <c r="P35" s="179"/>
      <c r="Q35" s="180">
        <v>36</v>
      </c>
      <c r="R35" s="181">
        <v>3</v>
      </c>
      <c r="S35" s="181"/>
      <c r="T35" s="180"/>
      <c r="U35" s="182"/>
      <c r="V35" s="182" t="s">
        <v>54</v>
      </c>
      <c r="W35" s="156">
        <v>14</v>
      </c>
      <c r="X35" s="156"/>
      <c r="Y35" s="156">
        <v>23.9</v>
      </c>
      <c r="Z35" s="156">
        <v>24.4</v>
      </c>
      <c r="AA35" s="156"/>
      <c r="AB35" s="156">
        <v>24.7</v>
      </c>
      <c r="AC35" s="48"/>
      <c r="AD35" s="140">
        <v>36</v>
      </c>
      <c r="AE35" s="141">
        <v>23.1</v>
      </c>
      <c r="AF35" s="156">
        <f t="shared" si="10"/>
        <v>12.899999999999999</v>
      </c>
      <c r="AG35" s="156">
        <f t="shared" si="11"/>
        <v>28.282181171530301</v>
      </c>
      <c r="AH35" s="156">
        <f t="shared" si="37"/>
        <v>59.482437718244817</v>
      </c>
      <c r="AI35" s="156">
        <f t="shared" si="16"/>
        <v>10.580908111499999</v>
      </c>
      <c r="AJ35" s="156">
        <f t="shared" si="38"/>
        <v>17.701273060030303</v>
      </c>
      <c r="AK35" s="156">
        <f t="shared" si="12"/>
        <v>15.575918905793198</v>
      </c>
      <c r="AL35" s="142">
        <f t="shared" si="13"/>
        <v>29.758822501319344</v>
      </c>
      <c r="AM35" s="176">
        <v>995</v>
      </c>
      <c r="AN35" s="177">
        <v>0</v>
      </c>
      <c r="AO35" s="178"/>
      <c r="AP35" s="178"/>
      <c r="AQ35" s="178"/>
      <c r="AR35" s="179"/>
      <c r="AS35" s="180">
        <v>4</v>
      </c>
      <c r="AT35" s="181">
        <v>2</v>
      </c>
      <c r="AU35" s="181"/>
      <c r="AV35" s="180"/>
      <c r="AW35" s="182"/>
      <c r="AX35" s="182" t="s">
        <v>54</v>
      </c>
      <c r="AY35" s="156"/>
      <c r="AZ35" s="156">
        <v>29.4</v>
      </c>
      <c r="BA35" s="156">
        <v>26.6</v>
      </c>
      <c r="BB35" s="156"/>
      <c r="BC35" s="156">
        <v>24.5</v>
      </c>
      <c r="BD35" s="48"/>
      <c r="BE35" s="140">
        <v>28.2</v>
      </c>
      <c r="BF35" s="141">
        <v>20.2</v>
      </c>
      <c r="BG35" s="156">
        <f t="shared" si="18"/>
        <v>8</v>
      </c>
      <c r="BH35" s="156">
        <f t="shared" si="19"/>
        <v>23.68418059807065</v>
      </c>
      <c r="BI35" s="156">
        <f t="shared" si="20"/>
        <v>38.276747419709096</v>
      </c>
      <c r="BJ35" s="156">
        <f t="shared" si="21"/>
        <v>6.5404861600000013</v>
      </c>
      <c r="BK35" s="156">
        <f t="shared" si="22"/>
        <v>17.14369443807065</v>
      </c>
      <c r="BL35" s="156">
        <f t="shared" si="23"/>
        <v>15.077474768636021</v>
      </c>
      <c r="BM35" s="142">
        <f t="shared" si="14"/>
        <v>44.788796315653464</v>
      </c>
      <c r="BN35" s="176">
        <v>993</v>
      </c>
      <c r="BO35" s="177">
        <v>0</v>
      </c>
      <c r="BP35" s="178"/>
      <c r="BQ35" s="178"/>
      <c r="BR35" s="178"/>
      <c r="BS35" s="179"/>
      <c r="BT35" s="180">
        <v>4</v>
      </c>
      <c r="BU35" s="181">
        <v>2</v>
      </c>
      <c r="BV35" s="181"/>
      <c r="BW35" s="180"/>
      <c r="BX35" s="182"/>
      <c r="BY35" s="182" t="s">
        <v>54</v>
      </c>
      <c r="BZ35" s="156"/>
      <c r="CA35" s="156">
        <v>27.5</v>
      </c>
      <c r="CB35" s="156">
        <v>26.9</v>
      </c>
      <c r="CC35" s="156"/>
      <c r="CD35" s="156">
        <v>25.1</v>
      </c>
      <c r="CE35" s="48"/>
      <c r="CF35" s="49">
        <v>0</v>
      </c>
      <c r="CG35" s="151">
        <v>31.7</v>
      </c>
      <c r="CH35" s="158">
        <f t="shared" si="0"/>
        <v>9.5</v>
      </c>
      <c r="CI35" s="154">
        <v>22.5</v>
      </c>
      <c r="CJ35" s="154">
        <v>118365.82</v>
      </c>
      <c r="CK35" s="100">
        <v>18.8</v>
      </c>
      <c r="CL35" s="156">
        <v>32</v>
      </c>
      <c r="CM35" s="97">
        <f t="shared" si="1"/>
        <v>31.200000000000003</v>
      </c>
      <c r="CN35" s="98"/>
      <c r="CO35" s="98"/>
      <c r="CP35" s="102">
        <f t="shared" si="2"/>
        <v>36.701859174006152</v>
      </c>
      <c r="CQ35" s="136">
        <v>10</v>
      </c>
      <c r="CS35" s="83">
        <v>23</v>
      </c>
      <c r="CT35" s="92">
        <f t="shared" si="27"/>
        <v>30.5</v>
      </c>
      <c r="CU35" s="92">
        <f t="shared" si="28"/>
        <v>14.2</v>
      </c>
      <c r="CV35" s="92">
        <f t="shared" si="29"/>
        <v>25.100000000000005</v>
      </c>
      <c r="CW35" s="94" t="str">
        <f t="shared" si="30"/>
        <v>s/d</v>
      </c>
      <c r="CX35" s="94" t="str">
        <f t="shared" si="31"/>
        <v>s/d</v>
      </c>
      <c r="CY35" s="93">
        <f t="shared" si="32"/>
        <v>42.653547791543232</v>
      </c>
      <c r="CZ35" s="92">
        <f t="shared" si="24"/>
        <v>11.376343974089755</v>
      </c>
      <c r="DA35" s="93">
        <f t="shared" si="25"/>
        <v>1004</v>
      </c>
      <c r="DB35" s="92">
        <f t="shared" si="33"/>
        <v>8.5</v>
      </c>
      <c r="DC35" s="92" t="e">
        <f t="shared" si="39"/>
        <v>#DIV/0!</v>
      </c>
      <c r="DD35" s="92">
        <f t="shared" si="39"/>
        <v>23.233333333333334</v>
      </c>
      <c r="DE35" s="92">
        <f t="shared" si="39"/>
        <v>22.933333333333334</v>
      </c>
      <c r="DF35" s="92" t="e">
        <f t="shared" si="39"/>
        <v>#DIV/0!</v>
      </c>
      <c r="DG35" s="92">
        <f t="shared" si="39"/>
        <v>22.8</v>
      </c>
      <c r="DH35" s="92" t="e">
        <f t="shared" si="39"/>
        <v>#DIV/0!</v>
      </c>
      <c r="DI35" s="96">
        <f t="shared" si="34"/>
        <v>0</v>
      </c>
      <c r="DJ35" s="92">
        <f t="shared" si="35"/>
        <v>5.1000000000000014</v>
      </c>
      <c r="DK35" s="96">
        <f t="shared" si="36"/>
        <v>9.6999999999999993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29.7</v>
      </c>
      <c r="C36" s="141">
        <v>19</v>
      </c>
      <c r="D36" s="156">
        <f t="shared" si="3"/>
        <v>10.7</v>
      </c>
      <c r="E36" s="156">
        <f t="shared" si="4"/>
        <v>21.981870859163269</v>
      </c>
      <c r="F36" s="156">
        <f t="shared" si="5"/>
        <v>41.747370737712458</v>
      </c>
      <c r="G36" s="156">
        <f t="shared" si="6"/>
        <v>8.7361022049999999</v>
      </c>
      <c r="H36" s="156">
        <f t="shared" si="7"/>
        <v>13.245768654163269</v>
      </c>
      <c r="I36" s="156">
        <f t="shared" si="8"/>
        <v>11.130895087680912</v>
      </c>
      <c r="J36" s="142">
        <f t="shared" si="9"/>
        <v>31.728390123974233</v>
      </c>
      <c r="K36" s="176">
        <v>994</v>
      </c>
      <c r="L36" s="177">
        <v>0</v>
      </c>
      <c r="M36" s="178"/>
      <c r="N36" s="178"/>
      <c r="O36" s="178"/>
      <c r="P36" s="179"/>
      <c r="Q36" s="180">
        <v>36</v>
      </c>
      <c r="R36" s="181">
        <v>3</v>
      </c>
      <c r="S36" s="181"/>
      <c r="T36" s="180"/>
      <c r="U36" s="182"/>
      <c r="V36" s="182" t="s">
        <v>54</v>
      </c>
      <c r="W36" s="156">
        <v>18</v>
      </c>
      <c r="X36" s="156"/>
      <c r="Y36" s="156">
        <v>25</v>
      </c>
      <c r="Z36" s="156">
        <v>25.2</v>
      </c>
      <c r="AA36" s="156"/>
      <c r="AB36" s="156">
        <v>25.4</v>
      </c>
      <c r="AC36" s="48"/>
      <c r="AD36" s="140">
        <v>37.200000000000003</v>
      </c>
      <c r="AE36" s="141">
        <v>23.2</v>
      </c>
      <c r="AF36" s="156">
        <f t="shared" si="10"/>
        <v>14.000000000000004</v>
      </c>
      <c r="AG36" s="156">
        <f t="shared" si="11"/>
        <v>28.453740693820269</v>
      </c>
      <c r="AH36" s="156">
        <f t="shared" si="37"/>
        <v>63.513661801344178</v>
      </c>
      <c r="AI36" s="156">
        <f t="shared" si="16"/>
        <v>11.484442480000006</v>
      </c>
      <c r="AJ36" s="156">
        <f t="shared" si="38"/>
        <v>16.969298213820263</v>
      </c>
      <c r="AK36" s="156">
        <f t="shared" si="12"/>
        <v>14.918655152307183</v>
      </c>
      <c r="AL36" s="142">
        <f t="shared" si="13"/>
        <v>26.717556085643817</v>
      </c>
      <c r="AM36" s="176">
        <v>990</v>
      </c>
      <c r="AN36" s="177">
        <v>3</v>
      </c>
      <c r="AO36" s="178"/>
      <c r="AP36" s="178"/>
      <c r="AQ36" s="178"/>
      <c r="AR36" s="179"/>
      <c r="AS36" s="180">
        <v>36</v>
      </c>
      <c r="AT36" s="181">
        <v>3</v>
      </c>
      <c r="AU36" s="181"/>
      <c r="AV36" s="180"/>
      <c r="AW36" s="182"/>
      <c r="AX36" s="182" t="s">
        <v>54</v>
      </c>
      <c r="AY36" s="156"/>
      <c r="AZ36" s="156">
        <v>29.5</v>
      </c>
      <c r="BA36" s="156">
        <v>27</v>
      </c>
      <c r="BB36" s="156"/>
      <c r="BC36" s="156">
        <v>25.2</v>
      </c>
      <c r="BD36" s="48"/>
      <c r="BE36" s="140">
        <v>32.4</v>
      </c>
      <c r="BF36" s="141">
        <v>22.3</v>
      </c>
      <c r="BG36" s="156">
        <f t="shared" si="18"/>
        <v>10.099999999999998</v>
      </c>
      <c r="BH36" s="156">
        <f t="shared" si="19"/>
        <v>26.941904181327775</v>
      </c>
      <c r="BI36" s="156">
        <f t="shared" si="20"/>
        <v>48.687145638479912</v>
      </c>
      <c r="BJ36" s="156">
        <f t="shared" si="21"/>
        <v>8.2768525854999986</v>
      </c>
      <c r="BK36" s="156">
        <f t="shared" si="22"/>
        <v>18.665051595827777</v>
      </c>
      <c r="BL36" s="156">
        <f t="shared" si="23"/>
        <v>16.405908996061648</v>
      </c>
      <c r="BM36" s="142">
        <f t="shared" si="14"/>
        <v>38.336713625445817</v>
      </c>
      <c r="BN36" s="176">
        <v>993</v>
      </c>
      <c r="BO36" s="177">
        <v>0</v>
      </c>
      <c r="BP36" s="178"/>
      <c r="BQ36" s="178"/>
      <c r="BR36" s="178"/>
      <c r="BS36" s="179"/>
      <c r="BT36" s="180">
        <v>4</v>
      </c>
      <c r="BU36" s="181">
        <v>2</v>
      </c>
      <c r="BV36" s="181"/>
      <c r="BW36" s="180"/>
      <c r="BX36" s="182"/>
      <c r="BY36" s="182" t="s">
        <v>54</v>
      </c>
      <c r="BZ36" s="156"/>
      <c r="CA36" s="156">
        <v>27.5</v>
      </c>
      <c r="CB36" s="156">
        <v>27.6</v>
      </c>
      <c r="CC36" s="156"/>
      <c r="CD36" s="156">
        <v>25.6</v>
      </c>
      <c r="CE36" s="48"/>
      <c r="CF36" s="49">
        <v>0</v>
      </c>
      <c r="CG36" s="151">
        <v>34.5</v>
      </c>
      <c r="CH36" s="158">
        <f>CF36+37.9-25</f>
        <v>12.899999999999999</v>
      </c>
      <c r="CI36" s="154">
        <v>23</v>
      </c>
      <c r="CJ36" s="154">
        <v>118446.02</v>
      </c>
      <c r="CK36" s="100">
        <v>23.8</v>
      </c>
      <c r="CL36" s="151">
        <v>38</v>
      </c>
      <c r="CM36" s="97">
        <f t="shared" si="1"/>
        <v>33.1</v>
      </c>
      <c r="CN36" s="98"/>
      <c r="CO36" s="98"/>
      <c r="CP36" s="102">
        <f t="shared" si="2"/>
        <v>32.260886611687958</v>
      </c>
      <c r="CQ36" s="136">
        <v>9.5</v>
      </c>
      <c r="CS36" s="83">
        <v>24</v>
      </c>
      <c r="CT36" s="92">
        <f t="shared" si="27"/>
        <v>32</v>
      </c>
      <c r="CU36" s="92">
        <f t="shared" si="28"/>
        <v>18.100000000000001</v>
      </c>
      <c r="CV36" s="92">
        <f t="shared" si="29"/>
        <v>25.450000000000003</v>
      </c>
      <c r="CW36" s="94" t="str">
        <f t="shared" si="30"/>
        <v>s/d</v>
      </c>
      <c r="CX36" s="94" t="str">
        <f t="shared" si="31"/>
        <v>s/d</v>
      </c>
      <c r="CY36" s="93">
        <f t="shared" si="32"/>
        <v>52.745571633264646</v>
      </c>
      <c r="CZ36" s="92">
        <f t="shared" si="24"/>
        <v>15.07599708893401</v>
      </c>
      <c r="DA36" s="93">
        <f t="shared" si="25"/>
        <v>1004</v>
      </c>
      <c r="DB36" s="92">
        <f t="shared" si="33"/>
        <v>14.5</v>
      </c>
      <c r="DC36" s="92" t="e">
        <f t="shared" si="39"/>
        <v>#DIV/0!</v>
      </c>
      <c r="DD36" s="92">
        <f t="shared" si="39"/>
        <v>23.65</v>
      </c>
      <c r="DE36" s="92">
        <f t="shared" si="39"/>
        <v>23.7</v>
      </c>
      <c r="DF36" s="92" t="e">
        <f t="shared" si="39"/>
        <v>#DIV/0!</v>
      </c>
      <c r="DG36" s="92">
        <f t="shared" si="39"/>
        <v>23.3</v>
      </c>
      <c r="DH36" s="92" t="e">
        <f t="shared" si="39"/>
        <v>#DIV/0!</v>
      </c>
      <c r="DI36" s="96">
        <f t="shared" si="34"/>
        <v>0</v>
      </c>
      <c r="DJ36" s="92">
        <f t="shared" si="35"/>
        <v>6</v>
      </c>
      <c r="DK36" s="96">
        <f t="shared" si="36"/>
        <v>5.5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4"/>
      <c r="B37" s="140"/>
      <c r="C37" s="156"/>
      <c r="D37" s="156"/>
      <c r="E37" s="156"/>
      <c r="F37" s="156"/>
      <c r="G37" s="156"/>
      <c r="H37" s="156"/>
      <c r="I37" s="156"/>
      <c r="J37" s="142"/>
      <c r="K37" s="178"/>
      <c r="L37" s="178"/>
      <c r="M37" s="178"/>
      <c r="N37" s="178"/>
      <c r="O37" s="178"/>
      <c r="P37" s="179"/>
      <c r="Q37" s="179"/>
      <c r="R37" s="179"/>
      <c r="S37" s="179"/>
      <c r="T37" s="179"/>
      <c r="U37" s="179"/>
      <c r="V37" s="179"/>
      <c r="W37" s="156"/>
      <c r="X37" s="156"/>
      <c r="Y37" s="156"/>
      <c r="Z37" s="156"/>
      <c r="AA37" s="156"/>
      <c r="AB37" s="156"/>
      <c r="AC37" s="48"/>
      <c r="AD37" s="140"/>
      <c r="AE37" s="156"/>
      <c r="AF37" s="156"/>
      <c r="AG37" s="156"/>
      <c r="AH37" s="156"/>
      <c r="AI37" s="156"/>
      <c r="AJ37" s="156"/>
      <c r="AK37" s="156"/>
      <c r="AL37" s="142"/>
      <c r="AM37" s="178"/>
      <c r="AN37" s="178"/>
      <c r="AO37" s="178"/>
      <c r="AP37" s="178"/>
      <c r="AQ37" s="178"/>
      <c r="AR37" s="179"/>
      <c r="AS37" s="179"/>
      <c r="AT37" s="179"/>
      <c r="AU37" s="179"/>
      <c r="AV37" s="179"/>
      <c r="AW37" s="179"/>
      <c r="AX37" s="179"/>
      <c r="AY37" s="156"/>
      <c r="AZ37" s="156"/>
      <c r="BA37" s="156"/>
      <c r="BB37" s="156"/>
      <c r="BC37" s="156"/>
      <c r="BD37" s="48"/>
      <c r="BE37" s="140"/>
      <c r="BF37" s="156"/>
      <c r="BG37" s="156"/>
      <c r="BH37" s="156"/>
      <c r="BI37" s="156"/>
      <c r="BJ37" s="156"/>
      <c r="BK37" s="156"/>
      <c r="BL37" s="156"/>
      <c r="BM37" s="142"/>
      <c r="BN37" s="178"/>
      <c r="BO37" s="178"/>
      <c r="BP37" s="178"/>
      <c r="BQ37" s="178"/>
      <c r="BR37" s="178"/>
      <c r="BS37" s="179"/>
      <c r="BT37" s="179"/>
      <c r="BU37" s="179"/>
      <c r="BV37" s="179"/>
      <c r="BW37" s="179"/>
      <c r="BX37" s="179"/>
      <c r="BY37" s="179"/>
      <c r="BZ37" s="156"/>
      <c r="CA37" s="156"/>
      <c r="CB37" s="156"/>
      <c r="CC37" s="156"/>
      <c r="CD37" s="156"/>
      <c r="CE37" s="48"/>
      <c r="CF37" s="49"/>
      <c r="CG37" s="151"/>
      <c r="CH37" s="158"/>
      <c r="CI37" s="154"/>
      <c r="CJ37" s="154"/>
      <c r="CK37" s="100"/>
      <c r="CL37" s="151"/>
      <c r="CM37" s="199"/>
      <c r="CN37" s="98"/>
      <c r="CO37" s="98"/>
      <c r="CP37" s="200"/>
      <c r="CQ37" s="201"/>
      <c r="CS37" s="83">
        <v>25</v>
      </c>
      <c r="CT37" s="92">
        <f t="shared" ref="CT37" si="40">CL31</f>
        <v>31.5</v>
      </c>
      <c r="CU37" s="92">
        <f t="shared" ref="CU37" si="41">CK31</f>
        <v>20.399999999999999</v>
      </c>
      <c r="CV37" s="92">
        <f t="shared" ref="CV37" si="42">IF(CM31=FALSE,"s/d",CM31)</f>
        <v>25.366666666666664</v>
      </c>
      <c r="CW37" s="94" t="str">
        <f t="shared" ref="CW37" si="43">IF(CO31="","s/d",CO31)</f>
        <v>s/d</v>
      </c>
      <c r="CX37" s="94" t="str">
        <f t="shared" ref="CX37" si="44">IF(CN31="","s/d",CN31)</f>
        <v>s/d</v>
      </c>
      <c r="CY37" s="93">
        <f t="shared" ref="CY37" si="45">CP31</f>
        <v>48.27391227131104</v>
      </c>
      <c r="CZ37" s="92">
        <f t="shared" ref="CZ37" si="46">IF(COUNT(I31,AK31,BL31)=1,"sd",AVERAGE(I31,AK31,BL31))</f>
        <v>12.923527672422296</v>
      </c>
      <c r="DA37" s="93">
        <f t="shared" ref="DA37" si="47">IF(COUNT(K31,AM31,BN31)=1,"sd",AVERAGE(K31,AM31,BN31))</f>
        <v>1003.6666666666666</v>
      </c>
      <c r="DB37" s="92" t="str">
        <f t="shared" ref="DB37" si="48">IF(W31="","",W31)</f>
        <v>s/d</v>
      </c>
      <c r="DC37" s="92" t="e">
        <f t="shared" ref="DC37" si="49">IF(COUNT(X31,AY31,BZ31)=1,"sd",AVERAGE(X31,AY31,BZ31))</f>
        <v>#DIV/0!</v>
      </c>
      <c r="DD37" s="92">
        <f t="shared" ref="DD37" si="50">IF(COUNT(Y31,AZ31,CA31)=1,"sd",AVERAGE(Y31,AZ31,CA31))</f>
        <v>24.933333333333334</v>
      </c>
      <c r="DE37" s="92">
        <f t="shared" ref="DE37" si="51">IF(COUNT(Z31,BA31,CB31)=1,"sd",AVERAGE(Z31,BA31,CB31))</f>
        <v>24.466666666666669</v>
      </c>
      <c r="DF37" s="92" t="e">
        <f t="shared" ref="DF37" si="52">IF(COUNT(AA31,BB31,CC31)=1,"sd",AVERAGE(AA31,BB31,CC31))</f>
        <v>#DIV/0!</v>
      </c>
      <c r="DG37" s="92">
        <f t="shared" ref="DG37" si="53">IF(COUNT(AB31,BC31,CD31)=1,"sd",AVERAGE(AB31,BC31,CD31))</f>
        <v>23.666666666666668</v>
      </c>
      <c r="DH37" s="92" t="e">
        <f t="shared" ref="DH37" si="54">IF(COUNT(AC31,BD31,CE31)=1,"sd",AVERAGE(AC31,BD31,CE31))</f>
        <v>#DIV/0!</v>
      </c>
      <c r="DI37" s="96">
        <f t="shared" ref="DI37" si="55">CF31</f>
        <v>0</v>
      </c>
      <c r="DJ37" s="92">
        <f t="shared" ref="DJ37" si="56">CH31</f>
        <v>5.8000000000000007</v>
      </c>
      <c r="DK37" s="96">
        <f t="shared" ref="DK37" si="57">IF(CQ31="","",CQ31)</f>
        <v>5.5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SUM(CF7:CF36)</f>
        <v>5.8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>CL32</f>
        <v>32</v>
      </c>
      <c r="CU38" s="92">
        <f>CK32</f>
        <v>14.6</v>
      </c>
      <c r="CV38" s="92">
        <f>IF(CM32=FALSE,"s/d",CM32)</f>
        <v>25.966666666666669</v>
      </c>
      <c r="CW38" s="94" t="str">
        <f>IF(CO32="","s/d",CO32)</f>
        <v>s/d</v>
      </c>
      <c r="CX38" s="94" t="str">
        <f>IF(CN32="","s/d",CN32)</f>
        <v>s/d</v>
      </c>
      <c r="CY38" s="93">
        <f>CP32</f>
        <v>33.049657941944275</v>
      </c>
      <c r="CZ38" s="92">
        <f>IF(COUNT(I32,AK32,BL32)=1,"sd",AVERAGE(I32,AK32,BL32))</f>
        <v>7.84564836266631</v>
      </c>
      <c r="DA38" s="93">
        <f>IF(COUNT(K32,AM32,BN32)=1,"sd",AVERAGE(K32,AM32,BN32))</f>
        <v>1004.3333333333334</v>
      </c>
      <c r="DB38" s="92">
        <f>IF(W32="","",W32)</f>
        <v>8.5</v>
      </c>
      <c r="DC38" s="92" t="e">
        <f t="shared" ref="DC38:DH42" si="58">IF(COUNT(X32,AY32,BZ32)=1,"sd",AVERAGE(X32,AY32,BZ32))</f>
        <v>#DIV/0!</v>
      </c>
      <c r="DD38" s="92">
        <f t="shared" si="58"/>
        <v>24.5</v>
      </c>
      <c r="DE38" s="92">
        <f t="shared" si="58"/>
        <v>24.266666666666666</v>
      </c>
      <c r="DF38" s="92" t="e">
        <f t="shared" si="58"/>
        <v>#DIV/0!</v>
      </c>
      <c r="DG38" s="92">
        <f t="shared" si="58"/>
        <v>23.8</v>
      </c>
      <c r="DH38" s="92" t="e">
        <f t="shared" si="58"/>
        <v>#DIV/0!</v>
      </c>
      <c r="DI38" s="96">
        <f>CF32</f>
        <v>0</v>
      </c>
      <c r="DJ38" s="92" t="s">
        <v>65</v>
      </c>
      <c r="DK38" s="96">
        <f>IF(CQ32="","",CQ32)</f>
        <v>10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AVERAGE(W7:W36)</f>
        <v>13.410714285714286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AVERAGE(CF7:CF36)</f>
        <v>0.19333333333333333</v>
      </c>
      <c r="CG39" s="5">
        <f>AVERAGE(CG7:CG36)</f>
        <v>30.290000000000003</v>
      </c>
      <c r="CH39" s="5">
        <f t="shared" ref="CH39:CN39" si="59">AVERAGE(CH7:CH36)</f>
        <v>5.8100000000000014</v>
      </c>
      <c r="CI39" s="5"/>
      <c r="CJ39" s="5"/>
      <c r="CK39" s="5">
        <f>AVERAGE(CK7:CK36)</f>
        <v>16.99655172413793</v>
      </c>
      <c r="CL39" s="5">
        <f>AVERAGE(CL7:CL36)</f>
        <v>29.533333333333335</v>
      </c>
      <c r="CM39" s="5">
        <f t="shared" si="59"/>
        <v>24.056111111111115</v>
      </c>
      <c r="CN39" s="5" t="e">
        <f t="shared" si="59"/>
        <v>#DIV/0!</v>
      </c>
      <c r="CO39" s="5"/>
      <c r="CP39" s="42"/>
      <c r="CQ39" s="33">
        <f>AVERAGE(CQ7:CQ36)</f>
        <v>6.3500000000000005</v>
      </c>
      <c r="CS39" s="83">
        <v>27</v>
      </c>
      <c r="CT39" s="92">
        <f>CL33</f>
        <v>33.5</v>
      </c>
      <c r="CU39" s="92">
        <f>CK33</f>
        <v>16.600000000000001</v>
      </c>
      <c r="CV39" s="92">
        <f>IF(CM33=FALSE,"s/d",CM33)</f>
        <v>27.166666666666668</v>
      </c>
      <c r="CW39" s="94" t="str">
        <f>IF(CO33="","s/d",CO33)</f>
        <v>s/d</v>
      </c>
      <c r="CX39" s="94" t="str">
        <f>IF(CN33="","s/d",CN33)</f>
        <v>s/d</v>
      </c>
      <c r="CY39" s="93">
        <f>CP33</f>
        <v>40.647901929681254</v>
      </c>
      <c r="CZ39" s="92">
        <f>IF(COUNT(I33,AK33,BL33)=1,"sd",AVERAGE(I33,AK33,BL33))</f>
        <v>11.797918119454408</v>
      </c>
      <c r="DA39" s="93">
        <f>IF(COUNT(K33,AM33,BN33)=1,"sd",AVERAGE(K33,AM33,BN33))</f>
        <v>1000.6666666666666</v>
      </c>
      <c r="DB39" s="92" t="str">
        <f>IF(W33="","",W33)</f>
        <v>s/d</v>
      </c>
      <c r="DC39" s="92" t="e">
        <f t="shared" si="58"/>
        <v>#DIV/0!</v>
      </c>
      <c r="DD39" s="92">
        <f t="shared" si="58"/>
        <v>25.333333333333332</v>
      </c>
      <c r="DE39" s="92">
        <f t="shared" si="58"/>
        <v>24.833333333333332</v>
      </c>
      <c r="DF39" s="92" t="e">
        <f t="shared" si="58"/>
        <v>#DIV/0!</v>
      </c>
      <c r="DG39" s="92">
        <f t="shared" si="58"/>
        <v>24.066666666666666</v>
      </c>
      <c r="DH39" s="92" t="e">
        <f t="shared" si="58"/>
        <v>#DIV/0!</v>
      </c>
      <c r="DI39" s="96">
        <f>CF33</f>
        <v>0</v>
      </c>
      <c r="DJ39" s="92">
        <f>CH33</f>
        <v>6.8999999999999986</v>
      </c>
      <c r="DK39" s="96">
        <f>IF(CQ33="","",CQ33)</f>
        <v>10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MIN(W7:W36)</f>
        <v>4.5999999999999996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MIN(CF7:CF36)</f>
        <v>0</v>
      </c>
      <c r="CG40" s="111">
        <f>MIN(CG7:CG36)</f>
        <v>21.9</v>
      </c>
      <c r="CH40" s="160">
        <f t="shared" ref="CH40:CN40" si="60">MIN(CH7:CH36)</f>
        <v>2</v>
      </c>
      <c r="CI40" s="6"/>
      <c r="CJ40" s="6"/>
      <c r="CK40" s="6">
        <f>MIN(CK7:CK36)</f>
        <v>10</v>
      </c>
      <c r="CL40" s="6">
        <f>MIN(CL7:CL36)</f>
        <v>18</v>
      </c>
      <c r="CM40" s="6">
        <f t="shared" si="60"/>
        <v>15.533333333333333</v>
      </c>
      <c r="CN40" s="6">
        <f t="shared" si="60"/>
        <v>0</v>
      </c>
      <c r="CO40" s="6"/>
      <c r="CP40" s="43"/>
      <c r="CQ40" s="35">
        <f>MIN(CQ7:CQ36)</f>
        <v>0</v>
      </c>
      <c r="CS40" s="83">
        <v>28</v>
      </c>
      <c r="CT40" s="92">
        <f>CL34</f>
        <v>35.5</v>
      </c>
      <c r="CU40" s="92">
        <f>CK34</f>
        <v>18.2</v>
      </c>
      <c r="CV40" s="92">
        <f>IF(CM34=FALSE,"s/d",CM34)</f>
        <v>30.166666666666668</v>
      </c>
      <c r="CW40" s="94" t="str">
        <f>IF(CO34="","s/d",CO34)</f>
        <v>s/d</v>
      </c>
      <c r="CX40" s="94" t="str">
        <f>IF(CN34="","s/d",CN34)</f>
        <v>s/d</v>
      </c>
      <c r="CY40" s="93">
        <f>CP34</f>
        <v>38.54298008155606</v>
      </c>
      <c r="CZ40" s="92">
        <f>IF(COUNT(I34,AK34,BL34)=1,"sd",AVERAGE(I34,AK34,BL34))</f>
        <v>13.903113526896457</v>
      </c>
      <c r="DA40" s="93">
        <f>IF(COUNT(K34,AM34,BN34)=1,"sd",AVERAGE(K34,AM34,BN34))</f>
        <v>999.33333333333337</v>
      </c>
      <c r="DB40" s="92">
        <f>IF(W34="","",W34)</f>
        <v>13</v>
      </c>
      <c r="DC40" s="92" t="e">
        <f t="shared" si="58"/>
        <v>#DIV/0!</v>
      </c>
      <c r="DD40" s="92">
        <f t="shared" si="58"/>
        <v>26.233333333333334</v>
      </c>
      <c r="DE40" s="92">
        <f t="shared" si="58"/>
        <v>25.266666666666666</v>
      </c>
      <c r="DF40" s="92" t="e">
        <f t="shared" si="58"/>
        <v>#DIV/0!</v>
      </c>
      <c r="DG40" s="92">
        <f t="shared" si="58"/>
        <v>24.366666666666664</v>
      </c>
      <c r="DH40" s="92" t="e">
        <f t="shared" si="58"/>
        <v>#DIV/0!</v>
      </c>
      <c r="DI40" s="96">
        <f>CF34</f>
        <v>0</v>
      </c>
      <c r="DJ40" s="92">
        <f>CH34</f>
        <v>6.6999999999999993</v>
      </c>
      <c r="DK40" s="96">
        <f>IF(CQ34="","",CQ34)</f>
        <v>9.8000000000000007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MAX(W7:W36)</f>
        <v>21.8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MAX(CF7:CF36)</f>
        <v>5.5</v>
      </c>
      <c r="CG41" s="110">
        <f>MAX(CG7:CG36)</f>
        <v>35.4</v>
      </c>
      <c r="CH41" s="110">
        <f t="shared" ref="CH41:CN41" si="61">MAX(CH7:CH36)</f>
        <v>12.899999999999999</v>
      </c>
      <c r="CI41" s="110"/>
      <c r="CJ41" s="110"/>
      <c r="CK41" s="110">
        <f>MAX(CK7:CK36)</f>
        <v>26</v>
      </c>
      <c r="CL41" s="110">
        <f>MAX(CL7:CL36)</f>
        <v>39</v>
      </c>
      <c r="CM41" s="110">
        <f t="shared" si="61"/>
        <v>33.1</v>
      </c>
      <c r="CN41" s="110">
        <f t="shared" si="61"/>
        <v>0</v>
      </c>
      <c r="CO41" s="110"/>
      <c r="CP41" s="110"/>
      <c r="CQ41" s="41">
        <f>MAX(CQ7:CQ36)</f>
        <v>10.199999999999999</v>
      </c>
      <c r="CS41" s="83">
        <v>29</v>
      </c>
      <c r="CT41" s="92">
        <f>CL35</f>
        <v>32</v>
      </c>
      <c r="CU41" s="92">
        <f>CK35</f>
        <v>18.8</v>
      </c>
      <c r="CV41" s="92">
        <f>IF(CM35=FALSE,"s/d",CM35)</f>
        <v>31.200000000000003</v>
      </c>
      <c r="CW41" s="94" t="str">
        <f>IF(CO35="","s/d",CO35)</f>
        <v>s/d</v>
      </c>
      <c r="CX41" s="94" t="str">
        <f>IF(CN35="","s/d",CN35)</f>
        <v>s/d</v>
      </c>
      <c r="CY41" s="93">
        <f>CP35</f>
        <v>36.701859174006152</v>
      </c>
      <c r="CZ41" s="92">
        <f>IF(COUNT(I35,AK35,BL35)=1,"sd",AVERAGE(I35,AK35,BL35))</f>
        <v>14.416263256406991</v>
      </c>
      <c r="DA41" s="93">
        <f>IF(COUNT(K35,AM35,BN35)=1,"sd",AVERAGE(K35,AM35,BN35))</f>
        <v>996</v>
      </c>
      <c r="DB41" s="92">
        <f>IF(W35="","",W35)</f>
        <v>14</v>
      </c>
      <c r="DC41" s="92" t="e">
        <f t="shared" si="58"/>
        <v>#DIV/0!</v>
      </c>
      <c r="DD41" s="92">
        <f t="shared" si="58"/>
        <v>26.933333333333334</v>
      </c>
      <c r="DE41" s="92">
        <f t="shared" si="58"/>
        <v>25.966666666666669</v>
      </c>
      <c r="DF41" s="92" t="e">
        <f t="shared" si="58"/>
        <v>#DIV/0!</v>
      </c>
      <c r="DG41" s="92">
        <f t="shared" si="58"/>
        <v>24.766666666666669</v>
      </c>
      <c r="DH41" s="92" t="e">
        <f t="shared" si="58"/>
        <v>#DIV/0!</v>
      </c>
      <c r="DI41" s="96">
        <f>CF35</f>
        <v>0</v>
      </c>
      <c r="DJ41" s="92">
        <f>CH35</f>
        <v>9.5</v>
      </c>
      <c r="DK41" s="96">
        <f>IF(CQ35="","",CQ35)</f>
        <v>10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>CL36</f>
        <v>38</v>
      </c>
      <c r="CU42" s="92">
        <f>CK36</f>
        <v>23.8</v>
      </c>
      <c r="CV42" s="92">
        <f>IF(CM36=FALSE,"s/d",CM36)</f>
        <v>33.1</v>
      </c>
      <c r="CW42" s="94" t="str">
        <f>IF(CO36="","s/d",CO36)</f>
        <v>s/d</v>
      </c>
      <c r="CX42" s="94" t="str">
        <f>IF(CN36="","s/d",CN36)</f>
        <v>s/d</v>
      </c>
      <c r="CY42" s="93">
        <f>CP36</f>
        <v>32.260886611687958</v>
      </c>
      <c r="CZ42" s="92">
        <f>IF(COUNT(I36,AK36,BL36)=1,"sd",AVERAGE(I36,AK36,BL36))</f>
        <v>14.151819745349913</v>
      </c>
      <c r="DA42" s="93">
        <f>IF(COUNT(K36,AM36,BN36)=1,"sd",AVERAGE(K36,AM36,BN36))</f>
        <v>992.33333333333337</v>
      </c>
      <c r="DB42" s="92">
        <f>IF(W36="","",W36)</f>
        <v>18</v>
      </c>
      <c r="DC42" s="92" t="e">
        <f t="shared" si="58"/>
        <v>#DIV/0!</v>
      </c>
      <c r="DD42" s="92">
        <f t="shared" si="58"/>
        <v>27.333333333333332</v>
      </c>
      <c r="DE42" s="92">
        <f t="shared" si="58"/>
        <v>26.600000000000005</v>
      </c>
      <c r="DF42" s="92" t="e">
        <f t="shared" si="58"/>
        <v>#DIV/0!</v>
      </c>
      <c r="DG42" s="92">
        <f t="shared" si="58"/>
        <v>25.399999999999995</v>
      </c>
      <c r="DH42" s="92" t="e">
        <f t="shared" si="58"/>
        <v>#DIV/0!</v>
      </c>
      <c r="DI42" s="96">
        <f>CF36</f>
        <v>0</v>
      </c>
      <c r="DJ42" s="92">
        <f>CH36</f>
        <v>12.899999999999999</v>
      </c>
      <c r="DK42" s="96">
        <f>IF(CQ36="","",CQ36)</f>
        <v>9.5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 t="e">
        <f>#REF!</f>
        <v>#REF!</v>
      </c>
      <c r="CU43" s="92" t="e">
        <f>#REF!</f>
        <v>#REF!</v>
      </c>
      <c r="CV43" s="92" t="e">
        <f>IF(#REF!=FALSE,"s/d",#REF!)</f>
        <v>#REF!</v>
      </c>
      <c r="CW43" s="94" t="e">
        <f>IF(#REF!="","s/d",#REF!)</f>
        <v>#REF!</v>
      </c>
      <c r="CX43" s="94" t="e">
        <f>IF(#REF!="","s/d",#REF!)</f>
        <v>#REF!</v>
      </c>
      <c r="CY43" s="93" t="e">
        <f>#REF!</f>
        <v>#REF!</v>
      </c>
      <c r="CZ43" s="92" t="e">
        <f>IF(COUNT(#REF!,#REF!,#REF!)=1,"sd",AVERAGE(#REF!,#REF!,#REF!))</f>
        <v>#REF!</v>
      </c>
      <c r="DA43" s="93" t="e">
        <f>IF(COUNT(#REF!,#REF!,#REF!)=1,"sd",AVERAGE(#REF!,#REF!,#REF!))</f>
        <v>#REF!</v>
      </c>
      <c r="DB43" s="92" t="e">
        <f>IF(#REF!="","",#REF!)</f>
        <v>#REF!</v>
      </c>
      <c r="DC43" s="92" t="e">
        <f>IF(COUNT(#REF!,#REF!,#REF!)=1,"sd",AVERAGE(#REF!,#REF!,#REF!))</f>
        <v>#REF!</v>
      </c>
      <c r="DD43" s="92" t="e">
        <f>IF(COUNT(#REF!,#REF!,#REF!)=1,"sd",AVERAGE(#REF!,#REF!,#REF!))</f>
        <v>#REF!</v>
      </c>
      <c r="DE43" s="92" t="e">
        <f>IF(COUNT(#REF!,#REF!,#REF!)=1,"sd",AVERAGE(#REF!,#REF!,#REF!))</f>
        <v>#REF!</v>
      </c>
      <c r="DF43" s="92" t="e">
        <f>IF(COUNT(#REF!,#REF!,#REF!)=1,"sd",AVERAGE(#REF!,#REF!,#REF!))</f>
        <v>#REF!</v>
      </c>
      <c r="DG43" s="92" t="e">
        <f>IF(COUNT(#REF!,#REF!,#REF!)=1,"sd",AVERAGE(#REF!,#REF!,#REF!))</f>
        <v>#REF!</v>
      </c>
      <c r="DH43" s="92" t="e">
        <f>IF(COUNT(#REF!,#REF!,#REF!)=1,"sd",AVERAGE(#REF!,#REF!,#REF!))</f>
        <v>#REF!</v>
      </c>
      <c r="DI43" s="96" t="e">
        <f>#REF!</f>
        <v>#REF!</v>
      </c>
      <c r="DJ43" s="92" t="e">
        <f>#REF!</f>
        <v>#REF!</v>
      </c>
      <c r="DK43" s="96" t="e">
        <f>IF(#REF!="","",#REF!)</f>
        <v>#REF!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1000"/>
  <sheetViews>
    <sheetView topLeftCell="A8" zoomScale="80" zoomScaleNormal="80" workbookViewId="0">
      <pane xSplit="1" topLeftCell="CF1" activePane="topRight" state="frozen"/>
      <selection pane="topRight" activeCell="DJ53" sqref="DJ53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108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109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31.8</v>
      </c>
      <c r="C7" s="141">
        <v>21.2</v>
      </c>
      <c r="D7" s="156">
        <f>IF(B7="","SD",IF(C7="","SD",(B7-C7)))</f>
        <v>10.600000000000001</v>
      </c>
      <c r="E7" s="156">
        <f xml:space="preserve"> IF(B7="","SD",IF(C7="","SD",(10^(23.5518-(2937.4/(273+C7))-(4.9283*LOG10(273+C7))))))</f>
        <v>25.189755922109946</v>
      </c>
      <c r="F7" s="156">
        <f>IF(B7="","SD",(10^(23.5518-(2937.4/(273+B7))-(4.9283*LOG10(273+B7)))))</f>
        <v>47.064120993398241</v>
      </c>
      <c r="G7" s="156">
        <f>IF(B7="","SD",IF(C7="","SD",(0.799*(1+(0.00115*C7))*(B7-C7))))</f>
        <v>8.6758839720000012</v>
      </c>
      <c r="H7" s="156">
        <f>IF(E7="SD","SD",IF(G7="SD","SD",(E7-G7)))</f>
        <v>16.513871950109944</v>
      </c>
      <c r="I7" s="156">
        <f>IF(H7="SD","SD",((237.3*LN(H7/6.11))/(7.5*LN(10)-LN(H7/6.11))))</f>
        <v>14.497054336434919</v>
      </c>
      <c r="J7" s="142">
        <f>IF(H7="SD","",IF(F7="SD","",(100*H7/F7)))</f>
        <v>35.088027995734528</v>
      </c>
      <c r="K7" s="176">
        <v>991</v>
      </c>
      <c r="L7" s="177">
        <v>0</v>
      </c>
      <c r="M7" s="178"/>
      <c r="N7" s="178"/>
      <c r="O7" s="178"/>
      <c r="P7" s="179"/>
      <c r="Q7" s="180">
        <v>36</v>
      </c>
      <c r="R7" s="181">
        <v>4</v>
      </c>
      <c r="S7" s="181"/>
      <c r="T7" s="180"/>
      <c r="U7" s="182"/>
      <c r="V7" s="182" t="s">
        <v>54</v>
      </c>
      <c r="W7" s="156">
        <v>25</v>
      </c>
      <c r="X7" s="156"/>
      <c r="Y7" s="156">
        <v>26</v>
      </c>
      <c r="Z7" s="156">
        <v>26.2</v>
      </c>
      <c r="AA7" s="156"/>
      <c r="AB7" s="156">
        <v>26</v>
      </c>
      <c r="AC7" s="48"/>
      <c r="AD7" s="140">
        <v>39.5</v>
      </c>
      <c r="AE7" s="141">
        <v>25</v>
      </c>
      <c r="AF7" s="156">
        <f>IF(AD7="","SD",IF(AE7="","SD",(AD7-AE7)))</f>
        <v>14.5</v>
      </c>
      <c r="AG7" s="156">
        <f xml:space="preserve"> IF(AD7="","SD",IF(AE7="","SD",(10^(23.5518-(2937.4/(273+AE7))-(4.9283*LOG10(273+AE7))))))</f>
        <v>31.701003193072857</v>
      </c>
      <c r="AH7" s="156">
        <f>IF(AD7="","SD",(10^(23.5518-(2937.4/(273+AD7))-(4.9283*LOG10(273+AD7)))))</f>
        <v>71.903600561277415</v>
      </c>
      <c r="AI7" s="156">
        <f>IF(AD7="","SD",IF(AE7="","SD",(0.799*(1+(0.00115*AE7))*(AD7-AE7))))</f>
        <v>11.918583125000001</v>
      </c>
      <c r="AJ7" s="156">
        <f>IF(AG7="SD","SD",IF(AI7="SD","SD",(AG7-AI7)))</f>
        <v>19.782420068072856</v>
      </c>
      <c r="AK7" s="156">
        <f>IF(AJ7="SD","SD",((237.3*LN(AJ7/6.11))/(7.5*LN(10)-LN(AJ7/6.11))))</f>
        <v>17.322411079290784</v>
      </c>
      <c r="AL7" s="142">
        <f>IF(AJ7="SD","",IF(AH7="SD","",(100*AJ7/AH7)))</f>
        <v>27.512419285893696</v>
      </c>
      <c r="AM7" s="176">
        <v>987</v>
      </c>
      <c r="AN7" s="177">
        <v>4</v>
      </c>
      <c r="AO7" s="178"/>
      <c r="AP7" s="178"/>
      <c r="AQ7" s="178"/>
      <c r="AR7" s="179"/>
      <c r="AS7" s="180">
        <v>36</v>
      </c>
      <c r="AT7" s="181">
        <v>4</v>
      </c>
      <c r="AU7" s="181"/>
      <c r="AV7" s="180"/>
      <c r="AW7" s="182"/>
      <c r="AX7" s="182" t="s">
        <v>54</v>
      </c>
      <c r="AY7" s="156"/>
      <c r="AZ7" s="156">
        <v>31</v>
      </c>
      <c r="BA7" s="156">
        <v>28.2</v>
      </c>
      <c r="BB7" s="156"/>
      <c r="BC7" s="156">
        <v>25.9</v>
      </c>
      <c r="BD7" s="48"/>
      <c r="BE7" s="140">
        <v>33.9</v>
      </c>
      <c r="BF7" s="141">
        <v>23.8</v>
      </c>
      <c r="BG7" s="156">
        <f>IF(BE7="","SD",IF(BF7="","SD",(BE7-BF7)))</f>
        <v>10.099999999999998</v>
      </c>
      <c r="BH7" s="156">
        <f xml:space="preserve"> IF(BE7="","SD",IF(BF7="","SD",(10^(23.5518-(2937.4/(273+BF7))-(4.9283*LOG10(273+BF7))))))</f>
        <v>29.502302303151424</v>
      </c>
      <c r="BI7" s="156">
        <f>IF(BE7="","SD",(10^(23.5518-(2937.4/(273+BE7))-(4.9283*LOG10(273+BE7)))))</f>
        <v>52.958710942112418</v>
      </c>
      <c r="BJ7" s="156">
        <f>IF(BE7="","SD",IF(BF7="","SD",(0.799*(1+(0.00115*BF7))*(BE7-BF7))))</f>
        <v>8.290773162999999</v>
      </c>
      <c r="BK7" s="156">
        <f>IF(BH7="SD","SD",IF(BJ7="SD","SD",(BH7-BJ7)))</f>
        <v>21.211529140151427</v>
      </c>
      <c r="BL7" s="156">
        <f>IF(BK7="SD","SD",((237.3*LN(BK7/6.11))/(7.5*LN(10)-LN(BK7/6.11))))</f>
        <v>18.430708851058913</v>
      </c>
      <c r="BM7" s="142">
        <f>IF(BK7="SD","",IF(BI7="SD","",(100*BK7/BI7)))</f>
        <v>40.052955902452226</v>
      </c>
      <c r="BN7" s="176">
        <v>987</v>
      </c>
      <c r="BO7" s="177">
        <v>0</v>
      </c>
      <c r="BP7" s="178"/>
      <c r="BQ7" s="178"/>
      <c r="BR7" s="178"/>
      <c r="BS7" s="179"/>
      <c r="BT7" s="180">
        <v>4</v>
      </c>
      <c r="BU7" s="181">
        <v>2</v>
      </c>
      <c r="BV7" s="181"/>
      <c r="BW7" s="180"/>
      <c r="BX7" s="182"/>
      <c r="BY7" s="182" t="s">
        <v>54</v>
      </c>
      <c r="BZ7" s="156"/>
      <c r="CA7" s="156">
        <v>29.7</v>
      </c>
      <c r="CB7" s="156">
        <v>28.7</v>
      </c>
      <c r="CC7" s="156"/>
      <c r="CD7" s="156">
        <v>26.3</v>
      </c>
      <c r="CE7" s="48"/>
      <c r="CF7" s="149">
        <v>0</v>
      </c>
      <c r="CG7" s="3">
        <v>37.9</v>
      </c>
      <c r="CH7" s="3">
        <f t="shared" ref="CH7:CH36" si="0">CF7+CG8-25</f>
        <v>11.5</v>
      </c>
      <c r="CI7" s="155">
        <v>23.5</v>
      </c>
      <c r="CJ7" s="153">
        <v>118616.27</v>
      </c>
      <c r="CK7" s="157">
        <v>27.6</v>
      </c>
      <c r="CL7" s="155">
        <v>40</v>
      </c>
      <c r="CM7" s="97">
        <f t="shared" ref="CM7:CM37" si="1">IF(AND(B7&gt;0,AD7&gt;0),AVERAGE(B7,AD7,BE7),IF(AND(B7=0,AD7&gt;0,BE7&gt;0),AVERAGE(B7,AD7,BE7),IF(AND(AD7=0,B7&gt;0,BE7&gt;0),AVERAGE(B7,AD7,BE7))))</f>
        <v>35.066666666666663</v>
      </c>
      <c r="CN7" s="101"/>
      <c r="CO7" s="101"/>
      <c r="CP7" s="102">
        <f t="shared" ref="CP7:CP37" si="2">IF(COUNT(J7,AL7,BM7)=1,"sd",AVERAGE(J7,AL7,BM7))</f>
        <v>34.217801061360149</v>
      </c>
      <c r="CQ7" s="135">
        <v>9.6999999999999993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21.2</v>
      </c>
      <c r="C8" s="141">
        <v>19</v>
      </c>
      <c r="D8" s="156">
        <f t="shared" ref="D8:D37" si="3">IF(B8="","SD",IF(C8="","SD",(B8-C8)))</f>
        <v>2.1999999999999993</v>
      </c>
      <c r="E8" s="156">
        <f t="shared" ref="E8:E37" si="4" xml:space="preserve"> IF(B8="","SD",IF(C8="","SD",(10^(23.5518-(2937.4/(273+C8))-(4.9283*LOG10(273+C8))))))</f>
        <v>21.981870859163269</v>
      </c>
      <c r="F8" s="156">
        <f t="shared" ref="F8:F37" si="5">IF(B8="","SD",(10^(23.5518-(2937.4/(273+B8))-(4.9283*LOG10(273+B8)))))</f>
        <v>25.189755922109946</v>
      </c>
      <c r="G8" s="156">
        <f t="shared" ref="G8:G37" si="6">IF(B8="","SD",IF(C8="","SD",(0.799*(1+(0.00115*C8))*(B8-C8))))</f>
        <v>1.7962079299999993</v>
      </c>
      <c r="H8" s="156">
        <f t="shared" ref="H8:H37" si="7">IF(E8="SD","SD",IF(G8="SD","SD",(E8-G8)))</f>
        <v>20.185662929163271</v>
      </c>
      <c r="I8" s="156">
        <f t="shared" ref="I8:I37" si="8">IF(H8="SD","SD",((237.3*LN(H8/6.11))/(7.5*LN(10)-LN(H8/6.11))))</f>
        <v>17.642051366977128</v>
      </c>
      <c r="J8" s="142">
        <f t="shared" ref="J8:J37" si="9">IF(H8="SD","",IF(F8="SD","",(100*H8/F8)))</f>
        <v>80.134412542860716</v>
      </c>
      <c r="K8" s="176">
        <v>997</v>
      </c>
      <c r="L8" s="177">
        <v>8</v>
      </c>
      <c r="M8" s="178"/>
      <c r="N8" s="178"/>
      <c r="O8" s="178"/>
      <c r="P8" s="179"/>
      <c r="Q8" s="180">
        <v>18</v>
      </c>
      <c r="R8" s="181">
        <v>2</v>
      </c>
      <c r="S8" s="181"/>
      <c r="T8" s="180"/>
      <c r="U8" s="182"/>
      <c r="V8" s="182" t="s">
        <v>54</v>
      </c>
      <c r="W8" s="156">
        <v>20</v>
      </c>
      <c r="X8" s="156"/>
      <c r="Y8" s="156">
        <v>26.8</v>
      </c>
      <c r="Z8" s="156">
        <v>27.1</v>
      </c>
      <c r="AA8" s="156"/>
      <c r="AB8" s="156">
        <v>26.8</v>
      </c>
      <c r="AC8" s="48"/>
      <c r="AD8" s="140">
        <v>23.5</v>
      </c>
      <c r="AE8" s="141">
        <v>21</v>
      </c>
      <c r="AF8" s="156">
        <f t="shared" ref="AF8:AF37" si="10">IF(AD8="","SD",IF(AE8="","SD",(AD8-AE8)))</f>
        <v>2.5</v>
      </c>
      <c r="AG8" s="156">
        <f t="shared" ref="AG8:AG37" si="11" xml:space="preserve"> IF(AD8="","SD",IF(AE8="","SD",(10^(23.5518-(2937.4/(273+AE8))-(4.9283*LOG10(273+AE8))))))</f>
        <v>24.882120498598017</v>
      </c>
      <c r="AH8" s="156">
        <f>IF(AD8="","SD",(10^(23.5518-(2937.4/(273+AD8))-(4.9283*LOG10(273+AD8)))))</f>
        <v>28.973881908668147</v>
      </c>
      <c r="AI8" s="156">
        <f>IF(AD8="","SD",IF(AE8="","SD",(0.799*(1+(0.00115*AE8))*(AD8-AE8))))</f>
        <v>2.045739625</v>
      </c>
      <c r="AJ8" s="156">
        <f>IF(AG8="SD","SD",IF(AI8="SD","SD",(AG8-AI8)))</f>
        <v>22.836380873598017</v>
      </c>
      <c r="AK8" s="156">
        <f t="shared" ref="AK8:AK37" si="12">IF(AJ8="SD","SD",((237.3*LN(AJ8/6.11))/(7.5*LN(10)-LN(AJ8/6.11))))</f>
        <v>19.614054412745929</v>
      </c>
      <c r="AL8" s="142">
        <f t="shared" ref="AL8:AL37" si="13">IF(AJ8="SD","",IF(AH8="SD","",(100*AJ8/AH8)))</f>
        <v>78.817125525613577</v>
      </c>
      <c r="AM8" s="176">
        <v>997</v>
      </c>
      <c r="AN8" s="177">
        <v>8</v>
      </c>
      <c r="AO8" s="178"/>
      <c r="AP8" s="178"/>
      <c r="AQ8" s="178"/>
      <c r="AR8" s="179"/>
      <c r="AS8" s="180">
        <v>18</v>
      </c>
      <c r="AT8" s="181">
        <v>2</v>
      </c>
      <c r="AU8" s="181"/>
      <c r="AV8" s="180"/>
      <c r="AW8" s="182"/>
      <c r="AX8" s="182" t="s">
        <v>114</v>
      </c>
      <c r="AY8" s="156"/>
      <c r="AZ8" s="156">
        <v>27</v>
      </c>
      <c r="BA8" s="156">
        <v>26.8</v>
      </c>
      <c r="BB8" s="156"/>
      <c r="BC8" s="156">
        <v>26.6</v>
      </c>
      <c r="BD8" s="48"/>
      <c r="BE8" s="140">
        <v>18</v>
      </c>
      <c r="BF8" s="141">
        <v>17</v>
      </c>
      <c r="BG8" s="156">
        <f>IF(BE8="","SD",IF(BF8="","SD",(BE8-BF8)))</f>
        <v>1</v>
      </c>
      <c r="BH8" s="156">
        <f xml:space="preserve"> IF(BE8="","SD",IF(BF8="","SD",(10^(23.5518-(2937.4/(273+BF8))-(4.9283*LOG10(273+BF8))))))</f>
        <v>19.381992880783113</v>
      </c>
      <c r="BI8" s="156">
        <f>IF(BE8="","SD",(10^(23.5518-(2937.4/(273+BE8))-(4.9283*LOG10(273+BE8)))))</f>
        <v>20.646103815106681</v>
      </c>
      <c r="BJ8" s="156">
        <f>IF(BE8="","SD",IF(BF8="","SD",(0.799*(1+(0.00115*BF8))*(BE8-BF8))))</f>
        <v>0.81462045000000005</v>
      </c>
      <c r="BK8" s="156">
        <f>IF(BH8="SD","SD",IF(BJ8="SD","SD",(BH8-BJ8)))</f>
        <v>18.567372430783113</v>
      </c>
      <c r="BL8" s="156">
        <f>IF(BK8="SD","SD",((237.3*LN(BK8/6.11))/(7.5*LN(10)-LN(BK8/6.11))))</f>
        <v>16.323522308786121</v>
      </c>
      <c r="BM8" s="142">
        <f t="shared" ref="BM8:BM37" si="14">IF(BK8="SD","",IF(BI8="SD","",(100*BK8/BI8)))</f>
        <v>89.931604515121322</v>
      </c>
      <c r="BN8" s="176">
        <v>1000</v>
      </c>
      <c r="BO8" s="177">
        <v>8</v>
      </c>
      <c r="BP8" s="178"/>
      <c r="BQ8" s="178"/>
      <c r="BR8" s="178"/>
      <c r="BS8" s="179"/>
      <c r="BT8" s="180">
        <v>18</v>
      </c>
      <c r="BU8" s="181">
        <v>2</v>
      </c>
      <c r="BV8" s="181"/>
      <c r="BW8" s="180"/>
      <c r="BX8" s="182"/>
      <c r="BY8" s="182" t="s">
        <v>115</v>
      </c>
      <c r="BZ8" s="156"/>
      <c r="CA8" s="156">
        <v>25.5</v>
      </c>
      <c r="CB8" s="156">
        <v>26.3</v>
      </c>
      <c r="CC8" s="156"/>
      <c r="CD8" s="156">
        <v>26.4</v>
      </c>
      <c r="CE8" s="48"/>
      <c r="CF8" s="150">
        <v>1.5</v>
      </c>
      <c r="CG8" s="151">
        <v>36.5</v>
      </c>
      <c r="CH8" s="158">
        <f t="shared" si="0"/>
        <v>1.8999999999999986</v>
      </c>
      <c r="CI8" s="154">
        <v>23</v>
      </c>
      <c r="CJ8" s="154">
        <v>118760.63</v>
      </c>
      <c r="CK8" s="154">
        <v>20.2</v>
      </c>
      <c r="CL8" s="156">
        <v>34.5</v>
      </c>
      <c r="CM8" s="97">
        <f t="shared" si="1"/>
        <v>20.900000000000002</v>
      </c>
      <c r="CN8" s="103"/>
      <c r="CO8" s="103"/>
      <c r="CP8" s="102">
        <f t="shared" si="2"/>
        <v>82.961047527865205</v>
      </c>
      <c r="CQ8" s="136">
        <v>0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18.2</v>
      </c>
      <c r="C9" s="141">
        <v>17</v>
      </c>
      <c r="D9" s="156">
        <f t="shared" si="3"/>
        <v>1.1999999999999993</v>
      </c>
      <c r="E9" s="156">
        <f t="shared" si="4"/>
        <v>19.381992880783113</v>
      </c>
      <c r="F9" s="156">
        <f t="shared" si="5"/>
        <v>20.907417576861945</v>
      </c>
      <c r="G9" s="156">
        <f t="shared" si="6"/>
        <v>0.97754453999999946</v>
      </c>
      <c r="H9" s="156">
        <f t="shared" si="7"/>
        <v>18.404448340783112</v>
      </c>
      <c r="I9" s="156">
        <f t="shared" si="8"/>
        <v>16.185256494499516</v>
      </c>
      <c r="J9" s="142">
        <f t="shared" si="9"/>
        <v>88.028319485765437</v>
      </c>
      <c r="K9" s="176">
        <v>1002</v>
      </c>
      <c r="L9" s="177">
        <v>8</v>
      </c>
      <c r="M9" s="178"/>
      <c r="N9" s="178"/>
      <c r="O9" s="178"/>
      <c r="P9" s="179"/>
      <c r="Q9" s="180">
        <v>27</v>
      </c>
      <c r="R9" s="181">
        <v>2</v>
      </c>
      <c r="S9" s="181"/>
      <c r="T9" s="180"/>
      <c r="U9" s="182"/>
      <c r="V9" s="182" t="s">
        <v>115</v>
      </c>
      <c r="W9" s="156">
        <v>17</v>
      </c>
      <c r="X9" s="156"/>
      <c r="Y9" s="156">
        <v>23.8</v>
      </c>
      <c r="Z9" s="156">
        <v>24.8</v>
      </c>
      <c r="AA9" s="156"/>
      <c r="AB9" s="156">
        <v>25.7</v>
      </c>
      <c r="AC9" s="48"/>
      <c r="AD9" s="140">
        <v>25.5</v>
      </c>
      <c r="AE9" s="141">
        <v>19.899999999999999</v>
      </c>
      <c r="AF9" s="156">
        <f t="shared" si="10"/>
        <v>5.6000000000000014</v>
      </c>
      <c r="AG9" s="156">
        <f t="shared" si="11"/>
        <v>23.248138839559587</v>
      </c>
      <c r="AH9" s="156">
        <f t="shared" ref="AH9:AH23" si="15">IF(AD9="","SD",(10^(23.5518-(2937.4/(273+AD9))-(4.9283*LOG10(273+AD9)))))</f>
        <v>32.658468743350475</v>
      </c>
      <c r="AI9" s="156">
        <f t="shared" ref="AI9:AI37" si="16">IF(AD9="","SD",IF(AE9="","SD",(0.799*(1+(0.00115*AE9))*(AD9-AE9))))</f>
        <v>4.5767966440000016</v>
      </c>
      <c r="AJ9" s="156">
        <f t="shared" ref="AJ9:AJ23" si="17">IF(AG9="SD","SD",IF(AI9="SD","SD",(AG9-AI9)))</f>
        <v>18.671342195559586</v>
      </c>
      <c r="AK9" s="156">
        <f t="shared" si="12"/>
        <v>16.41120179282527</v>
      </c>
      <c r="AL9" s="142">
        <f t="shared" si="13"/>
        <v>57.171517569577475</v>
      </c>
      <c r="AM9" s="176">
        <v>1000</v>
      </c>
      <c r="AN9" s="177">
        <v>7</v>
      </c>
      <c r="AO9" s="178"/>
      <c r="AP9" s="178"/>
      <c r="AQ9" s="178"/>
      <c r="AR9" s="179"/>
      <c r="AS9" s="183">
        <v>27</v>
      </c>
      <c r="AT9" s="181">
        <v>2</v>
      </c>
      <c r="AU9" s="181"/>
      <c r="AV9" s="180"/>
      <c r="AW9" s="182"/>
      <c r="AX9" s="182" t="s">
        <v>54</v>
      </c>
      <c r="AY9" s="156"/>
      <c r="AZ9" s="156">
        <v>26.7</v>
      </c>
      <c r="BA9" s="156">
        <v>25.7</v>
      </c>
      <c r="BB9" s="156"/>
      <c r="BC9" s="156">
        <v>25.4</v>
      </c>
      <c r="BD9" s="48"/>
      <c r="BE9" s="140">
        <v>23</v>
      </c>
      <c r="BF9" s="141">
        <v>19.399999999999999</v>
      </c>
      <c r="BG9" s="156">
        <f>IF(BE9="","SD",IF(BF9="","SD",(BE9-BF9)))</f>
        <v>3.6000000000000014</v>
      </c>
      <c r="BH9" s="156">
        <f xml:space="preserve"> IF(BE9="","SD",IF(BF9="","SD",(10^(23.5518-(2937.4/(273+BF9))-(4.9283*LOG10(273+BF9))))))</f>
        <v>22.536999886080302</v>
      </c>
      <c r="BI9" s="156">
        <f>IF(BE9="","SD",(10^(23.5518-(2937.4/(273+BE9))-(4.9283*LOG10(273+BE9)))))</f>
        <v>28.111525375006003</v>
      </c>
      <c r="BJ9" s="156">
        <f>IF(BE9="","SD",IF(BF9="","SD",(0.799*(1+(0.00115*BF9))*(BE9-BF9))))</f>
        <v>2.9405724840000014</v>
      </c>
      <c r="BK9" s="156">
        <f>IF(BH9="SD","SD",IF(BJ9="SD","SD",(BH9-BJ9)))</f>
        <v>19.596427402080302</v>
      </c>
      <c r="BL9" s="156">
        <f>IF(BK9="SD","SD",((237.3*LN(BK9/6.11))/(7.5*LN(10)-LN(BK9/6.11))))</f>
        <v>17.17305263578044</v>
      </c>
      <c r="BM9" s="142">
        <f t="shared" si="14"/>
        <v>69.709584025289189</v>
      </c>
      <c r="BN9" s="176">
        <v>1000</v>
      </c>
      <c r="BO9" s="177">
        <v>7</v>
      </c>
      <c r="BP9" s="178"/>
      <c r="BQ9" s="178"/>
      <c r="BR9" s="178"/>
      <c r="BS9" s="179"/>
      <c r="BT9" s="180">
        <v>22</v>
      </c>
      <c r="BU9" s="181">
        <v>2</v>
      </c>
      <c r="BV9" s="181"/>
      <c r="BW9" s="180"/>
      <c r="BX9" s="182"/>
      <c r="BY9" s="182" t="s">
        <v>54</v>
      </c>
      <c r="BZ9" s="156"/>
      <c r="CA9" s="156">
        <v>25.9</v>
      </c>
      <c r="CB9" s="156">
        <v>26</v>
      </c>
      <c r="CC9" s="156"/>
      <c r="CD9" s="156">
        <v>25.5</v>
      </c>
      <c r="CE9" s="48"/>
      <c r="CF9" s="150">
        <v>0</v>
      </c>
      <c r="CG9" s="156">
        <v>25.4</v>
      </c>
      <c r="CH9" s="158">
        <f t="shared" si="0"/>
        <v>5.1999999999999993</v>
      </c>
      <c r="CI9" s="154">
        <v>19</v>
      </c>
      <c r="CJ9" s="154">
        <v>118834.08</v>
      </c>
      <c r="CK9" s="154">
        <v>16.8</v>
      </c>
      <c r="CL9" s="156">
        <v>26</v>
      </c>
      <c r="CM9" s="97">
        <f t="shared" si="1"/>
        <v>22.233333333333334</v>
      </c>
      <c r="CN9" s="98"/>
      <c r="CO9" s="98"/>
      <c r="CP9" s="102">
        <f t="shared" si="2"/>
        <v>71.636473693544033</v>
      </c>
      <c r="CQ9" s="136">
        <v>2.2000000000000002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21.5</v>
      </c>
      <c r="C10" s="141">
        <v>19</v>
      </c>
      <c r="D10" s="156">
        <f t="shared" si="3"/>
        <v>2.5</v>
      </c>
      <c r="E10" s="156">
        <f t="shared" si="4"/>
        <v>21.981870859163269</v>
      </c>
      <c r="F10" s="156">
        <f t="shared" si="5"/>
        <v>25.657442951879197</v>
      </c>
      <c r="G10" s="156">
        <f t="shared" si="6"/>
        <v>2.0411453750000002</v>
      </c>
      <c r="H10" s="156">
        <f t="shared" si="7"/>
        <v>19.94072548416327</v>
      </c>
      <c r="I10" s="156">
        <f t="shared" si="8"/>
        <v>17.448570047272092</v>
      </c>
      <c r="J10" s="142">
        <f t="shared" si="9"/>
        <v>77.719067802517614</v>
      </c>
      <c r="K10" s="176">
        <v>1002</v>
      </c>
      <c r="L10" s="177">
        <v>8</v>
      </c>
      <c r="M10" s="178"/>
      <c r="N10" s="178"/>
      <c r="O10" s="178"/>
      <c r="P10" s="179"/>
      <c r="Q10" s="180">
        <v>22</v>
      </c>
      <c r="R10" s="181">
        <v>2</v>
      </c>
      <c r="S10" s="181"/>
      <c r="T10" s="180"/>
      <c r="U10" s="182"/>
      <c r="V10" s="182" t="s">
        <v>54</v>
      </c>
      <c r="W10" s="156">
        <v>18.5</v>
      </c>
      <c r="X10" s="156"/>
      <c r="Y10" s="156">
        <v>24</v>
      </c>
      <c r="Z10" s="156">
        <v>24.8</v>
      </c>
      <c r="AA10" s="156"/>
      <c r="AB10" s="156">
        <v>25.4</v>
      </c>
      <c r="AC10" s="48"/>
      <c r="AD10" s="140">
        <v>27.8</v>
      </c>
      <c r="AE10" s="141">
        <v>21.2</v>
      </c>
      <c r="AF10" s="156">
        <f t="shared" si="10"/>
        <v>6.6000000000000014</v>
      </c>
      <c r="AG10" s="156">
        <f t="shared" si="11"/>
        <v>25.189755922109946</v>
      </c>
      <c r="AH10" s="156">
        <f t="shared" si="15"/>
        <v>37.394764950818264</v>
      </c>
      <c r="AI10" s="156">
        <f t="shared" si="16"/>
        <v>5.4019654920000013</v>
      </c>
      <c r="AJ10" s="156">
        <f t="shared" si="17"/>
        <v>19.787790430109943</v>
      </c>
      <c r="AK10" s="156">
        <f t="shared" si="12"/>
        <v>17.326705366511817</v>
      </c>
      <c r="AL10" s="142">
        <f t="shared" si="13"/>
        <v>52.915937447754843</v>
      </c>
      <c r="AM10" s="176">
        <v>998</v>
      </c>
      <c r="AN10" s="177">
        <v>7</v>
      </c>
      <c r="AO10" s="178"/>
      <c r="AP10" s="178"/>
      <c r="AQ10" s="178"/>
      <c r="AR10" s="179"/>
      <c r="AS10" s="180">
        <v>18</v>
      </c>
      <c r="AT10" s="181">
        <v>2</v>
      </c>
      <c r="AU10" s="181"/>
      <c r="AV10" s="180"/>
      <c r="AW10" s="182"/>
      <c r="AX10" s="182" t="s">
        <v>54</v>
      </c>
      <c r="AY10" s="156"/>
      <c r="AZ10" s="156">
        <v>27.3</v>
      </c>
      <c r="BA10" s="156">
        <v>25.8</v>
      </c>
      <c r="BB10" s="156"/>
      <c r="BC10" s="156">
        <v>25.2</v>
      </c>
      <c r="BD10" s="48"/>
      <c r="BE10" s="140">
        <v>21.5</v>
      </c>
      <c r="BF10" s="141">
        <v>19.399999999999999</v>
      </c>
      <c r="BG10" s="156">
        <f t="shared" ref="BG10:BG37" si="18">IF(BE10="","SD",IF(BF10="","SD",(BE10-BF10)))</f>
        <v>2.1000000000000014</v>
      </c>
      <c r="BH10" s="156">
        <f t="shared" ref="BH10:BH37" si="19" xml:space="preserve"> IF(BE10="","SD",IF(BF10="","SD",(10^(23.5518-(2937.4/(273+BF10))-(4.9283*LOG10(273+BF10))))))</f>
        <v>22.536999886080302</v>
      </c>
      <c r="BI10" s="156">
        <f t="shared" ref="BI10:BI37" si="20">IF(BE10="","SD",(10^(23.5518-(2937.4/(273+BE10))-(4.9283*LOG10(273+BE10)))))</f>
        <v>25.657442951879197</v>
      </c>
      <c r="BJ10" s="156">
        <f t="shared" ref="BJ10:BJ37" si="21">IF(BE10="","SD",IF(BF10="","SD",(0.799*(1+(0.00115*BF10))*(BE10-BF10))))</f>
        <v>1.7153339490000012</v>
      </c>
      <c r="BK10" s="156">
        <f t="shared" ref="BK10:BK37" si="22">IF(BH10="SD","SD",IF(BJ10="SD","SD",(BH10-BJ10)))</f>
        <v>20.821665937080301</v>
      </c>
      <c r="BL10" s="156">
        <f t="shared" ref="BL10:BL37" si="23">IF(BK10="SD","SD",((237.3*LN(BK10/6.11))/(7.5*LN(10)-LN(BK10/6.11))))</f>
        <v>18.135009136450904</v>
      </c>
      <c r="BM10" s="142">
        <f t="shared" si="14"/>
        <v>81.152537203849789</v>
      </c>
      <c r="BN10" s="176">
        <v>1000</v>
      </c>
      <c r="BO10" s="177">
        <v>4</v>
      </c>
      <c r="BP10" s="178"/>
      <c r="BQ10" s="178"/>
      <c r="BR10" s="178"/>
      <c r="BS10" s="179"/>
      <c r="BT10" s="180">
        <v>22</v>
      </c>
      <c r="BU10" s="181">
        <v>3</v>
      </c>
      <c r="BV10" s="181"/>
      <c r="BW10" s="180"/>
      <c r="BX10" s="182"/>
      <c r="BY10" s="182" t="s">
        <v>54</v>
      </c>
      <c r="BZ10" s="156"/>
      <c r="CA10" s="156">
        <v>26.3</v>
      </c>
      <c r="CB10" s="156">
        <v>26.2</v>
      </c>
      <c r="CC10" s="156"/>
      <c r="CD10" s="156">
        <v>25.4</v>
      </c>
      <c r="CE10" s="48"/>
      <c r="CF10" s="150">
        <v>37.5</v>
      </c>
      <c r="CG10" s="156">
        <v>30.2</v>
      </c>
      <c r="CH10" s="169" t="e">
        <f t="shared" si="0"/>
        <v>#VALUE!</v>
      </c>
      <c r="CI10" s="154">
        <v>21</v>
      </c>
      <c r="CJ10" s="154">
        <v>118894.64</v>
      </c>
      <c r="CK10" s="154">
        <v>18</v>
      </c>
      <c r="CL10" s="156">
        <v>28.5</v>
      </c>
      <c r="CM10" s="97">
        <f t="shared" si="1"/>
        <v>23.599999999999998</v>
      </c>
      <c r="CN10" s="98"/>
      <c r="CO10" s="98"/>
      <c r="CP10" s="102">
        <f t="shared" si="2"/>
        <v>70.59584748470742</v>
      </c>
      <c r="CQ10" s="136">
        <v>4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17.2</v>
      </c>
      <c r="C11" s="141">
        <v>16.899999999999999</v>
      </c>
      <c r="D11" s="156">
        <f t="shared" si="3"/>
        <v>0.30000000000000071</v>
      </c>
      <c r="E11" s="156">
        <f t="shared" si="4"/>
        <v>19.259395491255425</v>
      </c>
      <c r="F11" s="156">
        <f t="shared" si="5"/>
        <v>19.629241834545255</v>
      </c>
      <c r="G11" s="156">
        <f t="shared" si="6"/>
        <v>0.24435856950000062</v>
      </c>
      <c r="H11" s="156">
        <f t="shared" si="7"/>
        <v>19.015036921755424</v>
      </c>
      <c r="I11" s="156">
        <f t="shared" si="8"/>
        <v>16.698032601165135</v>
      </c>
      <c r="J11" s="142">
        <f t="shared" si="9"/>
        <v>96.870969760488165</v>
      </c>
      <c r="K11" s="176">
        <v>1003</v>
      </c>
      <c r="L11" s="177">
        <v>8</v>
      </c>
      <c r="M11" s="178"/>
      <c r="N11" s="178"/>
      <c r="O11" s="178"/>
      <c r="P11" s="179"/>
      <c r="Q11" s="180">
        <v>22</v>
      </c>
      <c r="R11" s="181">
        <v>2</v>
      </c>
      <c r="S11" s="181"/>
      <c r="T11" s="180"/>
      <c r="U11" s="182"/>
      <c r="V11" s="182" t="s">
        <v>114</v>
      </c>
      <c r="W11" s="156">
        <v>15</v>
      </c>
      <c r="X11" s="156"/>
      <c r="Y11" s="156">
        <v>22</v>
      </c>
      <c r="Z11" s="156">
        <v>23.5</v>
      </c>
      <c r="AA11" s="156"/>
      <c r="AB11" s="156">
        <v>25.4</v>
      </c>
      <c r="AC11" s="48"/>
      <c r="AD11" s="140">
        <v>17.600000000000001</v>
      </c>
      <c r="AE11" s="141">
        <v>17.2</v>
      </c>
      <c r="AF11" s="156">
        <f t="shared" si="10"/>
        <v>0.40000000000000213</v>
      </c>
      <c r="AG11" s="156">
        <f t="shared" si="11"/>
        <v>19.629241834545255</v>
      </c>
      <c r="AH11" s="156">
        <f t="shared" si="15"/>
        <v>20.132047195870708</v>
      </c>
      <c r="AI11" s="156">
        <f t="shared" si="16"/>
        <v>0.32592168800000171</v>
      </c>
      <c r="AJ11" s="156">
        <f t="shared" si="17"/>
        <v>19.303320146545254</v>
      </c>
      <c r="AK11" s="156">
        <f t="shared" si="12"/>
        <v>16.935138259663898</v>
      </c>
      <c r="AL11" s="142">
        <f t="shared" si="13"/>
        <v>95.883543083013265</v>
      </c>
      <c r="AM11" s="176">
        <v>1003</v>
      </c>
      <c r="AN11" s="177">
        <v>8</v>
      </c>
      <c r="AO11" s="178"/>
      <c r="AP11" s="178"/>
      <c r="AQ11" s="178"/>
      <c r="AR11" s="179"/>
      <c r="AS11" s="180">
        <v>18</v>
      </c>
      <c r="AT11" s="181">
        <v>3</v>
      </c>
      <c r="AU11" s="181"/>
      <c r="AV11" s="180"/>
      <c r="AW11" s="182"/>
      <c r="AX11" s="182" t="s">
        <v>114</v>
      </c>
      <c r="AY11" s="156"/>
      <c r="AZ11" s="156">
        <v>22.4</v>
      </c>
      <c r="BA11" s="156">
        <v>23</v>
      </c>
      <c r="BB11" s="156"/>
      <c r="BC11" s="156">
        <v>24.8</v>
      </c>
      <c r="BD11" s="48"/>
      <c r="BE11" s="140">
        <v>17.2</v>
      </c>
      <c r="BF11" s="141">
        <v>16.8</v>
      </c>
      <c r="BG11" s="156">
        <f t="shared" si="18"/>
        <v>0.39999999999999858</v>
      </c>
      <c r="BH11" s="156">
        <f t="shared" si="19"/>
        <v>19.137478537241915</v>
      </c>
      <c r="BI11" s="156">
        <f t="shared" si="20"/>
        <v>19.629241834545255</v>
      </c>
      <c r="BJ11" s="156">
        <f t="shared" si="21"/>
        <v>0.32577467199999888</v>
      </c>
      <c r="BK11" s="156">
        <f t="shared" si="22"/>
        <v>18.811703865241917</v>
      </c>
      <c r="BL11" s="156">
        <f t="shared" si="23"/>
        <v>16.52889507821493</v>
      </c>
      <c r="BM11" s="142">
        <f t="shared" si="14"/>
        <v>95.835101649903947</v>
      </c>
      <c r="BN11" s="176">
        <v>1004</v>
      </c>
      <c r="BO11" s="177">
        <v>8</v>
      </c>
      <c r="BP11" s="178"/>
      <c r="BQ11" s="178"/>
      <c r="BR11" s="178"/>
      <c r="BS11" s="179"/>
      <c r="BT11" s="180">
        <v>18</v>
      </c>
      <c r="BU11" s="181">
        <v>3</v>
      </c>
      <c r="BV11" s="181"/>
      <c r="BW11" s="180"/>
      <c r="BX11" s="182"/>
      <c r="BY11" s="182" t="s">
        <v>114</v>
      </c>
      <c r="BZ11" s="156"/>
      <c r="CA11" s="156">
        <v>22</v>
      </c>
      <c r="CB11" s="156">
        <v>22.8</v>
      </c>
      <c r="CC11" s="156"/>
      <c r="CD11" s="156">
        <v>24.4</v>
      </c>
      <c r="CE11" s="48"/>
      <c r="CF11" s="150">
        <v>8.5</v>
      </c>
      <c r="CG11" s="165" t="s">
        <v>116</v>
      </c>
      <c r="CH11" s="169" t="e">
        <f t="shared" si="0"/>
        <v>#VALUE!</v>
      </c>
      <c r="CI11" s="154">
        <v>18.5</v>
      </c>
      <c r="CJ11" s="154">
        <v>119004.64</v>
      </c>
      <c r="CK11" s="154">
        <v>17.2</v>
      </c>
      <c r="CL11" s="156">
        <v>21.5</v>
      </c>
      <c r="CM11" s="97">
        <f t="shared" si="1"/>
        <v>17.333333333333332</v>
      </c>
      <c r="CN11" s="104"/>
      <c r="CO11" s="104"/>
      <c r="CP11" s="102">
        <f t="shared" si="2"/>
        <v>96.196538164468464</v>
      </c>
      <c r="CQ11" s="136">
        <v>0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17.399999999999999</v>
      </c>
      <c r="C12" s="141">
        <v>16.600000000000001</v>
      </c>
      <c r="D12" s="156">
        <f t="shared" si="3"/>
        <v>0.79999999999999716</v>
      </c>
      <c r="E12" s="156">
        <f t="shared" si="4"/>
        <v>18.895673139842597</v>
      </c>
      <c r="F12" s="156">
        <f t="shared" si="5"/>
        <v>19.879251255772484</v>
      </c>
      <c r="G12" s="156">
        <f t="shared" si="6"/>
        <v>0.65140232799999775</v>
      </c>
      <c r="H12" s="156">
        <f t="shared" si="7"/>
        <v>18.2442708118426</v>
      </c>
      <c r="I12" s="156">
        <f t="shared" si="8"/>
        <v>16.048271968859758</v>
      </c>
      <c r="J12" s="142">
        <f t="shared" si="9"/>
        <v>91.775442531040383</v>
      </c>
      <c r="K12" s="176">
        <v>1006</v>
      </c>
      <c r="L12" s="177">
        <v>8</v>
      </c>
      <c r="M12" s="178"/>
      <c r="N12" s="178"/>
      <c r="O12" s="178"/>
      <c r="P12" s="179"/>
      <c r="Q12" s="180">
        <v>22</v>
      </c>
      <c r="R12" s="181">
        <v>2</v>
      </c>
      <c r="S12" s="181"/>
      <c r="T12" s="180"/>
      <c r="U12" s="182"/>
      <c r="V12" s="182" t="s">
        <v>115</v>
      </c>
      <c r="W12" s="156">
        <v>15.5</v>
      </c>
      <c r="X12" s="156"/>
      <c r="Y12" s="156">
        <v>21.2</v>
      </c>
      <c r="Z12" s="156">
        <v>22</v>
      </c>
      <c r="AA12" s="156"/>
      <c r="AB12" s="156">
        <v>23.6</v>
      </c>
      <c r="AC12" s="48"/>
      <c r="AD12" s="140">
        <v>21.2</v>
      </c>
      <c r="AE12" s="141">
        <v>18.2</v>
      </c>
      <c r="AF12" s="156">
        <f t="shared" si="10"/>
        <v>3</v>
      </c>
      <c r="AG12" s="156">
        <f t="shared" si="11"/>
        <v>20.907417576861945</v>
      </c>
      <c r="AH12" s="156">
        <f t="shared" si="15"/>
        <v>25.189755922109946</v>
      </c>
      <c r="AI12" s="156">
        <f t="shared" si="16"/>
        <v>2.4471692100000002</v>
      </c>
      <c r="AJ12" s="156">
        <f t="shared" si="17"/>
        <v>18.460248366861947</v>
      </c>
      <c r="AK12" s="156">
        <f t="shared" si="12"/>
        <v>16.232731619161967</v>
      </c>
      <c r="AL12" s="142">
        <f t="shared" si="13"/>
        <v>73.284744893692007</v>
      </c>
      <c r="AM12" s="176">
        <v>1005</v>
      </c>
      <c r="AN12" s="177">
        <v>7</v>
      </c>
      <c r="AO12" s="178"/>
      <c r="AP12" s="178"/>
      <c r="AQ12" s="178"/>
      <c r="AR12" s="179"/>
      <c r="AS12" s="180">
        <v>18</v>
      </c>
      <c r="AT12" s="181">
        <v>3</v>
      </c>
      <c r="AU12" s="181"/>
      <c r="AV12" s="180"/>
      <c r="AW12" s="182"/>
      <c r="AX12" s="182" t="s">
        <v>115</v>
      </c>
      <c r="AY12" s="156"/>
      <c r="AZ12" s="156">
        <v>23</v>
      </c>
      <c r="BA12" s="156">
        <v>22.8</v>
      </c>
      <c r="BB12" s="156"/>
      <c r="BC12" s="156">
        <v>23.4</v>
      </c>
      <c r="BD12" s="48"/>
      <c r="BE12" s="140">
        <v>17.8</v>
      </c>
      <c r="BF12" s="141">
        <v>16.8</v>
      </c>
      <c r="BG12" s="156">
        <f t="shared" si="18"/>
        <v>1</v>
      </c>
      <c r="BH12" s="156">
        <f t="shared" si="19"/>
        <v>19.137478537241915</v>
      </c>
      <c r="BI12" s="156">
        <f t="shared" si="20"/>
        <v>20.387655901406315</v>
      </c>
      <c r="BJ12" s="156">
        <f t="shared" si="21"/>
        <v>0.81443668000000002</v>
      </c>
      <c r="BK12" s="156">
        <f t="shared" si="22"/>
        <v>18.323041857241915</v>
      </c>
      <c r="BL12" s="156">
        <f t="shared" si="23"/>
        <v>16.115768448497736</v>
      </c>
      <c r="BM12" s="142">
        <f t="shared" si="14"/>
        <v>89.873215174178085</v>
      </c>
      <c r="BN12" s="176">
        <v>1005</v>
      </c>
      <c r="BO12" s="177">
        <v>4</v>
      </c>
      <c r="BP12" s="178"/>
      <c r="BQ12" s="178"/>
      <c r="BR12" s="178"/>
      <c r="BS12" s="179"/>
      <c r="BT12" s="180">
        <v>0</v>
      </c>
      <c r="BU12" s="181">
        <v>0</v>
      </c>
      <c r="BV12" s="181"/>
      <c r="BW12" s="180"/>
      <c r="BX12" s="182"/>
      <c r="BY12" s="182" t="s">
        <v>115</v>
      </c>
      <c r="BZ12" s="156"/>
      <c r="CA12" s="156">
        <v>22.4</v>
      </c>
      <c r="CB12" s="156">
        <v>22.8</v>
      </c>
      <c r="CC12" s="156"/>
      <c r="CD12" s="156">
        <v>23.6</v>
      </c>
      <c r="CE12" s="48"/>
      <c r="CF12" s="150">
        <v>0</v>
      </c>
      <c r="CG12" s="165" t="s">
        <v>65</v>
      </c>
      <c r="CH12" s="158">
        <f t="shared" si="0"/>
        <v>2.6999999999999993</v>
      </c>
      <c r="CI12" s="154">
        <v>17.5</v>
      </c>
      <c r="CJ12" s="154">
        <v>119087.52</v>
      </c>
      <c r="CK12" s="154">
        <v>16.399999999999999</v>
      </c>
      <c r="CL12" s="156">
        <v>21.6</v>
      </c>
      <c r="CM12" s="97">
        <f t="shared" si="1"/>
        <v>18.799999999999997</v>
      </c>
      <c r="CN12" s="104"/>
      <c r="CO12" s="104"/>
      <c r="CP12" s="102">
        <f t="shared" si="2"/>
        <v>84.977800866303497</v>
      </c>
      <c r="CQ12" s="136">
        <v>0.4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20.6</v>
      </c>
      <c r="C13" s="141">
        <v>18</v>
      </c>
      <c r="D13" s="156">
        <f t="shared" si="3"/>
        <v>2.6000000000000014</v>
      </c>
      <c r="E13" s="156">
        <f t="shared" si="4"/>
        <v>20.646103815106681</v>
      </c>
      <c r="F13" s="156">
        <f t="shared" si="5"/>
        <v>24.276689308539769</v>
      </c>
      <c r="G13" s="156">
        <f t="shared" si="6"/>
        <v>2.120402180000001</v>
      </c>
      <c r="H13" s="156">
        <f t="shared" si="7"/>
        <v>18.525701635106678</v>
      </c>
      <c r="I13" s="156">
        <f t="shared" si="8"/>
        <v>16.288259806475864</v>
      </c>
      <c r="J13" s="142">
        <f t="shared" si="9"/>
        <v>76.310659166321841</v>
      </c>
      <c r="K13" s="176">
        <v>1004</v>
      </c>
      <c r="L13" s="177">
        <v>3</v>
      </c>
      <c r="M13" s="178"/>
      <c r="N13" s="178"/>
      <c r="O13" s="178"/>
      <c r="P13" s="179"/>
      <c r="Q13" s="180">
        <v>18</v>
      </c>
      <c r="R13" s="181">
        <v>2</v>
      </c>
      <c r="S13" s="181"/>
      <c r="T13" s="180"/>
      <c r="U13" s="182"/>
      <c r="V13" s="182" t="s">
        <v>115</v>
      </c>
      <c r="W13" s="156">
        <v>12</v>
      </c>
      <c r="X13" s="156"/>
      <c r="Y13" s="156">
        <v>21</v>
      </c>
      <c r="Z13" s="156">
        <v>21.7</v>
      </c>
      <c r="AA13" s="156"/>
      <c r="AB13" s="156">
        <v>23.3</v>
      </c>
      <c r="AC13" s="48"/>
      <c r="AD13" s="140">
        <v>28.2</v>
      </c>
      <c r="AE13" s="141">
        <v>19.8</v>
      </c>
      <c r="AF13" s="156">
        <f t="shared" si="10"/>
        <v>8.3999999999999986</v>
      </c>
      <c r="AG13" s="156">
        <f t="shared" si="11"/>
        <v>23.104360847524493</v>
      </c>
      <c r="AH13" s="156">
        <f t="shared" si="15"/>
        <v>38.276747419709096</v>
      </c>
      <c r="AI13" s="156">
        <f t="shared" si="16"/>
        <v>6.8644231319999989</v>
      </c>
      <c r="AJ13" s="156">
        <f t="shared" si="17"/>
        <v>16.239937715524494</v>
      </c>
      <c r="AK13" s="156">
        <f t="shared" si="12"/>
        <v>14.238527827539464</v>
      </c>
      <c r="AL13" s="142">
        <f t="shared" si="13"/>
        <v>42.427684717961121</v>
      </c>
      <c r="AM13" s="176">
        <v>1002</v>
      </c>
      <c r="AN13" s="177">
        <v>4</v>
      </c>
      <c r="AO13" s="178"/>
      <c r="AP13" s="178"/>
      <c r="AQ13" s="178"/>
      <c r="AR13" s="179"/>
      <c r="AS13" s="180">
        <v>4</v>
      </c>
      <c r="AT13" s="181">
        <v>2</v>
      </c>
      <c r="AU13" s="181"/>
      <c r="AV13" s="180"/>
      <c r="AW13" s="182"/>
      <c r="AX13" s="182" t="s">
        <v>54</v>
      </c>
      <c r="AY13" s="156"/>
      <c r="AZ13" s="156">
        <v>26</v>
      </c>
      <c r="BA13" s="156">
        <v>24</v>
      </c>
      <c r="BB13" s="156"/>
      <c r="BC13" s="156">
        <v>23.1</v>
      </c>
      <c r="BD13" s="48"/>
      <c r="BE13" s="140">
        <v>21.7</v>
      </c>
      <c r="BF13" s="141">
        <v>19.100000000000001</v>
      </c>
      <c r="BG13" s="156">
        <f t="shared" si="18"/>
        <v>2.5999999999999979</v>
      </c>
      <c r="BH13" s="156">
        <f t="shared" si="19"/>
        <v>22.119518654374346</v>
      </c>
      <c r="BI13" s="156">
        <f t="shared" si="20"/>
        <v>25.9734342767009</v>
      </c>
      <c r="BJ13" s="156">
        <f t="shared" si="21"/>
        <v>2.1230300909999982</v>
      </c>
      <c r="BK13" s="156">
        <f t="shared" si="22"/>
        <v>19.996488563374349</v>
      </c>
      <c r="BL13" s="156">
        <f t="shared" si="23"/>
        <v>17.492800713038793</v>
      </c>
      <c r="BM13" s="142">
        <f t="shared" si="14"/>
        <v>76.988234787695802</v>
      </c>
      <c r="BN13" s="176">
        <v>1002</v>
      </c>
      <c r="BO13" s="177">
        <v>3</v>
      </c>
      <c r="BP13" s="178"/>
      <c r="BQ13" s="178"/>
      <c r="BR13" s="178"/>
      <c r="BS13" s="179"/>
      <c r="BT13" s="180">
        <v>0</v>
      </c>
      <c r="BU13" s="181">
        <v>0</v>
      </c>
      <c r="BV13" s="181"/>
      <c r="BW13" s="180"/>
      <c r="BX13" s="182"/>
      <c r="BY13" s="182" t="s">
        <v>115</v>
      </c>
      <c r="BZ13" s="156"/>
      <c r="CA13" s="156">
        <v>24.4</v>
      </c>
      <c r="CB13" s="156">
        <v>24.3</v>
      </c>
      <c r="CC13" s="156"/>
      <c r="CD13" s="156">
        <v>23.7</v>
      </c>
      <c r="CE13" s="48"/>
      <c r="CF13" s="150">
        <v>0</v>
      </c>
      <c r="CG13" s="156">
        <v>27.7</v>
      </c>
      <c r="CH13" s="158">
        <f t="shared" si="0"/>
        <v>2</v>
      </c>
      <c r="CI13" s="154">
        <v>18.3</v>
      </c>
      <c r="CJ13" s="154">
        <v>119134.91</v>
      </c>
      <c r="CK13" s="154">
        <v>14.8</v>
      </c>
      <c r="CL13" s="156">
        <v>29</v>
      </c>
      <c r="CM13" s="97">
        <f t="shared" si="1"/>
        <v>23.5</v>
      </c>
      <c r="CN13" s="104"/>
      <c r="CO13" s="104"/>
      <c r="CP13" s="102">
        <f t="shared" si="2"/>
        <v>65.242192890659581</v>
      </c>
      <c r="CQ13" s="136">
        <v>9.5</v>
      </c>
      <c r="CS13" s="83">
        <v>1</v>
      </c>
      <c r="CT13" s="92">
        <f>CL7</f>
        <v>40</v>
      </c>
      <c r="CU13" s="92">
        <f>CK7</f>
        <v>27.6</v>
      </c>
      <c r="CV13" s="92">
        <f>IF(CM7=FALSE,"s/d",CM7)</f>
        <v>35.066666666666663</v>
      </c>
      <c r="CW13" s="94" t="str">
        <f>IF(CO7="","s/d",CO7)</f>
        <v>s/d</v>
      </c>
      <c r="CX13" s="94" t="str">
        <f>IF(CN7="","s/d",CN7)</f>
        <v>s/d</v>
      </c>
      <c r="CY13" s="93">
        <f>CP7</f>
        <v>34.217801061360149</v>
      </c>
      <c r="CZ13" s="92">
        <f t="shared" ref="CZ13:CZ43" si="24">IF(COUNT(I7,AK7,BL7)=1,"sd",AVERAGE(I7,AK7,BL7))</f>
        <v>16.750058088928203</v>
      </c>
      <c r="DA13" s="93">
        <f t="shared" ref="DA13:DA43" si="25">IF(COUNT(K7,AM7,BN7)=1,"sd",AVERAGE(K7,AM7,BN7))</f>
        <v>988.33333333333337</v>
      </c>
      <c r="DB13" s="92" t="str">
        <f>IF(DB10="","",W7)</f>
        <v/>
      </c>
      <c r="DC13" s="92" t="e">
        <f t="shared" ref="DC13:DH28" si="26">IF(COUNT(X7,AY7,BZ7)=1,"sd",AVERAGE(X7,AY7,BZ7))</f>
        <v>#DIV/0!</v>
      </c>
      <c r="DD13" s="92">
        <f t="shared" si="26"/>
        <v>28.900000000000002</v>
      </c>
      <c r="DE13" s="92">
        <f t="shared" si="26"/>
        <v>27.7</v>
      </c>
      <c r="DF13" s="92" t="e">
        <f t="shared" si="26"/>
        <v>#DIV/0!</v>
      </c>
      <c r="DG13" s="92">
        <f t="shared" si="26"/>
        <v>26.066666666666666</v>
      </c>
      <c r="DH13" s="92" t="e">
        <f t="shared" si="26"/>
        <v>#DIV/0!</v>
      </c>
      <c r="DI13" s="96">
        <f>CF7</f>
        <v>0</v>
      </c>
      <c r="DJ13" s="92">
        <f>CH7</f>
        <v>11.5</v>
      </c>
      <c r="DK13" s="96">
        <f>IF(CQ7="","",CQ7)</f>
        <v>9.6999999999999993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26</v>
      </c>
      <c r="C14" s="141">
        <v>20.2</v>
      </c>
      <c r="D14" s="156">
        <f t="shared" si="3"/>
        <v>5.8000000000000007</v>
      </c>
      <c r="E14" s="156">
        <f t="shared" si="4"/>
        <v>23.68418059807065</v>
      </c>
      <c r="F14" s="156">
        <f t="shared" si="5"/>
        <v>33.641040126996863</v>
      </c>
      <c r="G14" s="156">
        <f t="shared" si="6"/>
        <v>4.7418524660000019</v>
      </c>
      <c r="H14" s="156">
        <f t="shared" si="7"/>
        <v>18.942328132070649</v>
      </c>
      <c r="I14" s="156">
        <f t="shared" si="8"/>
        <v>16.637734409413103</v>
      </c>
      <c r="J14" s="142">
        <f t="shared" si="9"/>
        <v>56.307201146463576</v>
      </c>
      <c r="K14" s="176">
        <v>1005</v>
      </c>
      <c r="L14" s="177">
        <v>0</v>
      </c>
      <c r="M14" s="178"/>
      <c r="N14" s="178"/>
      <c r="O14" s="178"/>
      <c r="P14" s="179"/>
      <c r="Q14" s="180">
        <v>9</v>
      </c>
      <c r="R14" s="181">
        <v>2</v>
      </c>
      <c r="S14" s="181"/>
      <c r="T14" s="180"/>
      <c r="U14" s="182"/>
      <c r="V14" s="182" t="s">
        <v>115</v>
      </c>
      <c r="W14" s="156">
        <v>15</v>
      </c>
      <c r="X14" s="156"/>
      <c r="Y14" s="156">
        <v>22.5</v>
      </c>
      <c r="Z14" s="156">
        <v>22.8</v>
      </c>
      <c r="AA14" s="156"/>
      <c r="AB14" s="156">
        <v>24</v>
      </c>
      <c r="AC14" s="48"/>
      <c r="AD14" s="140">
        <v>31</v>
      </c>
      <c r="AE14" s="141">
        <v>21.5</v>
      </c>
      <c r="AF14" s="156">
        <f t="shared" si="10"/>
        <v>9.5</v>
      </c>
      <c r="AG14" s="156">
        <f t="shared" si="11"/>
        <v>25.657442951879197</v>
      </c>
      <c r="AH14" s="156">
        <f t="shared" si="15"/>
        <v>44.973233931428979</v>
      </c>
      <c r="AI14" s="156">
        <f t="shared" si="16"/>
        <v>7.7781751125000014</v>
      </c>
      <c r="AJ14" s="156">
        <f t="shared" si="17"/>
        <v>17.879267839379196</v>
      </c>
      <c r="AK14" s="156">
        <f t="shared" si="12"/>
        <v>15.732138968369227</v>
      </c>
      <c r="AL14" s="142">
        <f t="shared" si="13"/>
        <v>39.755352854188438</v>
      </c>
      <c r="AM14" s="176">
        <v>1002</v>
      </c>
      <c r="AN14" s="177">
        <v>4</v>
      </c>
      <c r="AO14" s="178"/>
      <c r="AP14" s="178"/>
      <c r="AQ14" s="178"/>
      <c r="AR14" s="179"/>
      <c r="AS14" s="180">
        <v>0</v>
      </c>
      <c r="AT14" s="181">
        <v>0</v>
      </c>
      <c r="AU14" s="181"/>
      <c r="AV14" s="180"/>
      <c r="AW14" s="182"/>
      <c r="AX14" s="182" t="s">
        <v>54</v>
      </c>
      <c r="AY14" s="156"/>
      <c r="AZ14" s="156">
        <v>27</v>
      </c>
      <c r="BA14" s="156">
        <v>25</v>
      </c>
      <c r="BB14" s="156"/>
      <c r="BC14" s="156">
        <v>23.8</v>
      </c>
      <c r="BD14" s="48"/>
      <c r="BE14" s="140">
        <v>25.6</v>
      </c>
      <c r="BF14" s="141">
        <v>19.399999999999999</v>
      </c>
      <c r="BG14" s="156">
        <f t="shared" si="18"/>
        <v>6.2000000000000028</v>
      </c>
      <c r="BH14" s="156">
        <f t="shared" si="19"/>
        <v>22.536999886080302</v>
      </c>
      <c r="BI14" s="156">
        <f t="shared" si="20"/>
        <v>32.852957094490023</v>
      </c>
      <c r="BJ14" s="156">
        <f t="shared" si="21"/>
        <v>5.0643192780000028</v>
      </c>
      <c r="BK14" s="156">
        <f t="shared" si="22"/>
        <v>17.472680608080299</v>
      </c>
      <c r="BL14" s="156">
        <f t="shared" si="23"/>
        <v>15.373258516000472</v>
      </c>
      <c r="BM14" s="142">
        <f t="shared" si="14"/>
        <v>53.184498910786793</v>
      </c>
      <c r="BN14" s="176">
        <v>1002</v>
      </c>
      <c r="BO14" s="177">
        <v>0</v>
      </c>
      <c r="BP14" s="178"/>
      <c r="BQ14" s="178"/>
      <c r="BR14" s="178"/>
      <c r="BS14" s="179"/>
      <c r="BT14" s="180">
        <v>0</v>
      </c>
      <c r="BU14" s="181">
        <v>0</v>
      </c>
      <c r="BV14" s="181"/>
      <c r="BW14" s="180"/>
      <c r="BX14" s="182"/>
      <c r="BY14" s="182" t="s">
        <v>54</v>
      </c>
      <c r="BZ14" s="156"/>
      <c r="CA14" s="156">
        <v>25.2</v>
      </c>
      <c r="CB14" s="156">
        <v>25.1</v>
      </c>
      <c r="CC14" s="156"/>
      <c r="CD14" s="156">
        <v>24.2</v>
      </c>
      <c r="CE14" s="48"/>
      <c r="CF14" s="150">
        <v>0</v>
      </c>
      <c r="CG14" s="156">
        <v>27</v>
      </c>
      <c r="CH14" s="158">
        <f t="shared" si="0"/>
        <v>5.8000000000000007</v>
      </c>
      <c r="CI14" s="154">
        <v>21.5</v>
      </c>
      <c r="CJ14" s="154">
        <v>119160.47</v>
      </c>
      <c r="CK14" s="154">
        <v>17.399999999999999</v>
      </c>
      <c r="CL14" s="156">
        <v>33</v>
      </c>
      <c r="CM14" s="97">
        <f t="shared" si="1"/>
        <v>27.533333333333331</v>
      </c>
      <c r="CN14" s="104"/>
      <c r="CO14" s="104"/>
      <c r="CP14" s="102">
        <f t="shared" si="2"/>
        <v>49.749017637146267</v>
      </c>
      <c r="CQ14" s="136">
        <v>10</v>
      </c>
      <c r="CS14" s="83">
        <v>2</v>
      </c>
      <c r="CT14" s="92">
        <f t="shared" ref="CT14:CT43" si="27">CL8</f>
        <v>34.5</v>
      </c>
      <c r="CU14" s="92">
        <f t="shared" ref="CU14:CU43" si="28">CK8</f>
        <v>20.2</v>
      </c>
      <c r="CV14" s="92">
        <f t="shared" ref="CV14:CV43" si="29">IF(CM8=FALSE,"s/d",CM8)</f>
        <v>20.900000000000002</v>
      </c>
      <c r="CW14" s="94" t="str">
        <f t="shared" ref="CW14:CW43" si="30">IF(CO8="","s/d",CO8)</f>
        <v>s/d</v>
      </c>
      <c r="CX14" s="94" t="str">
        <f t="shared" ref="CX14:CX43" si="31">IF(CN8="","s/d",CN8)</f>
        <v>s/d</v>
      </c>
      <c r="CY14" s="93">
        <f t="shared" ref="CY14:CY43" si="32">CP8</f>
        <v>82.961047527865205</v>
      </c>
      <c r="CZ14" s="92">
        <f t="shared" si="24"/>
        <v>17.859876029503059</v>
      </c>
      <c r="DA14" s="93">
        <f t="shared" si="25"/>
        <v>998</v>
      </c>
      <c r="DB14" s="92">
        <f t="shared" ref="DB14:DB43" si="33">IF(W8="","",W8)</f>
        <v>20</v>
      </c>
      <c r="DC14" s="92" t="e">
        <f t="shared" si="26"/>
        <v>#DIV/0!</v>
      </c>
      <c r="DD14" s="92">
        <f t="shared" si="26"/>
        <v>26.433333333333334</v>
      </c>
      <c r="DE14" s="92">
        <f t="shared" si="26"/>
        <v>26.733333333333334</v>
      </c>
      <c r="DF14" s="92" t="e">
        <f t="shared" si="26"/>
        <v>#DIV/0!</v>
      </c>
      <c r="DG14" s="92">
        <f t="shared" si="26"/>
        <v>26.600000000000005</v>
      </c>
      <c r="DH14" s="92" t="e">
        <f t="shared" si="26"/>
        <v>#DIV/0!</v>
      </c>
      <c r="DI14" s="96">
        <f t="shared" ref="DI14:DI43" si="34">CF8</f>
        <v>1.5</v>
      </c>
      <c r="DJ14" s="92">
        <f t="shared" ref="DJ14:DJ41" si="35">CH8</f>
        <v>1.8999999999999986</v>
      </c>
      <c r="DK14" s="96">
        <f t="shared" ref="DK14:DK43" si="36">IF(CQ8="","",CQ8)</f>
        <v>0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26.8</v>
      </c>
      <c r="C15" s="141">
        <v>20.2</v>
      </c>
      <c r="D15" s="156">
        <f t="shared" si="3"/>
        <v>6.6000000000000014</v>
      </c>
      <c r="E15" s="156">
        <f t="shared" si="4"/>
        <v>23.68418059807065</v>
      </c>
      <c r="F15" s="156">
        <f t="shared" si="5"/>
        <v>35.266750204097853</v>
      </c>
      <c r="G15" s="156">
        <f t="shared" si="6"/>
        <v>5.3959010820000026</v>
      </c>
      <c r="H15" s="156">
        <f t="shared" si="7"/>
        <v>18.288279516070649</v>
      </c>
      <c r="I15" s="156">
        <f t="shared" si="8"/>
        <v>16.086013080710877</v>
      </c>
      <c r="J15" s="142">
        <f t="shared" si="9"/>
        <v>51.857002446303163</v>
      </c>
      <c r="K15" s="176">
        <v>1004</v>
      </c>
      <c r="L15" s="177">
        <v>0</v>
      </c>
      <c r="M15" s="178"/>
      <c r="N15" s="178"/>
      <c r="O15" s="178"/>
      <c r="P15" s="179"/>
      <c r="Q15" s="180">
        <v>13</v>
      </c>
      <c r="R15" s="181">
        <v>2</v>
      </c>
      <c r="S15" s="181"/>
      <c r="T15" s="180"/>
      <c r="U15" s="182"/>
      <c r="V15" s="182" t="s">
        <v>54</v>
      </c>
      <c r="W15" s="156">
        <v>14.8</v>
      </c>
      <c r="X15" s="156"/>
      <c r="Y15" s="156">
        <v>23</v>
      </c>
      <c r="Z15" s="156">
        <v>23.5</v>
      </c>
      <c r="AA15" s="156"/>
      <c r="AB15" s="156">
        <v>24.5</v>
      </c>
      <c r="AC15" s="48"/>
      <c r="AD15" s="140">
        <v>33.299999999999997</v>
      </c>
      <c r="AE15" s="141">
        <v>21.9</v>
      </c>
      <c r="AF15" s="156">
        <f t="shared" si="10"/>
        <v>11.399999999999999</v>
      </c>
      <c r="AG15" s="156">
        <f t="shared" si="11"/>
        <v>26.292821095593151</v>
      </c>
      <c r="AH15" s="156">
        <f t="shared" si="15"/>
        <v>51.212650918012095</v>
      </c>
      <c r="AI15" s="156">
        <f t="shared" si="16"/>
        <v>9.3380000909999996</v>
      </c>
      <c r="AJ15" s="156">
        <f t="shared" si="17"/>
        <v>16.95482100459315</v>
      </c>
      <c r="AK15" s="156">
        <f t="shared" si="12"/>
        <v>14.905406759376028</v>
      </c>
      <c r="AL15" s="142">
        <f t="shared" si="13"/>
        <v>33.106704497169346</v>
      </c>
      <c r="AM15" s="176">
        <v>1000</v>
      </c>
      <c r="AN15" s="177">
        <v>0</v>
      </c>
      <c r="AO15" s="178"/>
      <c r="AP15" s="178"/>
      <c r="AQ15" s="178"/>
      <c r="AR15" s="179"/>
      <c r="AS15" s="180">
        <v>4</v>
      </c>
      <c r="AT15" s="181">
        <v>2</v>
      </c>
      <c r="AU15" s="181"/>
      <c r="AV15" s="180"/>
      <c r="AW15" s="182"/>
      <c r="AX15" s="182" t="s">
        <v>54</v>
      </c>
      <c r="AY15" s="156"/>
      <c r="AZ15" s="156">
        <v>28.2</v>
      </c>
      <c r="BA15" s="156">
        <v>25.8</v>
      </c>
      <c r="BB15" s="156"/>
      <c r="BC15" s="156">
        <v>24.4</v>
      </c>
      <c r="BD15" s="48"/>
      <c r="BE15" s="140">
        <v>25.4</v>
      </c>
      <c r="BF15" s="141">
        <v>20.6</v>
      </c>
      <c r="BG15" s="156">
        <f t="shared" si="18"/>
        <v>4.7999999999999972</v>
      </c>
      <c r="BH15" s="156">
        <f t="shared" si="19"/>
        <v>24.276689308539769</v>
      </c>
      <c r="BI15" s="156">
        <f t="shared" si="20"/>
        <v>32.464984595955208</v>
      </c>
      <c r="BJ15" s="156">
        <f t="shared" si="21"/>
        <v>3.9260558879999978</v>
      </c>
      <c r="BK15" s="156">
        <f t="shared" si="22"/>
        <v>20.350633420539772</v>
      </c>
      <c r="BL15" s="156">
        <f t="shared" si="23"/>
        <v>17.771209816456768</v>
      </c>
      <c r="BM15" s="142">
        <f t="shared" si="14"/>
        <v>62.684870095626799</v>
      </c>
      <c r="BN15" s="176">
        <v>998</v>
      </c>
      <c r="BO15" s="177">
        <v>0</v>
      </c>
      <c r="BP15" s="178"/>
      <c r="BQ15" s="178"/>
      <c r="BR15" s="178"/>
      <c r="BS15" s="179"/>
      <c r="BT15" s="180">
        <v>0</v>
      </c>
      <c r="BU15" s="181">
        <v>0</v>
      </c>
      <c r="BV15" s="181"/>
      <c r="BW15" s="180"/>
      <c r="BX15" s="182"/>
      <c r="BY15" s="182" t="s">
        <v>115</v>
      </c>
      <c r="BZ15" s="156"/>
      <c r="CA15" s="156">
        <v>26.3</v>
      </c>
      <c r="CB15" s="156">
        <v>25.9</v>
      </c>
      <c r="CC15" s="156"/>
      <c r="CD15" s="156">
        <v>24.8</v>
      </c>
      <c r="CE15" s="48"/>
      <c r="CF15" s="150">
        <v>0</v>
      </c>
      <c r="CG15" s="156">
        <v>30.8</v>
      </c>
      <c r="CH15" s="158">
        <f t="shared" si="0"/>
        <v>6.5</v>
      </c>
      <c r="CI15" s="154">
        <v>22</v>
      </c>
      <c r="CJ15" s="154">
        <v>119192.5</v>
      </c>
      <c r="CK15" s="154">
        <v>18</v>
      </c>
      <c r="CL15" s="156">
        <v>34</v>
      </c>
      <c r="CM15" s="97">
        <f t="shared" si="1"/>
        <v>28.5</v>
      </c>
      <c r="CN15" s="104"/>
      <c r="CO15" s="104"/>
      <c r="CP15" s="102">
        <f t="shared" si="2"/>
        <v>49.216192346366434</v>
      </c>
      <c r="CQ15" s="136">
        <v>10.5</v>
      </c>
      <c r="CS15" s="83">
        <v>3</v>
      </c>
      <c r="CT15" s="92">
        <f t="shared" si="27"/>
        <v>26</v>
      </c>
      <c r="CU15" s="92">
        <f t="shared" si="28"/>
        <v>16.8</v>
      </c>
      <c r="CV15" s="92">
        <f t="shared" si="29"/>
        <v>22.233333333333334</v>
      </c>
      <c r="CW15" s="94" t="str">
        <f t="shared" si="30"/>
        <v>s/d</v>
      </c>
      <c r="CX15" s="94" t="str">
        <f t="shared" si="31"/>
        <v>s/d</v>
      </c>
      <c r="CY15" s="93">
        <f t="shared" si="32"/>
        <v>71.636473693544033</v>
      </c>
      <c r="CZ15" s="92">
        <f t="shared" si="24"/>
        <v>16.58983697436841</v>
      </c>
      <c r="DA15" s="93">
        <f t="shared" si="25"/>
        <v>1000.6666666666666</v>
      </c>
      <c r="DB15" s="92">
        <f t="shared" si="33"/>
        <v>17</v>
      </c>
      <c r="DC15" s="92" t="e">
        <f t="shared" si="26"/>
        <v>#DIV/0!</v>
      </c>
      <c r="DD15" s="92">
        <f t="shared" si="26"/>
        <v>25.466666666666669</v>
      </c>
      <c r="DE15" s="92">
        <f t="shared" si="26"/>
        <v>25.5</v>
      </c>
      <c r="DF15" s="92" t="e">
        <f t="shared" si="26"/>
        <v>#DIV/0!</v>
      </c>
      <c r="DG15" s="92">
        <f t="shared" si="26"/>
        <v>25.533333333333331</v>
      </c>
      <c r="DH15" s="92" t="e">
        <f t="shared" si="26"/>
        <v>#DIV/0!</v>
      </c>
      <c r="DI15" s="96">
        <f t="shared" si="34"/>
        <v>0</v>
      </c>
      <c r="DJ15" s="92">
        <f t="shared" si="35"/>
        <v>5.1999999999999993</v>
      </c>
      <c r="DK15" s="96">
        <f t="shared" si="36"/>
        <v>2.2000000000000002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28</v>
      </c>
      <c r="C16" s="141">
        <v>20.6</v>
      </c>
      <c r="D16" s="156">
        <f t="shared" si="3"/>
        <v>7.3999999999999986</v>
      </c>
      <c r="E16" s="156">
        <f t="shared" si="4"/>
        <v>24.276689308539769</v>
      </c>
      <c r="F16" s="156">
        <f t="shared" si="5"/>
        <v>37.833520302738854</v>
      </c>
      <c r="G16" s="156">
        <f t="shared" si="6"/>
        <v>6.052669493999999</v>
      </c>
      <c r="H16" s="156">
        <f t="shared" si="7"/>
        <v>18.224019814539769</v>
      </c>
      <c r="I16" s="156">
        <f t="shared" si="8"/>
        <v>16.030878250494396</v>
      </c>
      <c r="J16" s="142">
        <f t="shared" si="9"/>
        <v>48.16897732146932</v>
      </c>
      <c r="K16" s="176">
        <v>1000</v>
      </c>
      <c r="L16" s="177">
        <v>0</v>
      </c>
      <c r="M16" s="178"/>
      <c r="N16" s="178"/>
      <c r="O16" s="178"/>
      <c r="P16" s="179"/>
      <c r="Q16" s="180">
        <v>36</v>
      </c>
      <c r="R16" s="181">
        <v>3</v>
      </c>
      <c r="S16" s="181"/>
      <c r="T16" s="180"/>
      <c r="U16" s="182"/>
      <c r="V16" s="182" t="s">
        <v>54</v>
      </c>
      <c r="W16" s="156">
        <v>15.5</v>
      </c>
      <c r="X16" s="156"/>
      <c r="Y16" s="156">
        <v>23.8</v>
      </c>
      <c r="Z16" s="156">
        <v>24.2</v>
      </c>
      <c r="AA16" s="156"/>
      <c r="AB16" s="156">
        <v>25</v>
      </c>
      <c r="AC16" s="48"/>
      <c r="AD16" s="140">
        <v>35.200000000000003</v>
      </c>
      <c r="AE16" s="141">
        <v>23</v>
      </c>
      <c r="AF16" s="156">
        <f t="shared" si="10"/>
        <v>12.200000000000003</v>
      </c>
      <c r="AG16" s="156">
        <f t="shared" si="11"/>
        <v>28.111525375006003</v>
      </c>
      <c r="AH16" s="156">
        <f t="shared" si="15"/>
        <v>56.91961944531279</v>
      </c>
      <c r="AI16" s="156">
        <f t="shared" si="16"/>
        <v>10.005629310000003</v>
      </c>
      <c r="AJ16" s="156">
        <f t="shared" si="17"/>
        <v>18.105896065006</v>
      </c>
      <c r="AK16" s="156">
        <f t="shared" si="12"/>
        <v>15.92908209485031</v>
      </c>
      <c r="AL16" s="142">
        <f t="shared" si="13"/>
        <v>31.809587346945943</v>
      </c>
      <c r="AM16" s="176">
        <v>996</v>
      </c>
      <c r="AN16" s="177">
        <v>0</v>
      </c>
      <c r="AO16" s="178"/>
      <c r="AP16" s="178"/>
      <c r="AQ16" s="178"/>
      <c r="AR16" s="179"/>
      <c r="AS16" s="180">
        <v>36</v>
      </c>
      <c r="AT16" s="181">
        <v>4</v>
      </c>
      <c r="AU16" s="181"/>
      <c r="AV16" s="180"/>
      <c r="AW16" s="182"/>
      <c r="AX16" s="182" t="s">
        <v>54</v>
      </c>
      <c r="AY16" s="156"/>
      <c r="AZ16" s="156">
        <v>28.7</v>
      </c>
      <c r="BA16" s="156">
        <v>26.3</v>
      </c>
      <c r="BB16" s="156"/>
      <c r="BC16" s="156">
        <v>24.8</v>
      </c>
      <c r="BD16" s="48"/>
      <c r="BE16" s="140">
        <v>26.8</v>
      </c>
      <c r="BF16" s="141">
        <v>21.6</v>
      </c>
      <c r="BG16" s="156">
        <f t="shared" si="18"/>
        <v>5.1999999999999993</v>
      </c>
      <c r="BH16" s="156">
        <f t="shared" si="19"/>
        <v>25.815016086976236</v>
      </c>
      <c r="BI16" s="156">
        <f t="shared" si="20"/>
        <v>35.266750204097853</v>
      </c>
      <c r="BJ16" s="156">
        <f t="shared" si="21"/>
        <v>4.2580052319999995</v>
      </c>
      <c r="BK16" s="156">
        <f t="shared" si="22"/>
        <v>21.557010854976237</v>
      </c>
      <c r="BL16" s="156">
        <f t="shared" si="23"/>
        <v>18.688797697662398</v>
      </c>
      <c r="BM16" s="142">
        <f t="shared" si="14"/>
        <v>61.125594873982465</v>
      </c>
      <c r="BN16" s="176">
        <v>994</v>
      </c>
      <c r="BO16" s="177">
        <v>0</v>
      </c>
      <c r="BP16" s="178"/>
      <c r="BQ16" s="178"/>
      <c r="BR16" s="178"/>
      <c r="BS16" s="179"/>
      <c r="BT16" s="180">
        <v>0</v>
      </c>
      <c r="BU16" s="181">
        <v>0</v>
      </c>
      <c r="BV16" s="181"/>
      <c r="BW16" s="180"/>
      <c r="BX16" s="182"/>
      <c r="BY16" s="182" t="s">
        <v>115</v>
      </c>
      <c r="BZ16" s="156"/>
      <c r="CA16" s="156">
        <v>26.7</v>
      </c>
      <c r="CB16" s="156">
        <v>26.4</v>
      </c>
      <c r="CC16" s="156"/>
      <c r="CD16" s="156">
        <v>25.3</v>
      </c>
      <c r="CE16" s="48"/>
      <c r="CF16" s="150">
        <v>0</v>
      </c>
      <c r="CG16" s="156">
        <v>31.5</v>
      </c>
      <c r="CH16" s="158">
        <f t="shared" si="0"/>
        <v>8</v>
      </c>
      <c r="CI16" s="154">
        <v>23</v>
      </c>
      <c r="CJ16" s="154">
        <v>119226.12</v>
      </c>
      <c r="CK16" s="154">
        <v>19.399999999999999</v>
      </c>
      <c r="CL16" s="156">
        <v>36</v>
      </c>
      <c r="CM16" s="97">
        <f t="shared" si="1"/>
        <v>30</v>
      </c>
      <c r="CN16" s="104"/>
      <c r="CO16" s="104"/>
      <c r="CP16" s="102">
        <f t="shared" si="2"/>
        <v>47.034719847465908</v>
      </c>
      <c r="CQ16" s="136">
        <v>10.5</v>
      </c>
      <c r="CS16" s="83">
        <v>4</v>
      </c>
      <c r="CT16" s="92">
        <f t="shared" si="27"/>
        <v>28.5</v>
      </c>
      <c r="CU16" s="92">
        <f t="shared" si="28"/>
        <v>18</v>
      </c>
      <c r="CV16" s="92">
        <f t="shared" si="29"/>
        <v>23.599999999999998</v>
      </c>
      <c r="CW16" s="94" t="str">
        <f t="shared" si="30"/>
        <v>s/d</v>
      </c>
      <c r="CX16" s="94" t="str">
        <f t="shared" si="31"/>
        <v>s/d</v>
      </c>
      <c r="CY16" s="93">
        <f t="shared" si="32"/>
        <v>70.59584748470742</v>
      </c>
      <c r="CZ16" s="92">
        <f t="shared" si="24"/>
        <v>17.636761516744937</v>
      </c>
      <c r="DA16" s="93">
        <f t="shared" si="25"/>
        <v>1000</v>
      </c>
      <c r="DB16" s="92">
        <f t="shared" si="33"/>
        <v>18.5</v>
      </c>
      <c r="DC16" s="92" t="e">
        <f t="shared" si="26"/>
        <v>#DIV/0!</v>
      </c>
      <c r="DD16" s="92">
        <f t="shared" si="26"/>
        <v>25.866666666666664</v>
      </c>
      <c r="DE16" s="92">
        <f t="shared" si="26"/>
        <v>25.599999999999998</v>
      </c>
      <c r="DF16" s="92" t="e">
        <f t="shared" si="26"/>
        <v>#DIV/0!</v>
      </c>
      <c r="DG16" s="92">
        <f t="shared" si="26"/>
        <v>25.333333333333332</v>
      </c>
      <c r="DH16" s="92" t="e">
        <f t="shared" si="26"/>
        <v>#DIV/0!</v>
      </c>
      <c r="DI16" s="96">
        <f t="shared" si="34"/>
        <v>37.5</v>
      </c>
      <c r="DJ16" s="92" t="s">
        <v>65</v>
      </c>
      <c r="DK16" s="96">
        <f t="shared" si="36"/>
        <v>4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30.8</v>
      </c>
      <c r="C17" s="141">
        <v>20.3</v>
      </c>
      <c r="D17" s="156">
        <f t="shared" si="3"/>
        <v>10.5</v>
      </c>
      <c r="E17" s="156">
        <f t="shared" si="4"/>
        <v>23.831109121315514</v>
      </c>
      <c r="F17" s="156">
        <f t="shared" si="5"/>
        <v>44.463290823355379</v>
      </c>
      <c r="G17" s="156">
        <f t="shared" si="6"/>
        <v>8.5853528775000001</v>
      </c>
      <c r="H17" s="156">
        <f t="shared" si="7"/>
        <v>15.245756243815514</v>
      </c>
      <c r="I17" s="156">
        <f t="shared" si="8"/>
        <v>13.26694375353269</v>
      </c>
      <c r="J17" s="142">
        <f t="shared" si="9"/>
        <v>34.288411769574473</v>
      </c>
      <c r="K17" s="176">
        <v>996</v>
      </c>
      <c r="L17" s="177">
        <v>0</v>
      </c>
      <c r="M17" s="178"/>
      <c r="N17" s="178"/>
      <c r="O17" s="178"/>
      <c r="P17" s="179"/>
      <c r="Q17" s="180">
        <v>36</v>
      </c>
      <c r="R17" s="181">
        <v>3</v>
      </c>
      <c r="S17" s="181"/>
      <c r="T17" s="180"/>
      <c r="U17" s="182"/>
      <c r="V17" s="182" t="s">
        <v>54</v>
      </c>
      <c r="W17" s="156">
        <v>18</v>
      </c>
      <c r="X17" s="156"/>
      <c r="Y17" s="156">
        <v>24.8</v>
      </c>
      <c r="Z17" s="156">
        <v>25</v>
      </c>
      <c r="AA17" s="156"/>
      <c r="AB17" s="156">
        <v>25.5</v>
      </c>
      <c r="AC17" s="48"/>
      <c r="AD17" s="140">
        <v>37.200000000000003</v>
      </c>
      <c r="AE17" s="141">
        <v>25.8</v>
      </c>
      <c r="AF17" s="156">
        <f t="shared" si="10"/>
        <v>11.400000000000002</v>
      </c>
      <c r="AG17" s="156">
        <f t="shared" si="11"/>
        <v>33.244963896408066</v>
      </c>
      <c r="AH17" s="156">
        <f t="shared" si="15"/>
        <v>63.513661801344178</v>
      </c>
      <c r="AI17" s="156">
        <f t="shared" si="16"/>
        <v>9.3788521620000029</v>
      </c>
      <c r="AJ17" s="156">
        <f t="shared" si="17"/>
        <v>23.866111734408065</v>
      </c>
      <c r="AK17" s="156">
        <f t="shared" si="12"/>
        <v>20.326394826829887</v>
      </c>
      <c r="AL17" s="142">
        <f t="shared" si="13"/>
        <v>37.576343510244548</v>
      </c>
      <c r="AM17" s="176">
        <v>994</v>
      </c>
      <c r="AN17" s="177">
        <v>3</v>
      </c>
      <c r="AO17" s="178"/>
      <c r="AP17" s="178"/>
      <c r="AQ17" s="178"/>
      <c r="AR17" s="179"/>
      <c r="AS17" s="180">
        <v>36</v>
      </c>
      <c r="AT17" s="181">
        <v>2</v>
      </c>
      <c r="AU17" s="181"/>
      <c r="AV17" s="180"/>
      <c r="AW17" s="182"/>
      <c r="AX17" s="182" t="s">
        <v>54</v>
      </c>
      <c r="AY17" s="156"/>
      <c r="AZ17" s="156">
        <v>29.7</v>
      </c>
      <c r="BA17" s="156">
        <v>27.2</v>
      </c>
      <c r="BB17" s="156"/>
      <c r="BC17" s="156">
        <v>25.3</v>
      </c>
      <c r="BD17" s="48"/>
      <c r="BE17" s="140">
        <v>30.6</v>
      </c>
      <c r="BF17" s="141">
        <v>24.6</v>
      </c>
      <c r="BG17" s="156">
        <f t="shared" si="18"/>
        <v>6</v>
      </c>
      <c r="BH17" s="156">
        <f t="shared" si="19"/>
        <v>30.952743411559485</v>
      </c>
      <c r="BI17" s="156">
        <f t="shared" si="20"/>
        <v>43.958375453693606</v>
      </c>
      <c r="BJ17" s="156">
        <f t="shared" si="21"/>
        <v>4.9296222600000004</v>
      </c>
      <c r="BK17" s="156">
        <f t="shared" si="22"/>
        <v>26.023121151559486</v>
      </c>
      <c r="BL17" s="156">
        <f t="shared" si="23"/>
        <v>21.735426891562742</v>
      </c>
      <c r="BM17" s="142">
        <f t="shared" si="14"/>
        <v>59.199460587374574</v>
      </c>
      <c r="BN17" s="176">
        <v>993</v>
      </c>
      <c r="BO17" s="177">
        <v>0</v>
      </c>
      <c r="BP17" s="178"/>
      <c r="BQ17" s="178"/>
      <c r="BR17" s="178"/>
      <c r="BS17" s="179"/>
      <c r="BT17" s="180">
        <v>0</v>
      </c>
      <c r="BU17" s="181">
        <v>0</v>
      </c>
      <c r="BV17" s="181"/>
      <c r="BW17" s="180"/>
      <c r="BX17" s="182"/>
      <c r="BY17" s="182" t="s">
        <v>54</v>
      </c>
      <c r="BZ17" s="156"/>
      <c r="CA17" s="156">
        <v>27.9</v>
      </c>
      <c r="CB17" s="156">
        <v>27.3</v>
      </c>
      <c r="CC17" s="156"/>
      <c r="CD17" s="156">
        <v>25.8</v>
      </c>
      <c r="CE17" s="48"/>
      <c r="CF17" s="150">
        <v>0</v>
      </c>
      <c r="CG17" s="156">
        <v>33</v>
      </c>
      <c r="CH17" s="158">
        <f t="shared" si="0"/>
        <v>9.2999999999999972</v>
      </c>
      <c r="CI17" s="154">
        <v>24.5</v>
      </c>
      <c r="CJ17" s="154">
        <v>119286.99</v>
      </c>
      <c r="CK17" s="154">
        <v>22</v>
      </c>
      <c r="CL17" s="156">
        <v>38.5</v>
      </c>
      <c r="CM17" s="97">
        <f t="shared" si="1"/>
        <v>32.866666666666667</v>
      </c>
      <c r="CN17" s="98"/>
      <c r="CO17" s="98"/>
      <c r="CP17" s="102">
        <f t="shared" si="2"/>
        <v>43.688071955731196</v>
      </c>
      <c r="CQ17" s="136">
        <v>10.5</v>
      </c>
      <c r="CS17" s="83">
        <v>5</v>
      </c>
      <c r="CT17" s="92">
        <f t="shared" si="27"/>
        <v>21.5</v>
      </c>
      <c r="CU17" s="92">
        <f t="shared" si="28"/>
        <v>17.2</v>
      </c>
      <c r="CV17" s="92">
        <f t="shared" si="29"/>
        <v>17.333333333333332</v>
      </c>
      <c r="CW17" s="94" t="str">
        <f t="shared" si="30"/>
        <v>s/d</v>
      </c>
      <c r="CX17" s="94" t="str">
        <f t="shared" si="31"/>
        <v>s/d</v>
      </c>
      <c r="CY17" s="93">
        <f t="shared" si="32"/>
        <v>96.196538164468464</v>
      </c>
      <c r="CZ17" s="92">
        <f t="shared" si="24"/>
        <v>16.720688646347988</v>
      </c>
      <c r="DA17" s="93">
        <f t="shared" si="25"/>
        <v>1003.3333333333334</v>
      </c>
      <c r="DB17" s="92">
        <f t="shared" si="33"/>
        <v>15</v>
      </c>
      <c r="DC17" s="92" t="e">
        <f t="shared" si="26"/>
        <v>#DIV/0!</v>
      </c>
      <c r="DD17" s="92">
        <f t="shared" si="26"/>
        <v>22.133333333333336</v>
      </c>
      <c r="DE17" s="92">
        <f t="shared" si="26"/>
        <v>23.099999999999998</v>
      </c>
      <c r="DF17" s="92" t="e">
        <f t="shared" si="26"/>
        <v>#DIV/0!</v>
      </c>
      <c r="DG17" s="92">
        <f t="shared" si="26"/>
        <v>24.866666666666664</v>
      </c>
      <c r="DH17" s="92" t="e">
        <f t="shared" si="26"/>
        <v>#DIV/0!</v>
      </c>
      <c r="DI17" s="96">
        <f t="shared" si="34"/>
        <v>8.5</v>
      </c>
      <c r="DJ17" s="92" t="s">
        <v>65</v>
      </c>
      <c r="DK17" s="96">
        <f t="shared" si="36"/>
        <v>0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30.4</v>
      </c>
      <c r="C18" s="141">
        <v>24.2</v>
      </c>
      <c r="D18" s="156">
        <f t="shared" si="3"/>
        <v>6.1999999999999993</v>
      </c>
      <c r="E18" s="156">
        <f t="shared" si="4"/>
        <v>30.219932720958749</v>
      </c>
      <c r="F18" s="156">
        <f t="shared" si="5"/>
        <v>43.458446424350974</v>
      </c>
      <c r="G18" s="156">
        <f t="shared" si="6"/>
        <v>5.0916642539999994</v>
      </c>
      <c r="H18" s="156">
        <f t="shared" si="7"/>
        <v>25.128268466958751</v>
      </c>
      <c r="I18" s="156">
        <f t="shared" si="8"/>
        <v>21.163747513926939</v>
      </c>
      <c r="J18" s="142">
        <f t="shared" si="9"/>
        <v>57.821368535803629</v>
      </c>
      <c r="K18" s="176">
        <v>995</v>
      </c>
      <c r="L18" s="177">
        <v>0</v>
      </c>
      <c r="M18" s="178"/>
      <c r="N18" s="178"/>
      <c r="O18" s="178"/>
      <c r="P18" s="179"/>
      <c r="Q18" s="180">
        <v>36</v>
      </c>
      <c r="R18" s="181">
        <v>2</v>
      </c>
      <c r="S18" s="181"/>
      <c r="T18" s="180"/>
      <c r="U18" s="182"/>
      <c r="V18" s="182" t="s">
        <v>54</v>
      </c>
      <c r="W18" s="156">
        <v>22.5</v>
      </c>
      <c r="X18" s="156"/>
      <c r="Y18" s="156">
        <v>26.2</v>
      </c>
      <c r="Z18" s="156">
        <v>26.2</v>
      </c>
      <c r="AA18" s="156"/>
      <c r="AB18" s="156">
        <v>26.1</v>
      </c>
      <c r="AC18" s="48"/>
      <c r="AD18" s="140">
        <v>37.5</v>
      </c>
      <c r="AE18" s="141">
        <v>24.6</v>
      </c>
      <c r="AF18" s="156">
        <f t="shared" si="10"/>
        <v>12.899999999999999</v>
      </c>
      <c r="AG18" s="156">
        <f t="shared" si="11"/>
        <v>30.952743411559485</v>
      </c>
      <c r="AH18" s="156">
        <f t="shared" si="15"/>
        <v>64.557596285070971</v>
      </c>
      <c r="AI18" s="156">
        <f t="shared" si="16"/>
        <v>10.598687858999998</v>
      </c>
      <c r="AJ18" s="156">
        <f t="shared" si="17"/>
        <v>20.354055552559487</v>
      </c>
      <c r="AK18" s="156">
        <f t="shared" si="12"/>
        <v>17.773879347988117</v>
      </c>
      <c r="AL18" s="142">
        <f t="shared" si="13"/>
        <v>31.528521388375157</v>
      </c>
      <c r="AM18" s="176">
        <v>992</v>
      </c>
      <c r="AN18" s="177">
        <v>0</v>
      </c>
      <c r="AO18" s="178"/>
      <c r="AP18" s="178"/>
      <c r="AQ18" s="178"/>
      <c r="AR18" s="179"/>
      <c r="AS18" s="180">
        <v>36</v>
      </c>
      <c r="AT18" s="181">
        <v>3</v>
      </c>
      <c r="AU18" s="181"/>
      <c r="AV18" s="180"/>
      <c r="AW18" s="182"/>
      <c r="AX18" s="182" t="s">
        <v>54</v>
      </c>
      <c r="AY18" s="156"/>
      <c r="AZ18" s="156">
        <v>30.5</v>
      </c>
      <c r="BA18" s="156">
        <v>27.8</v>
      </c>
      <c r="BB18" s="156"/>
      <c r="BC18" s="156">
        <v>26</v>
      </c>
      <c r="BD18" s="48"/>
      <c r="BE18" s="140">
        <v>31.8</v>
      </c>
      <c r="BF18" s="141">
        <v>23.9</v>
      </c>
      <c r="BG18" s="156">
        <f t="shared" si="18"/>
        <v>7.9000000000000021</v>
      </c>
      <c r="BH18" s="156">
        <f t="shared" si="19"/>
        <v>29.680301319385674</v>
      </c>
      <c r="BI18" s="156">
        <f t="shared" si="20"/>
        <v>47.064120993398241</v>
      </c>
      <c r="BJ18" s="156">
        <f t="shared" si="21"/>
        <v>6.485588068500002</v>
      </c>
      <c r="BK18" s="156">
        <f t="shared" si="22"/>
        <v>23.19471325088567</v>
      </c>
      <c r="BL18" s="156">
        <f t="shared" si="23"/>
        <v>19.865068832936569</v>
      </c>
      <c r="BM18" s="142">
        <f t="shared" si="14"/>
        <v>49.283217791615037</v>
      </c>
      <c r="BN18" s="176">
        <v>991</v>
      </c>
      <c r="BO18" s="177">
        <v>0</v>
      </c>
      <c r="BP18" s="178"/>
      <c r="BQ18" s="178"/>
      <c r="BR18" s="178"/>
      <c r="BS18" s="179"/>
      <c r="BT18" s="180">
        <v>4</v>
      </c>
      <c r="BU18" s="181">
        <v>2</v>
      </c>
      <c r="BV18" s="181"/>
      <c r="BW18" s="180"/>
      <c r="BX18" s="182"/>
      <c r="BY18" s="182" t="s">
        <v>54</v>
      </c>
      <c r="BZ18" s="156"/>
      <c r="CA18" s="156">
        <v>28.6</v>
      </c>
      <c r="CB18" s="156">
        <v>28.2</v>
      </c>
      <c r="CC18" s="156"/>
      <c r="CD18" s="156">
        <v>26.5</v>
      </c>
      <c r="CE18" s="48"/>
      <c r="CF18" s="150">
        <v>0</v>
      </c>
      <c r="CG18" s="156">
        <v>34.299999999999997</v>
      </c>
      <c r="CH18" s="158">
        <f t="shared" si="0"/>
        <v>11</v>
      </c>
      <c r="CI18" s="154">
        <v>26.2</v>
      </c>
      <c r="CJ18" s="154">
        <v>119375.2</v>
      </c>
      <c r="CK18" s="154">
        <v>27.6</v>
      </c>
      <c r="CL18" s="156">
        <v>37.5</v>
      </c>
      <c r="CM18" s="97">
        <f t="shared" si="1"/>
        <v>33.233333333333334</v>
      </c>
      <c r="CN18" s="98"/>
      <c r="CO18" s="98"/>
      <c r="CP18" s="102">
        <f t="shared" si="2"/>
        <v>46.211035905264602</v>
      </c>
      <c r="CQ18" s="136">
        <v>10.5</v>
      </c>
      <c r="CS18" s="83">
        <v>6</v>
      </c>
      <c r="CT18" s="92">
        <f t="shared" si="27"/>
        <v>21.6</v>
      </c>
      <c r="CU18" s="92">
        <f t="shared" si="28"/>
        <v>16.399999999999999</v>
      </c>
      <c r="CV18" s="92">
        <f t="shared" si="29"/>
        <v>18.799999999999997</v>
      </c>
      <c r="CW18" s="94" t="str">
        <f t="shared" si="30"/>
        <v>s/d</v>
      </c>
      <c r="CX18" s="94" t="str">
        <f t="shared" si="31"/>
        <v>s/d</v>
      </c>
      <c r="CY18" s="93">
        <f t="shared" si="32"/>
        <v>84.977800866303497</v>
      </c>
      <c r="CZ18" s="92">
        <f t="shared" si="24"/>
        <v>16.132257345506488</v>
      </c>
      <c r="DA18" s="93">
        <f t="shared" si="25"/>
        <v>1005.3333333333334</v>
      </c>
      <c r="DB18" s="92">
        <f t="shared" si="33"/>
        <v>15.5</v>
      </c>
      <c r="DC18" s="92" t="e">
        <f t="shared" si="26"/>
        <v>#DIV/0!</v>
      </c>
      <c r="DD18" s="92">
        <f t="shared" si="26"/>
        <v>22.2</v>
      </c>
      <c r="DE18" s="92">
        <f t="shared" si="26"/>
        <v>22.533333333333331</v>
      </c>
      <c r="DF18" s="92" t="e">
        <f t="shared" si="26"/>
        <v>#DIV/0!</v>
      </c>
      <c r="DG18" s="92">
        <f t="shared" si="26"/>
        <v>23.533333333333331</v>
      </c>
      <c r="DH18" s="92" t="e">
        <f t="shared" si="26"/>
        <v>#DIV/0!</v>
      </c>
      <c r="DI18" s="96">
        <f t="shared" si="34"/>
        <v>0</v>
      </c>
      <c r="DJ18" s="92">
        <f>CH12</f>
        <v>2.6999999999999993</v>
      </c>
      <c r="DK18" s="96">
        <f t="shared" si="36"/>
        <v>0.4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31.8</v>
      </c>
      <c r="C19" s="141">
        <v>23.4</v>
      </c>
      <c r="D19" s="156">
        <f t="shared" si="3"/>
        <v>8.4000000000000021</v>
      </c>
      <c r="E19" s="156">
        <f t="shared" si="4"/>
        <v>28.799587018992298</v>
      </c>
      <c r="F19" s="156">
        <f t="shared" si="5"/>
        <v>47.064120993398241</v>
      </c>
      <c r="G19" s="156">
        <f t="shared" si="6"/>
        <v>6.8922091560000025</v>
      </c>
      <c r="H19" s="156">
        <f t="shared" si="7"/>
        <v>21.907377862992295</v>
      </c>
      <c r="I19" s="156">
        <f t="shared" si="8"/>
        <v>18.946865523570072</v>
      </c>
      <c r="J19" s="142">
        <f t="shared" si="9"/>
        <v>46.547938005822473</v>
      </c>
      <c r="K19" s="176">
        <v>996</v>
      </c>
      <c r="L19" s="177">
        <v>0</v>
      </c>
      <c r="M19" s="178"/>
      <c r="N19" s="178"/>
      <c r="O19" s="178"/>
      <c r="P19" s="179"/>
      <c r="Q19" s="180">
        <v>36</v>
      </c>
      <c r="R19" s="181">
        <v>2</v>
      </c>
      <c r="S19" s="181"/>
      <c r="T19" s="180"/>
      <c r="U19" s="182"/>
      <c r="V19" s="182" t="s">
        <v>54</v>
      </c>
      <c r="W19" s="156">
        <v>24</v>
      </c>
      <c r="X19" s="156"/>
      <c r="Y19" s="156">
        <v>26.8</v>
      </c>
      <c r="Z19" s="156">
        <v>25.8</v>
      </c>
      <c r="AA19" s="156"/>
      <c r="AB19" s="156">
        <v>26.6</v>
      </c>
      <c r="AC19" s="48"/>
      <c r="AD19" s="140">
        <v>38.6</v>
      </c>
      <c r="AE19" s="141">
        <v>25.5</v>
      </c>
      <c r="AF19" s="156">
        <f t="shared" si="10"/>
        <v>13.100000000000001</v>
      </c>
      <c r="AG19" s="156">
        <f t="shared" si="11"/>
        <v>32.658468743350475</v>
      </c>
      <c r="AH19" s="156">
        <f t="shared" si="15"/>
        <v>68.513227056097719</v>
      </c>
      <c r="AI19" s="156">
        <f t="shared" si="16"/>
        <v>10.773841842500003</v>
      </c>
      <c r="AJ19" s="156">
        <f t="shared" si="17"/>
        <v>21.884626900850471</v>
      </c>
      <c r="AK19" s="156">
        <f t="shared" si="12"/>
        <v>18.930218017087071</v>
      </c>
      <c r="AL19" s="142">
        <f t="shared" si="13"/>
        <v>31.942192538867904</v>
      </c>
      <c r="AM19" s="176">
        <v>994</v>
      </c>
      <c r="AN19" s="177">
        <v>2</v>
      </c>
      <c r="AO19" s="178"/>
      <c r="AP19" s="178"/>
      <c r="AQ19" s="178"/>
      <c r="AR19" s="179"/>
      <c r="AS19" s="180">
        <v>4</v>
      </c>
      <c r="AT19" s="181">
        <v>3</v>
      </c>
      <c r="AU19" s="181"/>
      <c r="AV19" s="180"/>
      <c r="AW19" s="182"/>
      <c r="AX19" s="182" t="s">
        <v>54</v>
      </c>
      <c r="AY19" s="156"/>
      <c r="AZ19" s="156">
        <v>31.2</v>
      </c>
      <c r="BA19" s="156">
        <v>28.5</v>
      </c>
      <c r="BB19" s="156"/>
      <c r="BC19" s="156">
        <v>26.5</v>
      </c>
      <c r="BD19" s="48"/>
      <c r="BE19" s="140">
        <v>31.2</v>
      </c>
      <c r="BF19" s="141">
        <v>24.8</v>
      </c>
      <c r="BG19" s="156">
        <f t="shared" si="18"/>
        <v>6.3999999999999986</v>
      </c>
      <c r="BH19" s="156">
        <f t="shared" si="19"/>
        <v>31.324925220197752</v>
      </c>
      <c r="BI19" s="156">
        <f t="shared" si="20"/>
        <v>45.488246440621936</v>
      </c>
      <c r="BJ19" s="156">
        <f t="shared" si="21"/>
        <v>5.2594398719999997</v>
      </c>
      <c r="BK19" s="156">
        <f t="shared" si="22"/>
        <v>26.065485348197754</v>
      </c>
      <c r="BL19" s="156">
        <f t="shared" si="23"/>
        <v>21.762063235959303</v>
      </c>
      <c r="BM19" s="142">
        <f t="shared" si="14"/>
        <v>57.301583129220695</v>
      </c>
      <c r="BN19" s="176">
        <v>993</v>
      </c>
      <c r="BO19" s="177">
        <v>0</v>
      </c>
      <c r="BP19" s="178"/>
      <c r="BQ19" s="178"/>
      <c r="BR19" s="178"/>
      <c r="BS19" s="179"/>
      <c r="BT19" s="180">
        <v>0</v>
      </c>
      <c r="BU19" s="181">
        <v>0</v>
      </c>
      <c r="BV19" s="181"/>
      <c r="BW19" s="180"/>
      <c r="BX19" s="182"/>
      <c r="BY19" s="182" t="s">
        <v>54</v>
      </c>
      <c r="BZ19" s="156"/>
      <c r="CA19" s="156">
        <v>29.2</v>
      </c>
      <c r="CB19" s="156">
        <v>28.6</v>
      </c>
      <c r="CC19" s="156"/>
      <c r="CD19" s="156">
        <v>26.9</v>
      </c>
      <c r="CE19" s="48"/>
      <c r="CF19" s="150">
        <v>0.6</v>
      </c>
      <c r="CG19" s="156">
        <v>36</v>
      </c>
      <c r="CH19" s="158">
        <f t="shared" si="0"/>
        <v>9.5</v>
      </c>
      <c r="CI19" s="154">
        <v>26.2</v>
      </c>
      <c r="CJ19" s="154">
        <v>119483.08</v>
      </c>
      <c r="CK19" s="154">
        <v>28.5</v>
      </c>
      <c r="CL19" s="156">
        <v>39</v>
      </c>
      <c r="CM19" s="97">
        <f t="shared" si="1"/>
        <v>33.866666666666667</v>
      </c>
      <c r="CN19" s="98"/>
      <c r="CO19" s="98"/>
      <c r="CP19" s="102">
        <f t="shared" si="2"/>
        <v>45.263904557970356</v>
      </c>
      <c r="CQ19" s="136">
        <v>10.199999999999999</v>
      </c>
      <c r="CS19" s="83">
        <v>7</v>
      </c>
      <c r="CT19" s="92">
        <f t="shared" si="27"/>
        <v>29</v>
      </c>
      <c r="CU19" s="92">
        <f t="shared" si="28"/>
        <v>14.8</v>
      </c>
      <c r="CV19" s="92">
        <f t="shared" si="29"/>
        <v>23.5</v>
      </c>
      <c r="CW19" s="94" t="str">
        <f t="shared" si="30"/>
        <v>s/d</v>
      </c>
      <c r="CX19" s="94" t="str">
        <f t="shared" si="31"/>
        <v>s/d</v>
      </c>
      <c r="CY19" s="93">
        <f t="shared" si="32"/>
        <v>65.242192890659581</v>
      </c>
      <c r="CZ19" s="92">
        <f t="shared" si="24"/>
        <v>16.006529449018043</v>
      </c>
      <c r="DA19" s="93">
        <f t="shared" si="25"/>
        <v>1002.6666666666666</v>
      </c>
      <c r="DB19" s="92">
        <f t="shared" si="33"/>
        <v>12</v>
      </c>
      <c r="DC19" s="92" t="e">
        <f t="shared" si="26"/>
        <v>#DIV/0!</v>
      </c>
      <c r="DD19" s="92">
        <f t="shared" si="26"/>
        <v>23.8</v>
      </c>
      <c r="DE19" s="92">
        <f t="shared" si="26"/>
        <v>23.333333333333332</v>
      </c>
      <c r="DF19" s="92" t="e">
        <f t="shared" si="26"/>
        <v>#DIV/0!</v>
      </c>
      <c r="DG19" s="92">
        <f t="shared" si="26"/>
        <v>23.366666666666671</v>
      </c>
      <c r="DH19" s="92" t="e">
        <f t="shared" si="26"/>
        <v>#DIV/0!</v>
      </c>
      <c r="DI19" s="96">
        <f t="shared" si="34"/>
        <v>0</v>
      </c>
      <c r="DJ19" s="92">
        <f>CH13</f>
        <v>2</v>
      </c>
      <c r="DK19" s="96">
        <f t="shared" si="36"/>
        <v>9.5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25.4</v>
      </c>
      <c r="C20" s="141">
        <v>23.2</v>
      </c>
      <c r="D20" s="156">
        <f t="shared" si="3"/>
        <v>2.1999999999999993</v>
      </c>
      <c r="E20" s="156">
        <f t="shared" si="4"/>
        <v>28.453740693820269</v>
      </c>
      <c r="F20" s="156">
        <f t="shared" si="5"/>
        <v>32.464984595955208</v>
      </c>
      <c r="G20" s="156">
        <f t="shared" si="6"/>
        <v>1.8046981039999996</v>
      </c>
      <c r="H20" s="156">
        <f t="shared" si="7"/>
        <v>26.649042589820269</v>
      </c>
      <c r="I20" s="156">
        <f t="shared" si="8"/>
        <v>22.125176512979753</v>
      </c>
      <c r="J20" s="142">
        <f t="shared" si="9"/>
        <v>82.085492790101171</v>
      </c>
      <c r="K20" s="176">
        <v>999</v>
      </c>
      <c r="L20" s="177">
        <v>8</v>
      </c>
      <c r="M20" s="178"/>
      <c r="N20" s="178"/>
      <c r="O20" s="178"/>
      <c r="P20" s="179"/>
      <c r="Q20" s="180">
        <v>36</v>
      </c>
      <c r="R20" s="181">
        <v>2</v>
      </c>
      <c r="S20" s="181"/>
      <c r="T20" s="180"/>
      <c r="U20" s="182"/>
      <c r="V20" s="182" t="s">
        <v>114</v>
      </c>
      <c r="W20" s="156">
        <v>23</v>
      </c>
      <c r="X20" s="156"/>
      <c r="Y20" s="156">
        <v>27</v>
      </c>
      <c r="Z20" s="156">
        <v>27</v>
      </c>
      <c r="AA20" s="156"/>
      <c r="AB20" s="156">
        <v>27.2</v>
      </c>
      <c r="AC20" s="48"/>
      <c r="AD20" s="140">
        <v>26</v>
      </c>
      <c r="AE20" s="141">
        <v>23.5</v>
      </c>
      <c r="AF20" s="156">
        <f t="shared" si="10"/>
        <v>2.5</v>
      </c>
      <c r="AG20" s="156">
        <f t="shared" si="11"/>
        <v>28.973881908668147</v>
      </c>
      <c r="AH20" s="156">
        <f t="shared" si="15"/>
        <v>33.641040126996863</v>
      </c>
      <c r="AI20" s="156">
        <f t="shared" si="16"/>
        <v>2.0514824375000003</v>
      </c>
      <c r="AJ20" s="156">
        <f t="shared" si="17"/>
        <v>26.922399471168148</v>
      </c>
      <c r="AK20" s="156">
        <f t="shared" si="12"/>
        <v>22.292887169182407</v>
      </c>
      <c r="AL20" s="142">
        <f t="shared" si="13"/>
        <v>80.028439577178759</v>
      </c>
      <c r="AM20" s="176">
        <v>998</v>
      </c>
      <c r="AN20" s="177">
        <v>8</v>
      </c>
      <c r="AO20" s="178"/>
      <c r="AP20" s="178"/>
      <c r="AQ20" s="178"/>
      <c r="AR20" s="179"/>
      <c r="AS20" s="180">
        <v>4</v>
      </c>
      <c r="AT20" s="181">
        <v>2</v>
      </c>
      <c r="AU20" s="181"/>
      <c r="AV20" s="180"/>
      <c r="AW20" s="182"/>
      <c r="AX20" s="182" t="s">
        <v>114</v>
      </c>
      <c r="AY20" s="156"/>
      <c r="AZ20" s="156">
        <v>27.5</v>
      </c>
      <c r="BA20" s="156">
        <v>27.2</v>
      </c>
      <c r="BB20" s="156"/>
      <c r="BC20" s="156">
        <v>27</v>
      </c>
      <c r="BD20" s="48"/>
      <c r="BE20" s="140">
        <v>25.3</v>
      </c>
      <c r="BF20" s="141">
        <v>23.5</v>
      </c>
      <c r="BG20" s="156">
        <f t="shared" si="18"/>
        <v>1.8000000000000007</v>
      </c>
      <c r="BH20" s="156">
        <f t="shared" si="19"/>
        <v>28.973881908668147</v>
      </c>
      <c r="BI20" s="156">
        <f t="shared" si="20"/>
        <v>32.272500298705062</v>
      </c>
      <c r="BJ20" s="156">
        <f t="shared" si="21"/>
        <v>1.4770673550000006</v>
      </c>
      <c r="BK20" s="156">
        <f t="shared" si="22"/>
        <v>27.496814553668148</v>
      </c>
      <c r="BL20" s="156">
        <f t="shared" si="23"/>
        <v>22.640512779970869</v>
      </c>
      <c r="BM20" s="142">
        <f t="shared" si="14"/>
        <v>85.201996434008748</v>
      </c>
      <c r="BN20" s="176">
        <v>999</v>
      </c>
      <c r="BO20" s="177">
        <v>7</v>
      </c>
      <c r="BP20" s="178"/>
      <c r="BQ20" s="178"/>
      <c r="BR20" s="178"/>
      <c r="BS20" s="179"/>
      <c r="BT20" s="180">
        <v>22</v>
      </c>
      <c r="BU20" s="181">
        <v>2</v>
      </c>
      <c r="BV20" s="181"/>
      <c r="BW20" s="180"/>
      <c r="BX20" s="182"/>
      <c r="BY20" s="182" t="s">
        <v>114</v>
      </c>
      <c r="BZ20" s="156"/>
      <c r="CA20" s="156">
        <v>27</v>
      </c>
      <c r="CB20" s="156">
        <v>27.2</v>
      </c>
      <c r="CC20" s="156"/>
      <c r="CD20" s="156">
        <v>25.8</v>
      </c>
      <c r="CE20" s="48"/>
      <c r="CF20" s="150">
        <v>12</v>
      </c>
      <c r="CG20" s="156">
        <v>33.9</v>
      </c>
      <c r="CH20" s="158">
        <f t="shared" si="0"/>
        <v>1.5</v>
      </c>
      <c r="CI20" s="154">
        <v>25.5</v>
      </c>
      <c r="CJ20" s="154">
        <v>119538.71</v>
      </c>
      <c r="CK20" s="154">
        <v>24.8</v>
      </c>
      <c r="CL20" s="156">
        <v>30.5</v>
      </c>
      <c r="CM20" s="97">
        <f t="shared" si="1"/>
        <v>25.566666666666666</v>
      </c>
      <c r="CN20" s="98"/>
      <c r="CO20" s="98"/>
      <c r="CP20" s="102">
        <f t="shared" si="2"/>
        <v>82.438642933762893</v>
      </c>
      <c r="CQ20" s="136">
        <v>1.3</v>
      </c>
      <c r="CS20" s="83">
        <v>8</v>
      </c>
      <c r="CT20" s="92">
        <f t="shared" si="27"/>
        <v>33</v>
      </c>
      <c r="CU20" s="92">
        <f t="shared" si="28"/>
        <v>17.399999999999999</v>
      </c>
      <c r="CV20" s="92">
        <f t="shared" si="29"/>
        <v>27.533333333333331</v>
      </c>
      <c r="CW20" s="94" t="str">
        <f t="shared" si="30"/>
        <v>s/d</v>
      </c>
      <c r="CX20" s="94" t="str">
        <f t="shared" si="31"/>
        <v>s/d</v>
      </c>
      <c r="CY20" s="93">
        <f t="shared" si="32"/>
        <v>49.749017637146267</v>
      </c>
      <c r="CZ20" s="92">
        <f t="shared" si="24"/>
        <v>15.914377297927601</v>
      </c>
      <c r="DA20" s="93">
        <f t="shared" si="25"/>
        <v>1003</v>
      </c>
      <c r="DB20" s="92">
        <f t="shared" si="33"/>
        <v>15</v>
      </c>
      <c r="DC20" s="92" t="e">
        <f t="shared" si="26"/>
        <v>#DIV/0!</v>
      </c>
      <c r="DD20" s="92">
        <f t="shared" si="26"/>
        <v>24.900000000000002</v>
      </c>
      <c r="DE20" s="92">
        <f t="shared" si="26"/>
        <v>24.3</v>
      </c>
      <c r="DF20" s="92" t="e">
        <f t="shared" si="26"/>
        <v>#DIV/0!</v>
      </c>
      <c r="DG20" s="92">
        <f t="shared" si="26"/>
        <v>24</v>
      </c>
      <c r="DH20" s="92" t="e">
        <f t="shared" si="26"/>
        <v>#DIV/0!</v>
      </c>
      <c r="DI20" s="96">
        <f t="shared" si="34"/>
        <v>0</v>
      </c>
      <c r="DJ20" s="92">
        <f t="shared" si="35"/>
        <v>5.8000000000000007</v>
      </c>
      <c r="DK20" s="96">
        <f t="shared" si="36"/>
        <v>10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17</v>
      </c>
      <c r="C21" s="141">
        <v>16.8</v>
      </c>
      <c r="D21" s="156">
        <f t="shared" si="3"/>
        <v>0.19999999999999929</v>
      </c>
      <c r="E21" s="156">
        <f t="shared" si="4"/>
        <v>19.137478537241915</v>
      </c>
      <c r="F21" s="156">
        <f t="shared" si="5"/>
        <v>19.381992880783113</v>
      </c>
      <c r="G21" s="156">
        <f t="shared" si="6"/>
        <v>0.16288733599999944</v>
      </c>
      <c r="H21" s="156">
        <f t="shared" si="7"/>
        <v>18.974591201241914</v>
      </c>
      <c r="I21" s="156">
        <f t="shared" si="8"/>
        <v>16.66451550413932</v>
      </c>
      <c r="J21" s="142">
        <f t="shared" si="9"/>
        <v>97.898040299327889</v>
      </c>
      <c r="K21" s="176">
        <v>1004</v>
      </c>
      <c r="L21" s="177">
        <v>8</v>
      </c>
      <c r="M21" s="178"/>
      <c r="N21" s="178"/>
      <c r="O21" s="178"/>
      <c r="P21" s="179"/>
      <c r="Q21" s="180">
        <v>22</v>
      </c>
      <c r="R21" s="181">
        <v>2</v>
      </c>
      <c r="S21" s="181"/>
      <c r="T21" s="180"/>
      <c r="U21" s="182"/>
      <c r="V21" s="182" t="s">
        <v>114</v>
      </c>
      <c r="W21" s="156">
        <v>17</v>
      </c>
      <c r="X21" s="156"/>
      <c r="Y21" s="156">
        <v>24</v>
      </c>
      <c r="Z21" s="156">
        <v>25.2</v>
      </c>
      <c r="AA21" s="156"/>
      <c r="AB21" s="156">
        <v>26.5</v>
      </c>
      <c r="AC21" s="48"/>
      <c r="AD21" s="140">
        <v>18</v>
      </c>
      <c r="AE21" s="141">
        <v>17.399999999999999</v>
      </c>
      <c r="AF21" s="156">
        <f t="shared" si="10"/>
        <v>0.60000000000000142</v>
      </c>
      <c r="AG21" s="156">
        <f t="shared" si="11"/>
        <v>19.879251255772484</v>
      </c>
      <c r="AH21" s="156">
        <f t="shared" si="15"/>
        <v>20.646103815106681</v>
      </c>
      <c r="AI21" s="156">
        <f t="shared" si="16"/>
        <v>0.48899279400000123</v>
      </c>
      <c r="AJ21" s="156">
        <f t="shared" si="17"/>
        <v>19.390258461772483</v>
      </c>
      <c r="AK21" s="156">
        <f t="shared" si="12"/>
        <v>17.00603407447619</v>
      </c>
      <c r="AL21" s="142">
        <f t="shared" si="13"/>
        <v>93.917276767661605</v>
      </c>
      <c r="AM21" s="176">
        <v>1004</v>
      </c>
      <c r="AN21" s="177">
        <v>8</v>
      </c>
      <c r="AO21" s="178"/>
      <c r="AP21" s="178"/>
      <c r="AQ21" s="178"/>
      <c r="AR21" s="179"/>
      <c r="AS21" s="180">
        <v>27</v>
      </c>
      <c r="AT21" s="181">
        <v>3</v>
      </c>
      <c r="AU21" s="181"/>
      <c r="AV21" s="180"/>
      <c r="AW21" s="182"/>
      <c r="AX21" s="182" t="s">
        <v>114</v>
      </c>
      <c r="AY21" s="156"/>
      <c r="AZ21" s="156">
        <v>24.2</v>
      </c>
      <c r="BA21" s="156">
        <v>24.8</v>
      </c>
      <c r="BB21" s="156"/>
      <c r="BC21" s="156">
        <v>26</v>
      </c>
      <c r="BD21" s="48"/>
      <c r="BE21" s="140">
        <v>16</v>
      </c>
      <c r="BF21" s="141">
        <v>15.8</v>
      </c>
      <c r="BG21" s="156">
        <f t="shared" si="18"/>
        <v>0.19999999999999929</v>
      </c>
      <c r="BH21" s="156">
        <f t="shared" si="19"/>
        <v>17.955034435163672</v>
      </c>
      <c r="BI21" s="156">
        <f t="shared" si="20"/>
        <v>18.186256860288665</v>
      </c>
      <c r="BJ21" s="156">
        <f t="shared" si="21"/>
        <v>0.16270356599999944</v>
      </c>
      <c r="BK21" s="156">
        <f t="shared" si="22"/>
        <v>17.792330869163671</v>
      </c>
      <c r="BL21" s="156">
        <f t="shared" si="23"/>
        <v>15.656008451439726</v>
      </c>
      <c r="BM21" s="142">
        <f t="shared" si="14"/>
        <v>97.833935844240884</v>
      </c>
      <c r="BN21" s="176">
        <v>1005</v>
      </c>
      <c r="BO21" s="177">
        <v>8</v>
      </c>
      <c r="BP21" s="178"/>
      <c r="BQ21" s="178"/>
      <c r="BR21" s="178"/>
      <c r="BS21" s="179"/>
      <c r="BT21" s="180">
        <v>18</v>
      </c>
      <c r="BU21" s="181">
        <v>3</v>
      </c>
      <c r="BV21" s="181"/>
      <c r="BW21" s="180"/>
      <c r="BX21" s="182"/>
      <c r="BY21" s="182" t="s">
        <v>114</v>
      </c>
      <c r="BZ21" s="156"/>
      <c r="CA21" s="156">
        <v>23.2</v>
      </c>
      <c r="CB21" s="156">
        <v>24.2</v>
      </c>
      <c r="CC21" s="156"/>
      <c r="CD21" s="156">
        <v>25.6</v>
      </c>
      <c r="CE21" s="48"/>
      <c r="CF21" s="150">
        <v>1</v>
      </c>
      <c r="CG21" s="156">
        <v>14.5</v>
      </c>
      <c r="CH21" s="158">
        <f t="shared" si="0"/>
        <v>0.5</v>
      </c>
      <c r="CI21" s="154">
        <v>19</v>
      </c>
      <c r="CJ21" s="154">
        <v>119624.35</v>
      </c>
      <c r="CK21" s="154">
        <v>16.899999999999999</v>
      </c>
      <c r="CL21" s="156">
        <v>25.5</v>
      </c>
      <c r="CM21" s="97">
        <f t="shared" si="1"/>
        <v>17</v>
      </c>
      <c r="CN21" s="98"/>
      <c r="CO21" s="98"/>
      <c r="CP21" s="102">
        <f t="shared" si="2"/>
        <v>96.54975097041013</v>
      </c>
      <c r="CQ21" s="136">
        <v>0</v>
      </c>
      <c r="CS21" s="83">
        <v>9</v>
      </c>
      <c r="CT21" s="92">
        <f t="shared" si="27"/>
        <v>34</v>
      </c>
      <c r="CU21" s="92">
        <f t="shared" si="28"/>
        <v>18</v>
      </c>
      <c r="CV21" s="92">
        <f t="shared" si="29"/>
        <v>28.5</v>
      </c>
      <c r="CW21" s="94" t="str">
        <f t="shared" si="30"/>
        <v>s/d</v>
      </c>
      <c r="CX21" s="94" t="str">
        <f t="shared" si="31"/>
        <v>s/d</v>
      </c>
      <c r="CY21" s="93">
        <f t="shared" si="32"/>
        <v>49.216192346366434</v>
      </c>
      <c r="CZ21" s="92">
        <f t="shared" si="24"/>
        <v>16.254209885514559</v>
      </c>
      <c r="DA21" s="93">
        <f t="shared" si="25"/>
        <v>1000.6666666666666</v>
      </c>
      <c r="DB21" s="92">
        <f t="shared" si="33"/>
        <v>14.8</v>
      </c>
      <c r="DC21" s="92" t="e">
        <f t="shared" si="26"/>
        <v>#DIV/0!</v>
      </c>
      <c r="DD21" s="92">
        <f t="shared" si="26"/>
        <v>25.833333333333332</v>
      </c>
      <c r="DE21" s="92">
        <f t="shared" si="26"/>
        <v>25.066666666666663</v>
      </c>
      <c r="DF21" s="92" t="e">
        <f t="shared" si="26"/>
        <v>#DIV/0!</v>
      </c>
      <c r="DG21" s="92">
        <f t="shared" si="26"/>
        <v>24.566666666666666</v>
      </c>
      <c r="DH21" s="92" t="e">
        <f t="shared" si="26"/>
        <v>#DIV/0!</v>
      </c>
      <c r="DI21" s="96">
        <f t="shared" si="34"/>
        <v>0</v>
      </c>
      <c r="DJ21" s="92">
        <f>CH15</f>
        <v>6.5</v>
      </c>
      <c r="DK21" s="96">
        <f t="shared" si="36"/>
        <v>10.5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15.8</v>
      </c>
      <c r="C22" s="141">
        <v>15.2</v>
      </c>
      <c r="D22" s="156">
        <f t="shared" si="3"/>
        <v>0.60000000000000142</v>
      </c>
      <c r="E22" s="156">
        <f t="shared" si="4"/>
        <v>17.276770172957512</v>
      </c>
      <c r="F22" s="156">
        <f t="shared" si="5"/>
        <v>17.955034435163672</v>
      </c>
      <c r="G22" s="156">
        <f t="shared" si="6"/>
        <v>0.48777991200000115</v>
      </c>
      <c r="H22" s="156">
        <f t="shared" si="7"/>
        <v>16.788990260957512</v>
      </c>
      <c r="I22" s="156">
        <f t="shared" si="8"/>
        <v>14.752939751884195</v>
      </c>
      <c r="J22" s="142">
        <f t="shared" si="9"/>
        <v>93.505753617923759</v>
      </c>
      <c r="K22" s="176">
        <v>1006</v>
      </c>
      <c r="L22" s="177">
        <v>8</v>
      </c>
      <c r="M22" s="178"/>
      <c r="N22" s="178"/>
      <c r="O22" s="178"/>
      <c r="P22" s="179"/>
      <c r="Q22" s="180">
        <v>18</v>
      </c>
      <c r="R22" s="181">
        <v>2</v>
      </c>
      <c r="S22" s="181"/>
      <c r="T22" s="180"/>
      <c r="U22" s="182"/>
      <c r="V22" s="182" t="s">
        <v>114</v>
      </c>
      <c r="W22" s="156">
        <v>15</v>
      </c>
      <c r="X22" s="156"/>
      <c r="Y22" s="156">
        <v>22</v>
      </c>
      <c r="Z22" s="156">
        <v>23</v>
      </c>
      <c r="AA22" s="156"/>
      <c r="AB22" s="156">
        <v>25</v>
      </c>
      <c r="AC22" s="48"/>
      <c r="AD22" s="140">
        <v>21</v>
      </c>
      <c r="AE22" s="141">
        <v>18.899999999999999</v>
      </c>
      <c r="AF22" s="156">
        <f t="shared" si="10"/>
        <v>2.1000000000000014</v>
      </c>
      <c r="AG22" s="156">
        <f t="shared" si="11"/>
        <v>21.844973570807049</v>
      </c>
      <c r="AH22" s="156">
        <f t="shared" si="15"/>
        <v>24.882120498598017</v>
      </c>
      <c r="AI22" s="156">
        <f t="shared" si="16"/>
        <v>1.7143691565000014</v>
      </c>
      <c r="AJ22" s="156">
        <f t="shared" si="17"/>
        <v>20.130604414307047</v>
      </c>
      <c r="AK22" s="156">
        <f t="shared" si="12"/>
        <v>17.598739299500153</v>
      </c>
      <c r="AL22" s="142">
        <f t="shared" si="13"/>
        <v>80.903894085077297</v>
      </c>
      <c r="AM22" s="176">
        <v>1002</v>
      </c>
      <c r="AN22" s="178">
        <v>8</v>
      </c>
      <c r="AO22" s="178"/>
      <c r="AP22" s="178"/>
      <c r="AQ22" s="178"/>
      <c r="AR22" s="181"/>
      <c r="AS22" s="179">
        <v>18</v>
      </c>
      <c r="AT22" s="181">
        <v>2</v>
      </c>
      <c r="AU22" s="181"/>
      <c r="AV22" s="180"/>
      <c r="AW22" s="182"/>
      <c r="AX22" s="182" t="s">
        <v>115</v>
      </c>
      <c r="AY22" s="156"/>
      <c r="AZ22" s="156">
        <v>24</v>
      </c>
      <c r="BA22" s="156">
        <v>23.5</v>
      </c>
      <c r="BB22" s="156"/>
      <c r="BC22" s="156">
        <v>24.5</v>
      </c>
      <c r="BD22" s="48"/>
      <c r="BE22" s="156">
        <v>20</v>
      </c>
      <c r="BF22" s="141">
        <v>18.7</v>
      </c>
      <c r="BG22" s="156">
        <f t="shared" si="18"/>
        <v>1.3000000000000007</v>
      </c>
      <c r="BH22" s="156">
        <f t="shared" si="19"/>
        <v>21.573416681629375</v>
      </c>
      <c r="BI22" s="156">
        <f t="shared" si="20"/>
        <v>23.39269906658966</v>
      </c>
      <c r="BJ22" s="156">
        <f t="shared" si="21"/>
        <v>1.0610372435000008</v>
      </c>
      <c r="BK22" s="156">
        <f t="shared" si="22"/>
        <v>20.512379438129376</v>
      </c>
      <c r="BL22" s="156">
        <f t="shared" si="23"/>
        <v>17.896956841449388</v>
      </c>
      <c r="BM22" s="142">
        <f t="shared" si="14"/>
        <v>87.68710006373712</v>
      </c>
      <c r="BN22" s="176">
        <v>1001</v>
      </c>
      <c r="BO22" s="177">
        <v>0</v>
      </c>
      <c r="BP22" s="178"/>
      <c r="BQ22" s="178"/>
      <c r="BR22" s="178"/>
      <c r="BS22" s="179"/>
      <c r="BT22" s="180">
        <v>0</v>
      </c>
      <c r="BU22" s="181">
        <v>0</v>
      </c>
      <c r="BV22" s="181"/>
      <c r="BW22" s="180"/>
      <c r="BX22" s="182"/>
      <c r="BY22" s="182" t="s">
        <v>115</v>
      </c>
      <c r="BZ22" s="156"/>
      <c r="CA22" s="156">
        <v>23.6</v>
      </c>
      <c r="CB22" s="156">
        <v>23.9</v>
      </c>
      <c r="CC22" s="156"/>
      <c r="CD22" s="156">
        <v>24.5</v>
      </c>
      <c r="CE22" s="48"/>
      <c r="CF22" s="150">
        <v>0</v>
      </c>
      <c r="CG22" s="156">
        <v>24.5</v>
      </c>
      <c r="CH22" s="158">
        <f t="shared" si="0"/>
        <v>2.5</v>
      </c>
      <c r="CI22" s="154">
        <v>17</v>
      </c>
      <c r="CJ22" s="154">
        <v>119726.96</v>
      </c>
      <c r="CK22" s="154">
        <v>15.2</v>
      </c>
      <c r="CL22" s="156">
        <v>22</v>
      </c>
      <c r="CM22" s="97">
        <f t="shared" si="1"/>
        <v>18.933333333333334</v>
      </c>
      <c r="CN22" s="98"/>
      <c r="CO22" s="98"/>
      <c r="CP22" s="102">
        <f t="shared" si="2"/>
        <v>87.36558258891273</v>
      </c>
      <c r="CQ22" s="136">
        <v>0</v>
      </c>
      <c r="CS22" s="83">
        <v>10</v>
      </c>
      <c r="CT22" s="92">
        <f t="shared" si="27"/>
        <v>36</v>
      </c>
      <c r="CU22" s="92">
        <f t="shared" si="28"/>
        <v>19.399999999999999</v>
      </c>
      <c r="CV22" s="92">
        <f t="shared" si="29"/>
        <v>30</v>
      </c>
      <c r="CW22" s="94" t="str">
        <f t="shared" si="30"/>
        <v>s/d</v>
      </c>
      <c r="CX22" s="94" t="str">
        <f t="shared" si="31"/>
        <v>s/d</v>
      </c>
      <c r="CY22" s="93">
        <f t="shared" si="32"/>
        <v>47.034719847465908</v>
      </c>
      <c r="CZ22" s="92">
        <f t="shared" si="24"/>
        <v>16.882919347669034</v>
      </c>
      <c r="DA22" s="93">
        <f t="shared" si="25"/>
        <v>996.66666666666663</v>
      </c>
      <c r="DB22" s="92">
        <f t="shared" si="33"/>
        <v>15.5</v>
      </c>
      <c r="DC22" s="92" t="e">
        <f t="shared" si="26"/>
        <v>#DIV/0!</v>
      </c>
      <c r="DD22" s="92">
        <f t="shared" si="26"/>
        <v>26.400000000000002</v>
      </c>
      <c r="DE22" s="92">
        <f t="shared" si="26"/>
        <v>25.633333333333336</v>
      </c>
      <c r="DF22" s="92" t="e">
        <f t="shared" si="26"/>
        <v>#DIV/0!</v>
      </c>
      <c r="DG22" s="92">
        <f t="shared" si="26"/>
        <v>25.033333333333331</v>
      </c>
      <c r="DH22" s="92" t="e">
        <f t="shared" si="26"/>
        <v>#DIV/0!</v>
      </c>
      <c r="DI22" s="96">
        <f t="shared" si="34"/>
        <v>0</v>
      </c>
      <c r="DJ22" s="92">
        <f>CH16</f>
        <v>8</v>
      </c>
      <c r="DK22" s="96">
        <f t="shared" si="36"/>
        <v>10.5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21.6</v>
      </c>
      <c r="C23" s="141">
        <v>19.8</v>
      </c>
      <c r="D23" s="156">
        <f t="shared" si="3"/>
        <v>1.8000000000000007</v>
      </c>
      <c r="E23" s="156">
        <f t="shared" si="4"/>
        <v>23.104360847524493</v>
      </c>
      <c r="F23" s="156">
        <f t="shared" si="5"/>
        <v>25.815016086976236</v>
      </c>
      <c r="G23" s="156">
        <f t="shared" si="6"/>
        <v>1.4709478140000005</v>
      </c>
      <c r="H23" s="156">
        <f t="shared" si="7"/>
        <v>21.633413033524491</v>
      </c>
      <c r="I23" s="156">
        <f t="shared" si="8"/>
        <v>18.745384082100255</v>
      </c>
      <c r="J23" s="142">
        <f t="shared" si="9"/>
        <v>83.801663964248391</v>
      </c>
      <c r="K23" s="176">
        <v>1002</v>
      </c>
      <c r="L23" s="177">
        <v>5</v>
      </c>
      <c r="M23" s="178"/>
      <c r="N23" s="178"/>
      <c r="O23" s="178"/>
      <c r="P23" s="179"/>
      <c r="Q23" s="180">
        <v>18</v>
      </c>
      <c r="R23" s="181">
        <v>2</v>
      </c>
      <c r="S23" s="181"/>
      <c r="T23" s="180"/>
      <c r="U23" s="182"/>
      <c r="V23" s="182" t="s">
        <v>115</v>
      </c>
      <c r="W23" s="156">
        <v>16.5</v>
      </c>
      <c r="X23" s="156"/>
      <c r="Y23" s="156">
        <v>22.5</v>
      </c>
      <c r="Z23" s="156">
        <v>23</v>
      </c>
      <c r="AA23" s="156"/>
      <c r="AB23" s="156">
        <v>24.3</v>
      </c>
      <c r="AC23" s="48"/>
      <c r="AD23" s="156">
        <v>30</v>
      </c>
      <c r="AE23" s="141">
        <v>24</v>
      </c>
      <c r="AF23" s="156">
        <f t="shared" si="10"/>
        <v>6</v>
      </c>
      <c r="AG23" s="156">
        <f t="shared" si="11"/>
        <v>29.859236634987937</v>
      </c>
      <c r="AH23" s="156">
        <f t="shared" si="15"/>
        <v>42.473383111004537</v>
      </c>
      <c r="AI23" s="156">
        <f t="shared" si="16"/>
        <v>4.9263144000000008</v>
      </c>
      <c r="AJ23" s="156">
        <f t="shared" si="17"/>
        <v>24.932922234987934</v>
      </c>
      <c r="AK23" s="156">
        <f t="shared" si="12"/>
        <v>21.03658856473599</v>
      </c>
      <c r="AL23" s="50">
        <f t="shared" si="13"/>
        <v>58.702463540108255</v>
      </c>
      <c r="AM23" s="176">
        <v>999</v>
      </c>
      <c r="AN23" s="178">
        <v>6</v>
      </c>
      <c r="AO23" s="178"/>
      <c r="AP23" s="178"/>
      <c r="AQ23" s="178"/>
      <c r="AR23" s="181"/>
      <c r="AS23" s="179">
        <v>18</v>
      </c>
      <c r="AT23" s="181">
        <v>4</v>
      </c>
      <c r="AU23" s="182"/>
      <c r="AV23" s="182"/>
      <c r="AW23" s="182"/>
      <c r="AX23" s="182" t="s">
        <v>54</v>
      </c>
      <c r="AY23" s="156"/>
      <c r="AZ23" s="156">
        <v>27</v>
      </c>
      <c r="BA23" s="156">
        <v>25</v>
      </c>
      <c r="BB23" s="156"/>
      <c r="BC23" s="156">
        <v>24.2</v>
      </c>
      <c r="BD23" s="48"/>
      <c r="BE23" s="156">
        <v>21.6</v>
      </c>
      <c r="BF23" s="141">
        <v>19.399999999999999</v>
      </c>
      <c r="BG23" s="156">
        <f t="shared" si="18"/>
        <v>2.2000000000000028</v>
      </c>
      <c r="BH23" s="156">
        <f t="shared" si="19"/>
        <v>22.536999886080302</v>
      </c>
      <c r="BI23" s="156">
        <f t="shared" si="20"/>
        <v>25.815016086976236</v>
      </c>
      <c r="BJ23" s="156">
        <f t="shared" si="21"/>
        <v>1.7970165180000024</v>
      </c>
      <c r="BK23" s="156">
        <f t="shared" si="22"/>
        <v>20.739983368080299</v>
      </c>
      <c r="BL23" s="156">
        <f t="shared" si="23"/>
        <v>18.072441906373722</v>
      </c>
      <c r="BM23" s="142">
        <f t="shared" si="14"/>
        <v>80.340772588337416</v>
      </c>
      <c r="BN23" s="176">
        <v>1000</v>
      </c>
      <c r="BO23" s="177">
        <v>0</v>
      </c>
      <c r="BP23" s="178"/>
      <c r="BQ23" s="178"/>
      <c r="BR23" s="178"/>
      <c r="BS23" s="179"/>
      <c r="BT23" s="180">
        <v>27</v>
      </c>
      <c r="BU23" s="181">
        <v>3</v>
      </c>
      <c r="BV23" s="181"/>
      <c r="BW23" s="180"/>
      <c r="BX23" s="182"/>
      <c r="BY23" s="182" t="s">
        <v>54</v>
      </c>
      <c r="BZ23" s="156"/>
      <c r="CA23" s="156">
        <v>25.5</v>
      </c>
      <c r="CB23" s="156">
        <v>25.4</v>
      </c>
      <c r="CC23" s="156"/>
      <c r="CD23" s="156">
        <v>24.7</v>
      </c>
      <c r="CE23" s="48"/>
      <c r="CF23" s="150">
        <v>2.2999999999999998</v>
      </c>
      <c r="CG23" s="156">
        <v>27.5</v>
      </c>
      <c r="CH23" s="158">
        <f t="shared" si="0"/>
        <v>5.4000000000000021</v>
      </c>
      <c r="CI23" s="154">
        <v>20.5</v>
      </c>
      <c r="CJ23" s="154">
        <v>119781.13</v>
      </c>
      <c r="CK23" s="154">
        <v>16.2</v>
      </c>
      <c r="CL23" s="156">
        <v>31</v>
      </c>
      <c r="CM23" s="97">
        <f t="shared" si="1"/>
        <v>24.400000000000002</v>
      </c>
      <c r="CN23" s="98"/>
      <c r="CO23" s="98"/>
      <c r="CP23" s="102">
        <f t="shared" si="2"/>
        <v>74.281633364231354</v>
      </c>
      <c r="CQ23" s="136">
        <v>8.8000000000000007</v>
      </c>
      <c r="CS23" s="83">
        <v>11</v>
      </c>
      <c r="CT23" s="92">
        <f t="shared" si="27"/>
        <v>38.5</v>
      </c>
      <c r="CU23" s="92">
        <f t="shared" si="28"/>
        <v>22</v>
      </c>
      <c r="CV23" s="92">
        <f t="shared" si="29"/>
        <v>32.866666666666667</v>
      </c>
      <c r="CW23" s="94" t="str">
        <f t="shared" si="30"/>
        <v>s/d</v>
      </c>
      <c r="CX23" s="94" t="str">
        <f t="shared" si="31"/>
        <v>s/d</v>
      </c>
      <c r="CY23" s="93">
        <f t="shared" si="32"/>
        <v>43.688071955731196</v>
      </c>
      <c r="CZ23" s="92">
        <f t="shared" si="24"/>
        <v>18.442921823975109</v>
      </c>
      <c r="DA23" s="93">
        <f t="shared" si="25"/>
        <v>994.33333333333337</v>
      </c>
      <c r="DB23" s="92">
        <f t="shared" si="33"/>
        <v>18</v>
      </c>
      <c r="DC23" s="92" t="e">
        <f t="shared" si="26"/>
        <v>#DIV/0!</v>
      </c>
      <c r="DD23" s="92">
        <f t="shared" si="26"/>
        <v>27.466666666666669</v>
      </c>
      <c r="DE23" s="92">
        <f t="shared" si="26"/>
        <v>26.5</v>
      </c>
      <c r="DF23" s="92" t="e">
        <f t="shared" si="26"/>
        <v>#DIV/0!</v>
      </c>
      <c r="DG23" s="92">
        <f t="shared" si="26"/>
        <v>25.533333333333331</v>
      </c>
      <c r="DH23" s="92" t="e">
        <f t="shared" si="26"/>
        <v>#DIV/0!</v>
      </c>
      <c r="DI23" s="96">
        <f t="shared" si="34"/>
        <v>0</v>
      </c>
      <c r="DJ23" s="92">
        <f t="shared" si="35"/>
        <v>9.2999999999999972</v>
      </c>
      <c r="DK23" s="96">
        <f t="shared" si="36"/>
        <v>10.5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19.600000000000001</v>
      </c>
      <c r="C24" s="141">
        <v>19.2</v>
      </c>
      <c r="D24" s="156">
        <f t="shared" si="3"/>
        <v>0.40000000000000213</v>
      </c>
      <c r="E24" s="156">
        <f t="shared" si="4"/>
        <v>22.257920430565612</v>
      </c>
      <c r="F24" s="156">
        <f t="shared" si="5"/>
        <v>22.819137273918777</v>
      </c>
      <c r="G24" s="156">
        <f t="shared" si="6"/>
        <v>0.32665676800000182</v>
      </c>
      <c r="H24" s="156">
        <f t="shared" si="7"/>
        <v>21.931263662565609</v>
      </c>
      <c r="I24" s="156">
        <f t="shared" si="8"/>
        <v>18.964327152752414</v>
      </c>
      <c r="J24" s="142">
        <f t="shared" si="9"/>
        <v>96.109083350982033</v>
      </c>
      <c r="K24" s="176">
        <v>1002</v>
      </c>
      <c r="L24" s="177">
        <v>8</v>
      </c>
      <c r="M24" s="178"/>
      <c r="N24" s="178"/>
      <c r="O24" s="178"/>
      <c r="P24" s="179"/>
      <c r="Q24" s="180">
        <v>18</v>
      </c>
      <c r="R24" s="181">
        <v>2</v>
      </c>
      <c r="S24" s="181"/>
      <c r="T24" s="180"/>
      <c r="U24" s="182"/>
      <c r="V24" s="182" t="s">
        <v>114</v>
      </c>
      <c r="W24" s="156">
        <v>18.5</v>
      </c>
      <c r="X24" s="156"/>
      <c r="Y24" s="156">
        <v>23.2</v>
      </c>
      <c r="Z24" s="156">
        <v>24</v>
      </c>
      <c r="AA24" s="156"/>
      <c r="AB24" s="156">
        <v>24.8</v>
      </c>
      <c r="AC24" s="48"/>
      <c r="AD24" s="156">
        <v>21.3</v>
      </c>
      <c r="AE24" s="141">
        <v>20.399999999999999</v>
      </c>
      <c r="AF24" s="156">
        <f t="shared" si="10"/>
        <v>0.90000000000000213</v>
      </c>
      <c r="AG24" s="156">
        <f t="shared" si="11"/>
        <v>23.978834317206886</v>
      </c>
      <c r="AH24" s="156">
        <f>IF(AD24="","SD",(10^(23.5518-(2937.4/(273+AD24))-(4.9283*LOG10(273+AD24)))))</f>
        <v>25.344816651185916</v>
      </c>
      <c r="AI24" s="156">
        <f t="shared" si="16"/>
        <v>0.7359700860000018</v>
      </c>
      <c r="AJ24" s="156">
        <f>IF(AG24="SD","SD",IF(AI24="SD","SD",(AG24-AI24)))</f>
        <v>23.242864231206884</v>
      </c>
      <c r="AK24" s="156">
        <f>IF(AJ24="SD","SD",((237.3*LN(AJ24/6.11))/(7.5*LN(10)-LN(AJ24/6.11))))</f>
        <v>19.898540050837724</v>
      </c>
      <c r="AL24" s="142">
        <f t="shared" si="13"/>
        <v>91.7065787103231</v>
      </c>
      <c r="AM24" s="176">
        <v>1002</v>
      </c>
      <c r="AN24" s="178">
        <v>8</v>
      </c>
      <c r="AO24" s="178"/>
      <c r="AP24" s="178"/>
      <c r="AQ24" s="178"/>
      <c r="AR24" s="181"/>
      <c r="AS24" s="179">
        <v>18</v>
      </c>
      <c r="AT24" s="181">
        <v>4</v>
      </c>
      <c r="AU24" s="182"/>
      <c r="AV24" s="182"/>
      <c r="AW24" s="182"/>
      <c r="AX24" s="181" t="s">
        <v>114</v>
      </c>
      <c r="AY24" s="156"/>
      <c r="AZ24" s="156">
        <v>23.5</v>
      </c>
      <c r="BA24" s="156">
        <v>23.8</v>
      </c>
      <c r="BB24" s="156"/>
      <c r="BC24" s="156">
        <v>24.6</v>
      </c>
      <c r="BD24" s="48"/>
      <c r="BE24" s="156">
        <v>19.8</v>
      </c>
      <c r="BF24" s="141">
        <v>19.2</v>
      </c>
      <c r="BG24" s="156">
        <f t="shared" si="18"/>
        <v>0.60000000000000142</v>
      </c>
      <c r="BH24" s="156">
        <f t="shared" si="19"/>
        <v>22.257920430565612</v>
      </c>
      <c r="BI24" s="156">
        <f t="shared" si="20"/>
        <v>23.104360847524493</v>
      </c>
      <c r="BJ24" s="156">
        <f t="shared" si="21"/>
        <v>0.48998515200000126</v>
      </c>
      <c r="BK24" s="156">
        <f t="shared" si="22"/>
        <v>21.767935278565609</v>
      </c>
      <c r="BL24" s="156">
        <f t="shared" si="23"/>
        <v>18.844592774237917</v>
      </c>
      <c r="BM24" s="142">
        <f t="shared" si="14"/>
        <v>94.215699894151911</v>
      </c>
      <c r="BN24" s="176">
        <v>1003</v>
      </c>
      <c r="BO24" s="177">
        <v>8</v>
      </c>
      <c r="BP24" s="178"/>
      <c r="BQ24" s="178"/>
      <c r="BR24" s="178"/>
      <c r="BS24" s="179"/>
      <c r="BT24" s="180">
        <v>18</v>
      </c>
      <c r="BU24" s="181">
        <v>2</v>
      </c>
      <c r="BV24" s="181"/>
      <c r="BW24" s="180"/>
      <c r="BX24" s="182"/>
      <c r="BY24" s="182" t="s">
        <v>115</v>
      </c>
      <c r="BZ24" s="156"/>
      <c r="CA24" s="156">
        <v>23.2</v>
      </c>
      <c r="CB24" s="156">
        <v>23.6</v>
      </c>
      <c r="CC24" s="156"/>
      <c r="CD24" s="156">
        <v>24.4</v>
      </c>
      <c r="CE24" s="48"/>
      <c r="CF24" s="150">
        <v>7.5</v>
      </c>
      <c r="CG24" s="156">
        <v>28.1</v>
      </c>
      <c r="CH24" s="169" t="e">
        <f t="shared" si="0"/>
        <v>#VALUE!</v>
      </c>
      <c r="CI24" s="154">
        <v>20.5</v>
      </c>
      <c r="CJ24" s="154">
        <v>119866.2</v>
      </c>
      <c r="CK24" s="154">
        <v>19.2</v>
      </c>
      <c r="CL24" s="156">
        <v>22</v>
      </c>
      <c r="CM24" s="97">
        <f t="shared" si="1"/>
        <v>20.233333333333334</v>
      </c>
      <c r="CN24" s="98"/>
      <c r="CO24" s="98"/>
      <c r="CP24" s="102">
        <f t="shared" si="2"/>
        <v>94.010453985152353</v>
      </c>
      <c r="CQ24" s="136">
        <v>0</v>
      </c>
      <c r="CS24" s="83">
        <v>12</v>
      </c>
      <c r="CT24" s="92">
        <f t="shared" si="27"/>
        <v>37.5</v>
      </c>
      <c r="CU24" s="92">
        <f t="shared" si="28"/>
        <v>27.6</v>
      </c>
      <c r="CV24" s="92">
        <f t="shared" si="29"/>
        <v>33.233333333333334</v>
      </c>
      <c r="CW24" s="94" t="str">
        <f t="shared" si="30"/>
        <v>s/d</v>
      </c>
      <c r="CX24" s="94" t="str">
        <f t="shared" si="31"/>
        <v>s/d</v>
      </c>
      <c r="CY24" s="93">
        <f t="shared" si="32"/>
        <v>46.211035905264602</v>
      </c>
      <c r="CZ24" s="92">
        <f t="shared" si="24"/>
        <v>19.600898564950541</v>
      </c>
      <c r="DA24" s="93">
        <f t="shared" si="25"/>
        <v>992.66666666666663</v>
      </c>
      <c r="DB24" s="92">
        <f t="shared" si="33"/>
        <v>22.5</v>
      </c>
      <c r="DC24" s="92" t="e">
        <f t="shared" si="26"/>
        <v>#DIV/0!</v>
      </c>
      <c r="DD24" s="92">
        <f t="shared" si="26"/>
        <v>28.433333333333337</v>
      </c>
      <c r="DE24" s="92">
        <f t="shared" si="26"/>
        <v>27.400000000000002</v>
      </c>
      <c r="DF24" s="92" t="e">
        <f t="shared" si="26"/>
        <v>#DIV/0!</v>
      </c>
      <c r="DG24" s="92">
        <f t="shared" si="26"/>
        <v>26.2</v>
      </c>
      <c r="DH24" s="92" t="e">
        <f t="shared" si="26"/>
        <v>#DIV/0!</v>
      </c>
      <c r="DI24" s="96">
        <f t="shared" si="34"/>
        <v>0</v>
      </c>
      <c r="DJ24" s="92">
        <f>CH18</f>
        <v>11</v>
      </c>
      <c r="DK24" s="96">
        <f t="shared" si="36"/>
        <v>10.5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21.2</v>
      </c>
      <c r="C25" s="141">
        <v>19.8</v>
      </c>
      <c r="D25" s="156">
        <f t="shared" si="3"/>
        <v>1.3999999999999986</v>
      </c>
      <c r="E25" s="156">
        <f t="shared" si="4"/>
        <v>23.104360847524493</v>
      </c>
      <c r="F25" s="156">
        <f t="shared" si="5"/>
        <v>25.189755922109946</v>
      </c>
      <c r="G25" s="156">
        <f t="shared" si="6"/>
        <v>1.1440705219999989</v>
      </c>
      <c r="H25" s="156">
        <f t="shared" si="7"/>
        <v>21.960290325524493</v>
      </c>
      <c r="I25" s="156">
        <f t="shared" si="8"/>
        <v>18.985524609309714</v>
      </c>
      <c r="J25" s="142">
        <f t="shared" si="9"/>
        <v>87.179448635503306</v>
      </c>
      <c r="K25" s="176">
        <v>1005</v>
      </c>
      <c r="L25" s="177">
        <v>8</v>
      </c>
      <c r="M25" s="178"/>
      <c r="N25" s="178"/>
      <c r="O25" s="178"/>
      <c r="P25" s="179"/>
      <c r="Q25" s="180">
        <v>18</v>
      </c>
      <c r="R25" s="181">
        <v>3</v>
      </c>
      <c r="S25" s="181"/>
      <c r="T25" s="180"/>
      <c r="U25" s="182"/>
      <c r="V25" s="182" t="s">
        <v>115</v>
      </c>
      <c r="W25" s="156">
        <v>17</v>
      </c>
      <c r="X25" s="156"/>
      <c r="Y25" s="156">
        <v>22.7</v>
      </c>
      <c r="Z25" s="156">
        <v>23.2</v>
      </c>
      <c r="AA25" s="156"/>
      <c r="AB25" s="156">
        <v>24.3</v>
      </c>
      <c r="AC25" s="156"/>
      <c r="AD25" s="140">
        <v>27.6</v>
      </c>
      <c r="AE25" s="141">
        <v>23</v>
      </c>
      <c r="AF25" s="156">
        <f t="shared" si="10"/>
        <v>4.6000000000000014</v>
      </c>
      <c r="AG25" s="156">
        <f t="shared" si="11"/>
        <v>28.111525375006003</v>
      </c>
      <c r="AH25" s="156">
        <f>IF(AD25="","SD",(10^(23.5518-(2937.4/(273+AD25))-(4.9283*LOG10(273+AD25)))))</f>
        <v>36.960443559699456</v>
      </c>
      <c r="AI25" s="156">
        <f t="shared" si="16"/>
        <v>3.7726143300000015</v>
      </c>
      <c r="AJ25" s="156">
        <f>IF(AG25="SD","SD",IF(AI25="SD","SD",(AG25-AI25)))</f>
        <v>24.338911045006</v>
      </c>
      <c r="AK25" s="156">
        <f t="shared" si="12"/>
        <v>20.64449975848888</v>
      </c>
      <c r="AL25" s="142">
        <f t="shared" si="13"/>
        <v>65.851241762543154</v>
      </c>
      <c r="AM25" s="176">
        <v>1003</v>
      </c>
      <c r="AN25" s="178">
        <v>7</v>
      </c>
      <c r="AO25" s="178"/>
      <c r="AP25" s="178"/>
      <c r="AQ25" s="178"/>
      <c r="AR25" s="179"/>
      <c r="AS25" s="180">
        <v>22</v>
      </c>
      <c r="AT25" s="181">
        <v>2</v>
      </c>
      <c r="AU25" s="181"/>
      <c r="AV25" s="180"/>
      <c r="AW25" s="182"/>
      <c r="AX25" s="182" t="s">
        <v>54</v>
      </c>
      <c r="AY25" s="156"/>
      <c r="AZ25" s="156">
        <v>25.9</v>
      </c>
      <c r="BA25" s="156">
        <v>24.6</v>
      </c>
      <c r="BB25" s="156"/>
      <c r="BC25" s="156">
        <v>24.1</v>
      </c>
      <c r="BD25" s="48"/>
      <c r="BE25" s="140">
        <v>23.2</v>
      </c>
      <c r="BF25" s="141">
        <v>21.4</v>
      </c>
      <c r="BG25" s="156">
        <f t="shared" si="18"/>
        <v>1.8000000000000007</v>
      </c>
      <c r="BH25" s="156">
        <f t="shared" si="19"/>
        <v>25.500711069439838</v>
      </c>
      <c r="BI25" s="156">
        <f t="shared" si="20"/>
        <v>28.453740693820269</v>
      </c>
      <c r="BJ25" s="156">
        <f t="shared" si="21"/>
        <v>1.4735941020000007</v>
      </c>
      <c r="BK25" s="156">
        <f t="shared" si="22"/>
        <v>24.027116967439838</v>
      </c>
      <c r="BL25" s="156">
        <f t="shared" si="23"/>
        <v>20.435334768068259</v>
      </c>
      <c r="BM25" s="142">
        <f t="shared" si="14"/>
        <v>84.442735406871023</v>
      </c>
      <c r="BN25" s="176">
        <v>1001</v>
      </c>
      <c r="BO25" s="177">
        <v>1</v>
      </c>
      <c r="BP25" s="178"/>
      <c r="BQ25" s="178"/>
      <c r="BR25" s="178"/>
      <c r="BS25" s="179"/>
      <c r="BT25" s="180">
        <v>13</v>
      </c>
      <c r="BU25" s="181">
        <v>2</v>
      </c>
      <c r="BV25" s="181"/>
      <c r="BW25" s="180"/>
      <c r="BX25" s="182"/>
      <c r="BY25" s="182" t="s">
        <v>115</v>
      </c>
      <c r="BZ25" s="156"/>
      <c r="CA25" s="156">
        <v>25</v>
      </c>
      <c r="CB25" s="156">
        <v>25</v>
      </c>
      <c r="CC25" s="156"/>
      <c r="CD25" s="156">
        <v>24.4</v>
      </c>
      <c r="CE25" s="48"/>
      <c r="CF25" s="150">
        <v>0</v>
      </c>
      <c r="CG25" s="165" t="s">
        <v>116</v>
      </c>
      <c r="CH25" s="158">
        <f t="shared" si="0"/>
        <v>3.5</v>
      </c>
      <c r="CI25" s="154">
        <v>20.5</v>
      </c>
      <c r="CJ25" s="154">
        <v>119921.91</v>
      </c>
      <c r="CK25" s="154">
        <v>18.8</v>
      </c>
      <c r="CL25" s="156">
        <v>28.4</v>
      </c>
      <c r="CM25" s="97">
        <f t="shared" si="1"/>
        <v>24</v>
      </c>
      <c r="CN25" s="98"/>
      <c r="CO25" s="98"/>
      <c r="CP25" s="102">
        <f t="shared" si="2"/>
        <v>79.157808601639161</v>
      </c>
      <c r="CQ25" s="136">
        <v>3.3</v>
      </c>
      <c r="CS25" s="83">
        <v>13</v>
      </c>
      <c r="CT25" s="92">
        <f t="shared" si="27"/>
        <v>39</v>
      </c>
      <c r="CU25" s="92">
        <f t="shared" si="28"/>
        <v>28.5</v>
      </c>
      <c r="CV25" s="92">
        <f t="shared" si="29"/>
        <v>33.866666666666667</v>
      </c>
      <c r="CW25" s="94" t="str">
        <f t="shared" si="30"/>
        <v>s/d</v>
      </c>
      <c r="CX25" s="94" t="str">
        <f t="shared" si="31"/>
        <v>s/d</v>
      </c>
      <c r="CY25" s="93">
        <f t="shared" si="32"/>
        <v>45.263904557970356</v>
      </c>
      <c r="CZ25" s="92">
        <f t="shared" si="24"/>
        <v>19.879715592205482</v>
      </c>
      <c r="DA25" s="93">
        <f t="shared" si="25"/>
        <v>994.33333333333337</v>
      </c>
      <c r="DB25" s="92">
        <f t="shared" si="33"/>
        <v>24</v>
      </c>
      <c r="DC25" s="92" t="e">
        <f t="shared" si="26"/>
        <v>#DIV/0!</v>
      </c>
      <c r="DD25" s="92">
        <f t="shared" si="26"/>
        <v>29.066666666666666</v>
      </c>
      <c r="DE25" s="92">
        <f t="shared" si="26"/>
        <v>27.633333333333336</v>
      </c>
      <c r="DF25" s="92" t="e">
        <f t="shared" si="26"/>
        <v>#DIV/0!</v>
      </c>
      <c r="DG25" s="92">
        <f t="shared" si="26"/>
        <v>26.666666666666668</v>
      </c>
      <c r="DH25" s="92" t="e">
        <f t="shared" si="26"/>
        <v>#DIV/0!</v>
      </c>
      <c r="DI25" s="96">
        <f t="shared" si="34"/>
        <v>0.6</v>
      </c>
      <c r="DJ25" s="92">
        <f t="shared" si="35"/>
        <v>9.5</v>
      </c>
      <c r="DK25" s="96">
        <f t="shared" si="36"/>
        <v>10.199999999999999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24.2</v>
      </c>
      <c r="C26" s="141">
        <v>20.6</v>
      </c>
      <c r="D26" s="156">
        <f t="shared" si="3"/>
        <v>3.5999999999999979</v>
      </c>
      <c r="E26" s="156">
        <f t="shared" si="4"/>
        <v>24.276689308539769</v>
      </c>
      <c r="F26" s="156">
        <f t="shared" si="5"/>
        <v>30.219932720958749</v>
      </c>
      <c r="G26" s="156">
        <f t="shared" si="6"/>
        <v>2.9445419159999981</v>
      </c>
      <c r="H26" s="156">
        <f t="shared" si="7"/>
        <v>21.33214739253977</v>
      </c>
      <c r="I26" s="156">
        <f t="shared" si="8"/>
        <v>18.521230811166294</v>
      </c>
      <c r="J26" s="142">
        <f t="shared" si="9"/>
        <v>70.589658784200594</v>
      </c>
      <c r="K26" s="176">
        <v>998</v>
      </c>
      <c r="L26" s="177">
        <v>7</v>
      </c>
      <c r="M26" s="178"/>
      <c r="N26" s="178"/>
      <c r="O26" s="178"/>
      <c r="P26" s="179"/>
      <c r="Q26" s="180">
        <v>0</v>
      </c>
      <c r="R26" s="181">
        <v>0</v>
      </c>
      <c r="S26" s="181"/>
      <c r="T26" s="180"/>
      <c r="U26" s="182"/>
      <c r="V26" s="182" t="s">
        <v>115</v>
      </c>
      <c r="W26" s="156">
        <v>19</v>
      </c>
      <c r="X26" s="156"/>
      <c r="Y26" s="156">
        <v>23.6</v>
      </c>
      <c r="Z26" s="156">
        <v>23.8</v>
      </c>
      <c r="AA26" s="156"/>
      <c r="AB26" s="156">
        <v>24.5</v>
      </c>
      <c r="AC26" s="156"/>
      <c r="AD26" s="140">
        <v>26.2</v>
      </c>
      <c r="AE26" s="141">
        <v>22.8</v>
      </c>
      <c r="AF26" s="156">
        <f t="shared" si="10"/>
        <v>3.3999999999999986</v>
      </c>
      <c r="AG26" s="156">
        <f xml:space="preserve"> IF(AD26="","SD",IF(AE26="","SD",(10^(23.5518-(2937.4/(273+AE26))-(4.9283*LOG10(273+AE26))))))</f>
        <v>27.772908940045649</v>
      </c>
      <c r="AH26" s="156">
        <f t="shared" ref="AH26:AH37" si="37">IF(AD26="","SD",(10^(23.5518-(2937.4/(273+AD26))-(4.9283*LOG10(273+AD26)))))</f>
        <v>34.04122114983732</v>
      </c>
      <c r="AI26" s="156">
        <f t="shared" si="16"/>
        <v>2.7878292519999985</v>
      </c>
      <c r="AJ26" s="156">
        <f t="shared" ref="AJ26:AJ37" si="38">IF(AG26="SD","SD",IF(AI26="SD","SD",(AG26-AI26)))</f>
        <v>24.985079688045651</v>
      </c>
      <c r="AK26" s="156">
        <f t="shared" si="12"/>
        <v>21.070624971233119</v>
      </c>
      <c r="AL26" s="142">
        <f t="shared" si="13"/>
        <v>73.396543496692559</v>
      </c>
      <c r="AM26" s="176">
        <v>995</v>
      </c>
      <c r="AN26" s="177">
        <v>8</v>
      </c>
      <c r="AO26" s="178"/>
      <c r="AP26" s="178"/>
      <c r="AQ26" s="178"/>
      <c r="AR26" s="179"/>
      <c r="AS26" s="180">
        <v>0</v>
      </c>
      <c r="AT26" s="181">
        <v>0</v>
      </c>
      <c r="AU26" s="181"/>
      <c r="AV26" s="180"/>
      <c r="AW26" s="182"/>
      <c r="AX26" s="182" t="s">
        <v>54</v>
      </c>
      <c r="AY26" s="156"/>
      <c r="AZ26" s="156">
        <v>25.6</v>
      </c>
      <c r="BA26" s="156">
        <v>25</v>
      </c>
      <c r="BB26" s="156"/>
      <c r="BC26" s="156">
        <v>24.6</v>
      </c>
      <c r="BD26" s="48"/>
      <c r="BE26" s="140">
        <v>21.6</v>
      </c>
      <c r="BF26" s="141">
        <v>19.8</v>
      </c>
      <c r="BG26" s="156">
        <f t="shared" si="18"/>
        <v>1.8000000000000007</v>
      </c>
      <c r="BH26" s="156">
        <f t="shared" si="19"/>
        <v>23.104360847524493</v>
      </c>
      <c r="BI26" s="156">
        <f t="shared" si="20"/>
        <v>25.815016086976236</v>
      </c>
      <c r="BJ26" s="156">
        <f t="shared" si="21"/>
        <v>1.4709478140000005</v>
      </c>
      <c r="BK26" s="156">
        <f t="shared" si="22"/>
        <v>21.633413033524491</v>
      </c>
      <c r="BL26" s="156">
        <f t="shared" si="23"/>
        <v>18.745384082100255</v>
      </c>
      <c r="BM26" s="142">
        <f t="shared" si="14"/>
        <v>83.801663964248391</v>
      </c>
      <c r="BN26" s="176">
        <v>997</v>
      </c>
      <c r="BO26" s="177">
        <v>8</v>
      </c>
      <c r="BP26" s="178"/>
      <c r="BQ26" s="178"/>
      <c r="BR26" s="178"/>
      <c r="BS26" s="179"/>
      <c r="BT26" s="180">
        <v>18</v>
      </c>
      <c r="BU26" s="181">
        <v>3</v>
      </c>
      <c r="BV26" s="181"/>
      <c r="BW26" s="180"/>
      <c r="BX26" s="182"/>
      <c r="BY26" s="182" t="s">
        <v>115</v>
      </c>
      <c r="BZ26" s="156"/>
      <c r="CA26" s="156">
        <v>24.8</v>
      </c>
      <c r="CB26" s="156">
        <v>24.8</v>
      </c>
      <c r="CC26" s="156"/>
      <c r="CD26" s="156">
        <v>24.6</v>
      </c>
      <c r="CE26" s="48"/>
      <c r="CF26" s="150">
        <v>0.1</v>
      </c>
      <c r="CG26" s="156">
        <v>28.5</v>
      </c>
      <c r="CH26" s="158">
        <f t="shared" si="0"/>
        <v>6.8000000000000007</v>
      </c>
      <c r="CI26" s="154">
        <v>23</v>
      </c>
      <c r="CJ26" s="154">
        <v>119961.81</v>
      </c>
      <c r="CK26" s="154">
        <v>20.5</v>
      </c>
      <c r="CL26" s="156">
        <v>28.1</v>
      </c>
      <c r="CM26" s="97">
        <f t="shared" si="1"/>
        <v>24</v>
      </c>
      <c r="CN26" s="98"/>
      <c r="CO26" s="98"/>
      <c r="CP26" s="102">
        <f t="shared" si="2"/>
        <v>75.929288748380529</v>
      </c>
      <c r="CQ26" s="136">
        <v>1</v>
      </c>
      <c r="CS26" s="83">
        <v>14</v>
      </c>
      <c r="CT26" s="92">
        <f t="shared" si="27"/>
        <v>30.5</v>
      </c>
      <c r="CU26" s="92">
        <f t="shared" si="28"/>
        <v>24.8</v>
      </c>
      <c r="CV26" s="92">
        <f t="shared" si="29"/>
        <v>25.566666666666666</v>
      </c>
      <c r="CW26" s="94" t="str">
        <f t="shared" si="30"/>
        <v>s/d</v>
      </c>
      <c r="CX26" s="94" t="str">
        <f t="shared" si="31"/>
        <v>s/d</v>
      </c>
      <c r="CY26" s="93">
        <f t="shared" si="32"/>
        <v>82.438642933762893</v>
      </c>
      <c r="CZ26" s="92">
        <f t="shared" si="24"/>
        <v>22.35285882071101</v>
      </c>
      <c r="DA26" s="93">
        <f t="shared" si="25"/>
        <v>998.66666666666663</v>
      </c>
      <c r="DB26" s="92">
        <f t="shared" si="33"/>
        <v>23</v>
      </c>
      <c r="DC26" s="92" t="e">
        <f t="shared" si="26"/>
        <v>#DIV/0!</v>
      </c>
      <c r="DD26" s="92">
        <f t="shared" si="26"/>
        <v>27.166666666666668</v>
      </c>
      <c r="DE26" s="92">
        <f t="shared" si="26"/>
        <v>27.133333333333336</v>
      </c>
      <c r="DF26" s="92" t="e">
        <f t="shared" si="26"/>
        <v>#DIV/0!</v>
      </c>
      <c r="DG26" s="92">
        <f t="shared" si="26"/>
        <v>26.666666666666668</v>
      </c>
      <c r="DH26" s="92" t="e">
        <f t="shared" si="26"/>
        <v>#DIV/0!</v>
      </c>
      <c r="DI26" s="96">
        <f t="shared" si="34"/>
        <v>12</v>
      </c>
      <c r="DJ26" s="92">
        <f t="shared" si="35"/>
        <v>1.5</v>
      </c>
      <c r="DK26" s="96">
        <f t="shared" si="36"/>
        <v>1.3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15.2</v>
      </c>
      <c r="C27" s="141">
        <v>14</v>
      </c>
      <c r="D27" s="156">
        <f t="shared" si="3"/>
        <v>1.1999999999999993</v>
      </c>
      <c r="E27" s="156">
        <f t="shared" si="4"/>
        <v>15.98738533895443</v>
      </c>
      <c r="F27" s="156">
        <f t="shared" si="5"/>
        <v>17.276770172957512</v>
      </c>
      <c r="G27" s="156">
        <f t="shared" si="6"/>
        <v>0.97423667999999952</v>
      </c>
      <c r="H27" s="156">
        <f t="shared" si="7"/>
        <v>15.013148658954432</v>
      </c>
      <c r="I27" s="156">
        <f t="shared" si="8"/>
        <v>13.031615536811948</v>
      </c>
      <c r="J27" s="142">
        <f t="shared" si="9"/>
        <v>86.897889528297256</v>
      </c>
      <c r="K27" s="176">
        <v>1001</v>
      </c>
      <c r="L27" s="177">
        <v>8</v>
      </c>
      <c r="M27" s="178"/>
      <c r="N27" s="178"/>
      <c r="O27" s="178"/>
      <c r="P27" s="179"/>
      <c r="Q27" s="180">
        <v>18</v>
      </c>
      <c r="R27" s="181">
        <v>4</v>
      </c>
      <c r="S27" s="181"/>
      <c r="T27" s="180"/>
      <c r="U27" s="182"/>
      <c r="V27" s="182" t="s">
        <v>115</v>
      </c>
      <c r="W27" s="156">
        <v>15</v>
      </c>
      <c r="X27" s="156"/>
      <c r="Y27" s="156">
        <v>22.3</v>
      </c>
      <c r="Z27" s="156">
        <v>23.2</v>
      </c>
      <c r="AA27" s="156"/>
      <c r="AB27" s="156">
        <v>24.6</v>
      </c>
      <c r="AC27" s="156"/>
      <c r="AD27" s="140">
        <v>18.399999999999999</v>
      </c>
      <c r="AE27" s="141">
        <v>15.8</v>
      </c>
      <c r="AF27" s="156">
        <f t="shared" si="10"/>
        <v>2.5999999999999979</v>
      </c>
      <c r="AG27" s="156">
        <f t="shared" si="11"/>
        <v>17.955034435163672</v>
      </c>
      <c r="AH27" s="156">
        <f t="shared" si="37"/>
        <v>21.171624024728246</v>
      </c>
      <c r="AI27" s="156">
        <f t="shared" si="16"/>
        <v>2.1151463579999987</v>
      </c>
      <c r="AJ27" s="156">
        <f t="shared" si="38"/>
        <v>15.839888077163673</v>
      </c>
      <c r="AK27" s="156">
        <f t="shared" si="12"/>
        <v>13.854020739113805</v>
      </c>
      <c r="AL27" s="142">
        <f t="shared" si="13"/>
        <v>74.816594412704674</v>
      </c>
      <c r="AM27" s="176">
        <v>1001</v>
      </c>
      <c r="AN27" s="177">
        <v>8</v>
      </c>
      <c r="AO27" s="178"/>
      <c r="AP27" s="178"/>
      <c r="AQ27" s="178"/>
      <c r="AR27" s="179"/>
      <c r="AS27" s="180">
        <v>18</v>
      </c>
      <c r="AT27" s="181">
        <v>2</v>
      </c>
      <c r="AU27" s="181"/>
      <c r="AV27" s="180"/>
      <c r="AW27" s="182"/>
      <c r="AX27" s="182" t="s">
        <v>54</v>
      </c>
      <c r="AY27" s="156"/>
      <c r="AZ27" s="156">
        <v>22.9</v>
      </c>
      <c r="BA27" s="156">
        <v>23.3</v>
      </c>
      <c r="BB27" s="156"/>
      <c r="BC27" s="156">
        <v>24.2</v>
      </c>
      <c r="BD27" s="48"/>
      <c r="BE27" s="140">
        <v>17.3</v>
      </c>
      <c r="BF27" s="141">
        <v>15</v>
      </c>
      <c r="BG27" s="156">
        <f t="shared" si="18"/>
        <v>2.3000000000000007</v>
      </c>
      <c r="BH27" s="156">
        <f t="shared" si="19"/>
        <v>17.055735289969338</v>
      </c>
      <c r="BI27" s="156">
        <f t="shared" si="20"/>
        <v>19.75389986307535</v>
      </c>
      <c r="BJ27" s="156">
        <f t="shared" si="21"/>
        <v>1.8694003250000006</v>
      </c>
      <c r="BK27" s="156">
        <f t="shared" si="22"/>
        <v>15.186334964969337</v>
      </c>
      <c r="BL27" s="156">
        <f t="shared" si="23"/>
        <v>13.207128779330381</v>
      </c>
      <c r="BM27" s="142">
        <f t="shared" si="14"/>
        <v>76.87765489464762</v>
      </c>
      <c r="BN27" s="176">
        <v>1002</v>
      </c>
      <c r="BO27" s="177">
        <v>8</v>
      </c>
      <c r="BP27" s="178"/>
      <c r="BQ27" s="178"/>
      <c r="BR27" s="178"/>
      <c r="BS27" s="179"/>
      <c r="BT27" s="180">
        <v>18</v>
      </c>
      <c r="BU27" s="181">
        <v>3</v>
      </c>
      <c r="BV27" s="181"/>
      <c r="BW27" s="180"/>
      <c r="BX27" s="182"/>
      <c r="BY27" s="182" t="s">
        <v>54</v>
      </c>
      <c r="BZ27" s="156"/>
      <c r="CA27" s="156">
        <v>22.3</v>
      </c>
      <c r="CB27" s="156">
        <v>23</v>
      </c>
      <c r="CC27" s="156"/>
      <c r="CD27" s="156">
        <v>24</v>
      </c>
      <c r="CE27" s="48"/>
      <c r="CF27" s="150">
        <v>0</v>
      </c>
      <c r="CG27" s="156">
        <v>31.7</v>
      </c>
      <c r="CH27" s="158">
        <f t="shared" si="0"/>
        <v>2.5</v>
      </c>
      <c r="CI27" s="154">
        <v>17</v>
      </c>
      <c r="CJ27" s="154">
        <v>120050.38</v>
      </c>
      <c r="CK27" s="154">
        <v>15</v>
      </c>
      <c r="CL27" s="156">
        <v>21.6</v>
      </c>
      <c r="CM27" s="97">
        <f t="shared" si="1"/>
        <v>16.966666666666665</v>
      </c>
      <c r="CN27" s="98"/>
      <c r="CO27" s="98"/>
      <c r="CP27" s="102">
        <f t="shared" si="2"/>
        <v>79.530712945216521</v>
      </c>
      <c r="CQ27" s="136">
        <v>0</v>
      </c>
      <c r="CS27" s="83">
        <v>15</v>
      </c>
      <c r="CT27" s="92">
        <f t="shared" si="27"/>
        <v>25.5</v>
      </c>
      <c r="CU27" s="92">
        <f t="shared" si="28"/>
        <v>16.899999999999999</v>
      </c>
      <c r="CV27" s="92">
        <f t="shared" si="29"/>
        <v>17</v>
      </c>
      <c r="CW27" s="94" t="str">
        <f t="shared" si="30"/>
        <v>s/d</v>
      </c>
      <c r="CX27" s="94" t="str">
        <f t="shared" si="31"/>
        <v>s/d</v>
      </c>
      <c r="CY27" s="93">
        <f t="shared" si="32"/>
        <v>96.54975097041013</v>
      </c>
      <c r="CZ27" s="92">
        <f t="shared" si="24"/>
        <v>16.442186010018411</v>
      </c>
      <c r="DA27" s="93">
        <f t="shared" si="25"/>
        <v>1004.3333333333334</v>
      </c>
      <c r="DB27" s="92">
        <f t="shared" si="33"/>
        <v>17</v>
      </c>
      <c r="DC27" s="92" t="e">
        <f t="shared" si="26"/>
        <v>#DIV/0!</v>
      </c>
      <c r="DD27" s="92">
        <f t="shared" si="26"/>
        <v>23.8</v>
      </c>
      <c r="DE27" s="92">
        <f t="shared" si="26"/>
        <v>24.733333333333334</v>
      </c>
      <c r="DF27" s="92" t="e">
        <f t="shared" si="26"/>
        <v>#DIV/0!</v>
      </c>
      <c r="DG27" s="92">
        <f t="shared" si="26"/>
        <v>26.033333333333331</v>
      </c>
      <c r="DH27" s="92" t="e">
        <f t="shared" si="26"/>
        <v>#DIV/0!</v>
      </c>
      <c r="DI27" s="96">
        <f t="shared" si="34"/>
        <v>1</v>
      </c>
      <c r="DJ27" s="92">
        <f t="shared" si="35"/>
        <v>0.5</v>
      </c>
      <c r="DK27" s="96">
        <f t="shared" si="36"/>
        <v>0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19.2</v>
      </c>
      <c r="C28" s="141">
        <v>16.2</v>
      </c>
      <c r="D28" s="156">
        <f t="shared" si="3"/>
        <v>3</v>
      </c>
      <c r="E28" s="156">
        <f t="shared" si="4"/>
        <v>18.420087487007361</v>
      </c>
      <c r="F28" s="156">
        <f t="shared" si="5"/>
        <v>22.257920430565612</v>
      </c>
      <c r="G28" s="156">
        <f t="shared" si="6"/>
        <v>2.4416561099999998</v>
      </c>
      <c r="H28" s="156">
        <f t="shared" si="7"/>
        <v>15.978431377007361</v>
      </c>
      <c r="I28" s="156">
        <f t="shared" si="8"/>
        <v>13.988136080635377</v>
      </c>
      <c r="J28" s="142">
        <f t="shared" si="9"/>
        <v>71.787620172570286</v>
      </c>
      <c r="K28" s="176">
        <v>1004</v>
      </c>
      <c r="L28" s="177">
        <v>0</v>
      </c>
      <c r="M28" s="178"/>
      <c r="N28" s="178"/>
      <c r="O28" s="178"/>
      <c r="P28" s="179"/>
      <c r="Q28" s="180">
        <v>18</v>
      </c>
      <c r="R28" s="181">
        <v>2</v>
      </c>
      <c r="S28" s="181"/>
      <c r="T28" s="180"/>
      <c r="U28" s="182"/>
      <c r="V28" s="182" t="s">
        <v>115</v>
      </c>
      <c r="W28" s="156">
        <v>10</v>
      </c>
      <c r="X28" s="156"/>
      <c r="Y28" s="156">
        <v>20.6</v>
      </c>
      <c r="Z28" s="156">
        <v>21.5</v>
      </c>
      <c r="AA28" s="156"/>
      <c r="AB28" s="156">
        <v>23.5</v>
      </c>
      <c r="AC28" s="156"/>
      <c r="AD28" s="140">
        <v>25.5</v>
      </c>
      <c r="AE28" s="141">
        <v>18.5</v>
      </c>
      <c r="AF28" s="156">
        <f t="shared" si="10"/>
        <v>7</v>
      </c>
      <c r="AG28" s="156">
        <f t="shared" si="11"/>
        <v>21.304820447279049</v>
      </c>
      <c r="AH28" s="156">
        <f t="shared" si="37"/>
        <v>32.658468743350475</v>
      </c>
      <c r="AI28" s="156">
        <f t="shared" si="16"/>
        <v>5.7119910750000003</v>
      </c>
      <c r="AJ28" s="156">
        <f t="shared" si="38"/>
        <v>15.592829372279049</v>
      </c>
      <c r="AK28" s="156">
        <f t="shared" si="12"/>
        <v>13.612282954429341</v>
      </c>
      <c r="AL28" s="142">
        <f t="shared" si="13"/>
        <v>47.745133107178738</v>
      </c>
      <c r="AM28" s="176">
        <v>1000</v>
      </c>
      <c r="AN28" s="177">
        <v>0</v>
      </c>
      <c r="AO28" s="178"/>
      <c r="AP28" s="178"/>
      <c r="AQ28" s="178"/>
      <c r="AR28" s="179"/>
      <c r="AS28" s="180">
        <v>13</v>
      </c>
      <c r="AT28" s="181">
        <v>2</v>
      </c>
      <c r="AU28" s="181"/>
      <c r="AV28" s="180"/>
      <c r="AW28" s="182"/>
      <c r="AX28" s="182" t="s">
        <v>54</v>
      </c>
      <c r="AY28" s="156"/>
      <c r="AZ28" s="156">
        <v>25.5</v>
      </c>
      <c r="BA28" s="156">
        <v>23.8</v>
      </c>
      <c r="BB28" s="156"/>
      <c r="BC28" s="156">
        <v>23.2</v>
      </c>
      <c r="BD28" s="48"/>
      <c r="BE28" s="156">
        <v>21.9</v>
      </c>
      <c r="BF28" s="141">
        <v>17</v>
      </c>
      <c r="BG28" s="156">
        <f t="shared" si="18"/>
        <v>4.8999999999999986</v>
      </c>
      <c r="BH28" s="156">
        <f t="shared" si="19"/>
        <v>19.381992880783113</v>
      </c>
      <c r="BI28" s="156">
        <f t="shared" si="20"/>
        <v>26.292821095593151</v>
      </c>
      <c r="BJ28" s="156">
        <f t="shared" si="21"/>
        <v>3.9916402049999991</v>
      </c>
      <c r="BK28" s="156">
        <f t="shared" si="22"/>
        <v>15.390352675783113</v>
      </c>
      <c r="BL28" s="156">
        <f t="shared" si="23"/>
        <v>13.411647837731541</v>
      </c>
      <c r="BM28" s="142">
        <f t="shared" si="14"/>
        <v>58.534428921979149</v>
      </c>
      <c r="BN28" s="176">
        <v>998</v>
      </c>
      <c r="BO28" s="177">
        <v>0</v>
      </c>
      <c r="BP28" s="178"/>
      <c r="BQ28" s="178"/>
      <c r="BR28" s="178"/>
      <c r="BS28" s="179"/>
      <c r="BT28" s="180">
        <v>18</v>
      </c>
      <c r="BU28" s="181">
        <v>2</v>
      </c>
      <c r="BV28" s="181"/>
      <c r="BW28" s="180"/>
      <c r="BX28" s="182"/>
      <c r="BY28" s="181" t="s">
        <v>54</v>
      </c>
      <c r="BZ28" s="156"/>
      <c r="CA28" s="156">
        <v>24.2</v>
      </c>
      <c r="CB28" s="156">
        <v>24.1</v>
      </c>
      <c r="CC28" s="156"/>
      <c r="CD28" s="156">
        <v>23.6</v>
      </c>
      <c r="CE28" s="48"/>
      <c r="CF28" s="47">
        <v>0</v>
      </c>
      <c r="CG28" s="156">
        <v>27.5</v>
      </c>
      <c r="CH28" s="158">
        <f t="shared" si="0"/>
        <v>5.8000000000000007</v>
      </c>
      <c r="CI28" s="154">
        <v>16.5</v>
      </c>
      <c r="CJ28" s="154">
        <v>120116.86</v>
      </c>
      <c r="CK28" s="154">
        <v>13.2</v>
      </c>
      <c r="CL28" s="156">
        <v>27</v>
      </c>
      <c r="CM28" s="97">
        <f t="shared" si="1"/>
        <v>22.2</v>
      </c>
      <c r="CN28" s="98"/>
      <c r="CO28" s="98"/>
      <c r="CP28" s="102">
        <f t="shared" si="2"/>
        <v>59.355727400576058</v>
      </c>
      <c r="CQ28" s="136">
        <v>10.8</v>
      </c>
      <c r="CS28" s="83">
        <v>16</v>
      </c>
      <c r="CT28" s="92">
        <f t="shared" si="27"/>
        <v>22</v>
      </c>
      <c r="CU28" s="92">
        <f t="shared" si="28"/>
        <v>15.2</v>
      </c>
      <c r="CV28" s="92">
        <f t="shared" si="29"/>
        <v>18.933333333333334</v>
      </c>
      <c r="CW28" s="94" t="str">
        <f t="shared" si="30"/>
        <v>s/d</v>
      </c>
      <c r="CX28" s="94" t="str">
        <f t="shared" si="31"/>
        <v>s/d</v>
      </c>
      <c r="CY28" s="93">
        <f t="shared" si="32"/>
        <v>87.36558258891273</v>
      </c>
      <c r="CZ28" s="92">
        <f t="shared" si="24"/>
        <v>16.749545297611245</v>
      </c>
      <c r="DA28" s="93">
        <f t="shared" si="25"/>
        <v>1003</v>
      </c>
      <c r="DB28" s="92">
        <f t="shared" si="33"/>
        <v>15</v>
      </c>
      <c r="DC28" s="92" t="e">
        <f t="shared" si="26"/>
        <v>#DIV/0!</v>
      </c>
      <c r="DD28" s="92">
        <f t="shared" si="26"/>
        <v>23.2</v>
      </c>
      <c r="DE28" s="92">
        <f t="shared" si="26"/>
        <v>23.466666666666669</v>
      </c>
      <c r="DF28" s="92" t="e">
        <f t="shared" si="26"/>
        <v>#DIV/0!</v>
      </c>
      <c r="DG28" s="92">
        <f t="shared" si="26"/>
        <v>24.666666666666668</v>
      </c>
      <c r="DH28" s="92" t="e">
        <f t="shared" si="26"/>
        <v>#DIV/0!</v>
      </c>
      <c r="DI28" s="96">
        <f t="shared" si="34"/>
        <v>0</v>
      </c>
      <c r="DJ28" s="92">
        <f t="shared" si="35"/>
        <v>2.5</v>
      </c>
      <c r="DK28" s="96">
        <f t="shared" si="36"/>
        <v>0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23</v>
      </c>
      <c r="C29" s="141">
        <v>17.5</v>
      </c>
      <c r="D29" s="156">
        <f t="shared" si="3"/>
        <v>5.5</v>
      </c>
      <c r="E29" s="156">
        <f t="shared" si="4"/>
        <v>20.005299275138146</v>
      </c>
      <c r="F29" s="156">
        <f t="shared" si="5"/>
        <v>28.111525375006003</v>
      </c>
      <c r="G29" s="156">
        <f t="shared" si="6"/>
        <v>4.4829393125000001</v>
      </c>
      <c r="H29" s="156">
        <f t="shared" si="7"/>
        <v>15.522359962638145</v>
      </c>
      <c r="I29" s="156">
        <f t="shared" si="8"/>
        <v>13.542715253957217</v>
      </c>
      <c r="J29" s="142">
        <f t="shared" si="9"/>
        <v>55.217067574849914</v>
      </c>
      <c r="K29" s="176">
        <v>1002</v>
      </c>
      <c r="L29" s="177">
        <v>1</v>
      </c>
      <c r="M29" s="178"/>
      <c r="N29" s="178"/>
      <c r="O29" s="178"/>
      <c r="P29" s="179"/>
      <c r="Q29" s="180">
        <v>13</v>
      </c>
      <c r="R29" s="181">
        <v>2</v>
      </c>
      <c r="S29" s="181"/>
      <c r="T29" s="180"/>
      <c r="U29" s="182"/>
      <c r="V29" s="182" t="s">
        <v>115</v>
      </c>
      <c r="W29" s="156">
        <v>9.5</v>
      </c>
      <c r="X29" s="156"/>
      <c r="Y29" s="156">
        <v>21.3</v>
      </c>
      <c r="Z29" s="156">
        <v>22.2</v>
      </c>
      <c r="AA29" s="156"/>
      <c r="AB29" s="156">
        <v>23.7</v>
      </c>
      <c r="AC29" s="156"/>
      <c r="AD29" s="156">
        <v>29.5</v>
      </c>
      <c r="AE29" s="141">
        <v>20.3</v>
      </c>
      <c r="AF29" s="156">
        <f t="shared" si="10"/>
        <v>9.1999999999999993</v>
      </c>
      <c r="AG29" s="156">
        <f t="shared" si="11"/>
        <v>23.831109121315514</v>
      </c>
      <c r="AH29" s="156">
        <f t="shared" si="37"/>
        <v>41.269374980375751</v>
      </c>
      <c r="AI29" s="156">
        <f t="shared" si="16"/>
        <v>7.5224044259999987</v>
      </c>
      <c r="AJ29" s="156">
        <f t="shared" si="38"/>
        <v>16.308704695315516</v>
      </c>
      <c r="AK29" s="156">
        <f t="shared" si="12"/>
        <v>14.303784467336223</v>
      </c>
      <c r="AL29" s="50">
        <f t="shared" si="13"/>
        <v>39.517692485215896</v>
      </c>
      <c r="AM29" s="176">
        <v>999</v>
      </c>
      <c r="AN29" s="178">
        <v>3</v>
      </c>
      <c r="AO29" s="178"/>
      <c r="AP29" s="178"/>
      <c r="AQ29" s="178"/>
      <c r="AR29" s="179"/>
      <c r="AS29" s="180">
        <v>18</v>
      </c>
      <c r="AT29" s="181">
        <v>2</v>
      </c>
      <c r="AU29" s="181"/>
      <c r="AV29" s="182"/>
      <c r="AW29" s="181"/>
      <c r="AX29" s="182" t="s">
        <v>54</v>
      </c>
      <c r="AY29" s="156"/>
      <c r="AZ29" s="156">
        <v>24.5</v>
      </c>
      <c r="BA29" s="156">
        <v>24.3</v>
      </c>
      <c r="BB29" s="156"/>
      <c r="BC29" s="156">
        <v>24.4</v>
      </c>
      <c r="BD29" s="48"/>
      <c r="BE29" s="156">
        <v>23.5</v>
      </c>
      <c r="BF29" s="141">
        <v>17.600000000000001</v>
      </c>
      <c r="BG29" s="156">
        <f t="shared" si="18"/>
        <v>5.8999999999999986</v>
      </c>
      <c r="BH29" s="156">
        <f t="shared" si="19"/>
        <v>20.132047195870708</v>
      </c>
      <c r="BI29" s="156">
        <f t="shared" si="20"/>
        <v>28.973881908668147</v>
      </c>
      <c r="BJ29" s="156">
        <f t="shared" si="21"/>
        <v>4.8095133839999988</v>
      </c>
      <c r="BK29" s="156">
        <f t="shared" si="22"/>
        <v>15.322533811870709</v>
      </c>
      <c r="BL29" s="156">
        <f t="shared" si="23"/>
        <v>13.343927738500479</v>
      </c>
      <c r="BM29" s="50">
        <f t="shared" si="14"/>
        <v>52.88395203711606</v>
      </c>
      <c r="BN29" s="176">
        <v>999</v>
      </c>
      <c r="BO29" s="178">
        <v>0</v>
      </c>
      <c r="BP29" s="178"/>
      <c r="BQ29" s="178"/>
      <c r="BR29" s="178"/>
      <c r="BS29" s="181"/>
      <c r="BT29" s="179">
        <v>13</v>
      </c>
      <c r="BU29" s="181">
        <v>2</v>
      </c>
      <c r="BV29" s="182"/>
      <c r="BW29" s="182"/>
      <c r="BX29" s="182"/>
      <c r="BY29" s="182" t="s">
        <v>54</v>
      </c>
      <c r="BZ29" s="156"/>
      <c r="CA29" s="156">
        <v>24.8</v>
      </c>
      <c r="CB29" s="156">
        <v>24.6</v>
      </c>
      <c r="CC29" s="156"/>
      <c r="CD29" s="156">
        <v>24</v>
      </c>
      <c r="CE29" s="48"/>
      <c r="CF29" s="47">
        <v>0</v>
      </c>
      <c r="CG29" s="156">
        <v>30.8</v>
      </c>
      <c r="CH29" s="158">
        <f t="shared" si="0"/>
        <v>6.3999999999999986</v>
      </c>
      <c r="CI29" s="154">
        <v>19</v>
      </c>
      <c r="CJ29" s="154">
        <v>120164.17</v>
      </c>
      <c r="CK29" s="154">
        <v>14</v>
      </c>
      <c r="CL29" s="156">
        <v>30.5</v>
      </c>
      <c r="CM29" s="138">
        <f t="shared" si="1"/>
        <v>25.333333333333332</v>
      </c>
      <c r="CN29" s="98"/>
      <c r="CO29" s="98"/>
      <c r="CP29" s="102">
        <f t="shared" si="2"/>
        <v>49.206237365727283</v>
      </c>
      <c r="CQ29" s="136">
        <v>11</v>
      </c>
      <c r="CS29" s="83">
        <v>17</v>
      </c>
      <c r="CT29" s="92">
        <f t="shared" si="27"/>
        <v>31</v>
      </c>
      <c r="CU29" s="92">
        <f t="shared" si="28"/>
        <v>16.2</v>
      </c>
      <c r="CV29" s="92">
        <f t="shared" si="29"/>
        <v>24.400000000000002</v>
      </c>
      <c r="CW29" s="94" t="str">
        <f t="shared" si="30"/>
        <v>s/d</v>
      </c>
      <c r="CX29" s="94" t="str">
        <f t="shared" si="31"/>
        <v>s/d</v>
      </c>
      <c r="CY29" s="93">
        <f t="shared" si="32"/>
        <v>74.281633364231354</v>
      </c>
      <c r="CZ29" s="92">
        <f t="shared" si="24"/>
        <v>19.284804851069989</v>
      </c>
      <c r="DA29" s="93">
        <f t="shared" si="25"/>
        <v>1000.3333333333334</v>
      </c>
      <c r="DB29" s="92">
        <f t="shared" si="33"/>
        <v>16.5</v>
      </c>
      <c r="DC29" s="92" t="e">
        <f t="shared" ref="DC29:DH43" si="39">IF(COUNT(X23,AY23,BZ23)=1,"sd",AVERAGE(X23,AY23,BZ23))</f>
        <v>#DIV/0!</v>
      </c>
      <c r="DD29" s="92">
        <f t="shared" si="39"/>
        <v>25</v>
      </c>
      <c r="DE29" s="92">
        <f t="shared" si="39"/>
        <v>24.466666666666669</v>
      </c>
      <c r="DF29" s="92" t="e">
        <f t="shared" si="39"/>
        <v>#DIV/0!</v>
      </c>
      <c r="DG29" s="92">
        <f t="shared" si="39"/>
        <v>24.400000000000002</v>
      </c>
      <c r="DH29" s="92" t="e">
        <f t="shared" si="39"/>
        <v>#DIV/0!</v>
      </c>
      <c r="DI29" s="96">
        <f t="shared" si="34"/>
        <v>2.2999999999999998</v>
      </c>
      <c r="DJ29" s="92">
        <f t="shared" si="35"/>
        <v>5.4000000000000021</v>
      </c>
      <c r="DK29" s="96">
        <f t="shared" si="36"/>
        <v>8.8000000000000007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25.4</v>
      </c>
      <c r="C30" s="141">
        <v>19.2</v>
      </c>
      <c r="D30" s="156">
        <f t="shared" si="3"/>
        <v>6.1999999999999993</v>
      </c>
      <c r="E30" s="156">
        <f t="shared" si="4"/>
        <v>22.257920430565612</v>
      </c>
      <c r="F30" s="156">
        <f t="shared" si="5"/>
        <v>32.464984595955208</v>
      </c>
      <c r="G30" s="156">
        <f t="shared" si="6"/>
        <v>5.0631799040000001</v>
      </c>
      <c r="H30" s="156">
        <f t="shared" si="7"/>
        <v>17.19474052656561</v>
      </c>
      <c r="I30" s="156">
        <f t="shared" si="8"/>
        <v>15.123693530219924</v>
      </c>
      <c r="J30" s="142">
        <f t="shared" si="9"/>
        <v>52.963957138941296</v>
      </c>
      <c r="K30" s="176">
        <v>1002</v>
      </c>
      <c r="L30" s="177">
        <v>0</v>
      </c>
      <c r="M30" s="178"/>
      <c r="N30" s="178"/>
      <c r="O30" s="178"/>
      <c r="P30" s="179"/>
      <c r="Q30" s="180">
        <v>0</v>
      </c>
      <c r="R30" s="181">
        <v>0</v>
      </c>
      <c r="S30" s="181"/>
      <c r="T30" s="180"/>
      <c r="U30" s="182"/>
      <c r="V30" s="182" t="s">
        <v>54</v>
      </c>
      <c r="W30" s="156">
        <v>10.5</v>
      </c>
      <c r="X30" s="156"/>
      <c r="Y30" s="156">
        <v>22.2</v>
      </c>
      <c r="Z30" s="156">
        <v>22.8</v>
      </c>
      <c r="AA30" s="156"/>
      <c r="AB30" s="156">
        <v>24.2</v>
      </c>
      <c r="AC30" s="48"/>
      <c r="AD30" s="165"/>
      <c r="AE30" s="188"/>
      <c r="AF30" s="165" t="str">
        <f t="shared" si="10"/>
        <v>SD</v>
      </c>
      <c r="AG30" s="165" t="str">
        <f t="shared" si="11"/>
        <v>SD</v>
      </c>
      <c r="AH30" s="165" t="str">
        <f t="shared" si="37"/>
        <v>SD</v>
      </c>
      <c r="AI30" s="165" t="str">
        <f t="shared" si="16"/>
        <v>SD</v>
      </c>
      <c r="AJ30" s="165" t="str">
        <f t="shared" si="38"/>
        <v>SD</v>
      </c>
      <c r="AK30" s="165" t="str">
        <f t="shared" si="12"/>
        <v>SD</v>
      </c>
      <c r="AL30" s="189" t="str">
        <f t="shared" si="13"/>
        <v/>
      </c>
      <c r="AM30" s="190"/>
      <c r="AN30" s="191"/>
      <c r="AO30" s="191"/>
      <c r="AP30" s="191"/>
      <c r="AQ30" s="191"/>
      <c r="AR30" s="192"/>
      <c r="AS30" s="193"/>
      <c r="AT30" s="192"/>
      <c r="AU30" s="194"/>
      <c r="AV30" s="194"/>
      <c r="AW30" s="194"/>
      <c r="AX30" s="194"/>
      <c r="AY30" s="165"/>
      <c r="AZ30" s="165"/>
      <c r="BA30" s="165"/>
      <c r="BB30" s="165"/>
      <c r="BC30" s="165"/>
      <c r="BD30" s="48"/>
      <c r="BE30" s="156">
        <v>25.5</v>
      </c>
      <c r="BF30" s="141">
        <v>18.3</v>
      </c>
      <c r="BG30" s="156">
        <f t="shared" si="18"/>
        <v>7.1999999999999993</v>
      </c>
      <c r="BH30" s="156">
        <f t="shared" si="19"/>
        <v>21.039157529884413</v>
      </c>
      <c r="BI30" s="156">
        <f t="shared" si="20"/>
        <v>32.658468743350475</v>
      </c>
      <c r="BJ30" s="156">
        <f t="shared" si="21"/>
        <v>5.8738676759999997</v>
      </c>
      <c r="BK30" s="156">
        <f t="shared" si="22"/>
        <v>15.165289853884413</v>
      </c>
      <c r="BL30" s="156">
        <f t="shared" si="23"/>
        <v>13.185894964930208</v>
      </c>
      <c r="BM30" s="50">
        <f t="shared" si="14"/>
        <v>46.436010129752901</v>
      </c>
      <c r="BN30" s="176">
        <v>998</v>
      </c>
      <c r="BO30" s="178">
        <v>0</v>
      </c>
      <c r="BP30" s="178"/>
      <c r="BQ30" s="178"/>
      <c r="BR30" s="178"/>
      <c r="BS30" s="181"/>
      <c r="BT30" s="179">
        <v>9</v>
      </c>
      <c r="BU30" s="181">
        <v>2</v>
      </c>
      <c r="BV30" s="182"/>
      <c r="BW30" s="182"/>
      <c r="BX30" s="182"/>
      <c r="BY30" s="182" t="s">
        <v>54</v>
      </c>
      <c r="BZ30" s="156"/>
      <c r="CA30" s="156">
        <v>25.4</v>
      </c>
      <c r="CB30" s="156">
        <v>25.2</v>
      </c>
      <c r="CC30" s="156"/>
      <c r="CD30" s="156">
        <v>24.5</v>
      </c>
      <c r="CE30" s="48"/>
      <c r="CF30" s="47">
        <v>0</v>
      </c>
      <c r="CG30" s="156">
        <v>31.4</v>
      </c>
      <c r="CH30" s="158">
        <f t="shared" si="0"/>
        <v>8.2999999999999972</v>
      </c>
      <c r="CI30" s="154">
        <v>20</v>
      </c>
      <c r="CJ30" s="154">
        <v>120207.56</v>
      </c>
      <c r="CK30" s="154">
        <v>15.4</v>
      </c>
      <c r="CL30" s="156">
        <v>33.5</v>
      </c>
      <c r="CM30" s="97">
        <f t="shared" si="1"/>
        <v>25.45</v>
      </c>
      <c r="CN30" s="98"/>
      <c r="CO30" s="98"/>
      <c r="CP30" s="102">
        <f t="shared" si="2"/>
        <v>49.699983634347099</v>
      </c>
      <c r="CQ30" s="136">
        <v>11</v>
      </c>
      <c r="CS30" s="83">
        <v>18</v>
      </c>
      <c r="CT30" s="92">
        <f t="shared" si="27"/>
        <v>22</v>
      </c>
      <c r="CU30" s="92">
        <f t="shared" si="28"/>
        <v>19.2</v>
      </c>
      <c r="CV30" s="92">
        <f t="shared" si="29"/>
        <v>20.233333333333334</v>
      </c>
      <c r="CW30" s="94" t="str">
        <f t="shared" si="30"/>
        <v>s/d</v>
      </c>
      <c r="CX30" s="94" t="str">
        <f t="shared" si="31"/>
        <v>s/d</v>
      </c>
      <c r="CY30" s="93">
        <f t="shared" si="32"/>
        <v>94.010453985152353</v>
      </c>
      <c r="CZ30" s="92">
        <f t="shared" si="24"/>
        <v>19.235819992609354</v>
      </c>
      <c r="DA30" s="93">
        <f t="shared" si="25"/>
        <v>1002.3333333333334</v>
      </c>
      <c r="DB30" s="92">
        <f t="shared" si="33"/>
        <v>18.5</v>
      </c>
      <c r="DC30" s="92" t="e">
        <f t="shared" si="39"/>
        <v>#DIV/0!</v>
      </c>
      <c r="DD30" s="92">
        <f t="shared" si="39"/>
        <v>23.3</v>
      </c>
      <c r="DE30" s="92">
        <f t="shared" si="39"/>
        <v>23.8</v>
      </c>
      <c r="DF30" s="92" t="e">
        <f t="shared" si="39"/>
        <v>#DIV/0!</v>
      </c>
      <c r="DG30" s="92">
        <f t="shared" si="39"/>
        <v>24.600000000000005</v>
      </c>
      <c r="DH30" s="92" t="e">
        <f t="shared" si="39"/>
        <v>#DIV/0!</v>
      </c>
      <c r="DI30" s="96">
        <f t="shared" si="34"/>
        <v>7.5</v>
      </c>
      <c r="DJ30" s="92" t="s">
        <v>65</v>
      </c>
      <c r="DK30" s="96">
        <f t="shared" si="36"/>
        <v>0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26.6</v>
      </c>
      <c r="C31" s="141">
        <v>18.2</v>
      </c>
      <c r="D31" s="156">
        <f t="shared" si="3"/>
        <v>8.4000000000000021</v>
      </c>
      <c r="E31" s="156">
        <f t="shared" si="4"/>
        <v>20.907417576861945</v>
      </c>
      <c r="F31" s="156">
        <f t="shared" si="5"/>
        <v>34.854040224354996</v>
      </c>
      <c r="G31" s="156">
        <f t="shared" si="6"/>
        <v>6.852073788000002</v>
      </c>
      <c r="H31" s="156">
        <f t="shared" si="7"/>
        <v>14.055343788861943</v>
      </c>
      <c r="I31" s="156">
        <f t="shared" si="8"/>
        <v>12.027570739750985</v>
      </c>
      <c r="J31" s="142">
        <f t="shared" si="9"/>
        <v>40.326297032963417</v>
      </c>
      <c r="K31" s="176">
        <v>1001</v>
      </c>
      <c r="L31" s="177">
        <v>4</v>
      </c>
      <c r="M31" s="178"/>
      <c r="N31" s="178"/>
      <c r="O31" s="178"/>
      <c r="P31" s="179"/>
      <c r="Q31" s="180">
        <v>0</v>
      </c>
      <c r="R31" s="181">
        <v>0</v>
      </c>
      <c r="S31" s="181"/>
      <c r="T31" s="180"/>
      <c r="U31" s="182"/>
      <c r="V31" s="182" t="s">
        <v>54</v>
      </c>
      <c r="W31" s="156">
        <v>16.5</v>
      </c>
      <c r="X31" s="156"/>
      <c r="Y31" s="156">
        <v>23.5</v>
      </c>
      <c r="Z31" s="156">
        <v>24</v>
      </c>
      <c r="AA31" s="156"/>
      <c r="AB31" s="156">
        <v>24.6</v>
      </c>
      <c r="AC31" s="48"/>
      <c r="AD31" s="156">
        <v>32</v>
      </c>
      <c r="AE31" s="141">
        <v>22</v>
      </c>
      <c r="AF31" s="156">
        <f t="shared" si="10"/>
        <v>10</v>
      </c>
      <c r="AG31" s="156">
        <f t="shared" si="11"/>
        <v>26.453797396477178</v>
      </c>
      <c r="AH31" s="156">
        <f t="shared" si="37"/>
        <v>47.599833063403658</v>
      </c>
      <c r="AI31" s="156">
        <f t="shared" si="16"/>
        <v>8.1921470000000003</v>
      </c>
      <c r="AJ31" s="156">
        <f t="shared" si="38"/>
        <v>18.261650396477179</v>
      </c>
      <c r="AK31" s="156">
        <f t="shared" si="12"/>
        <v>16.063185925519228</v>
      </c>
      <c r="AL31" s="50">
        <f t="shared" si="13"/>
        <v>38.3649463059091</v>
      </c>
      <c r="AM31" s="176">
        <v>998</v>
      </c>
      <c r="AN31" s="178">
        <v>5</v>
      </c>
      <c r="AO31" s="178"/>
      <c r="AP31" s="178"/>
      <c r="AQ31" s="178"/>
      <c r="AR31" s="181"/>
      <c r="AS31" s="179">
        <v>13</v>
      </c>
      <c r="AT31" s="181">
        <v>2</v>
      </c>
      <c r="AU31" s="182"/>
      <c r="AV31" s="182"/>
      <c r="AW31" s="182"/>
      <c r="AX31" s="182" t="s">
        <v>54</v>
      </c>
      <c r="AY31" s="156"/>
      <c r="AZ31" s="156">
        <v>28.3</v>
      </c>
      <c r="BA31" s="156">
        <v>26.6</v>
      </c>
      <c r="BB31" s="156"/>
      <c r="BC31" s="156">
        <v>24.3</v>
      </c>
      <c r="BD31" s="48"/>
      <c r="BE31" s="156">
        <v>28.4</v>
      </c>
      <c r="BF31" s="141">
        <v>19.399999999999999</v>
      </c>
      <c r="BG31" s="156">
        <f t="shared" si="18"/>
        <v>9</v>
      </c>
      <c r="BH31" s="156">
        <f t="shared" si="19"/>
        <v>22.536999886080302</v>
      </c>
      <c r="BI31" s="156">
        <f t="shared" si="20"/>
        <v>38.724484355827308</v>
      </c>
      <c r="BJ31" s="156">
        <f t="shared" si="21"/>
        <v>7.3514312100000003</v>
      </c>
      <c r="BK31" s="156">
        <f t="shared" si="22"/>
        <v>15.185568676080301</v>
      </c>
      <c r="BL31" s="156">
        <f t="shared" si="23"/>
        <v>13.206356072663249</v>
      </c>
      <c r="BM31" s="50">
        <f t="shared" si="14"/>
        <v>39.214385752809022</v>
      </c>
      <c r="BN31" s="176">
        <v>998</v>
      </c>
      <c r="BO31" s="178">
        <v>0</v>
      </c>
      <c r="BP31" s="178"/>
      <c r="BQ31" s="178"/>
      <c r="BR31" s="178"/>
      <c r="BS31" s="181"/>
      <c r="BT31" s="179">
        <v>18</v>
      </c>
      <c r="BU31" s="181">
        <v>2</v>
      </c>
      <c r="BV31" s="182"/>
      <c r="BW31" s="182"/>
      <c r="BX31" s="182"/>
      <c r="BY31" s="182" t="s">
        <v>54</v>
      </c>
      <c r="BZ31" s="156"/>
      <c r="CA31" s="156">
        <v>26.2</v>
      </c>
      <c r="CB31" s="156">
        <v>25.6</v>
      </c>
      <c r="CC31" s="156"/>
      <c r="CD31" s="156">
        <v>24.9</v>
      </c>
      <c r="CE31" s="48"/>
      <c r="CF31" s="47">
        <v>0.5</v>
      </c>
      <c r="CG31" s="156">
        <v>33.299999999999997</v>
      </c>
      <c r="CH31" s="158">
        <f t="shared" si="0"/>
        <v>6.1000000000000014</v>
      </c>
      <c r="CI31" s="154">
        <v>22</v>
      </c>
      <c r="CJ31" s="154">
        <v>120251.34</v>
      </c>
      <c r="CK31" s="154">
        <v>21</v>
      </c>
      <c r="CL31" s="156">
        <v>34.5</v>
      </c>
      <c r="CM31" s="97">
        <f t="shared" si="1"/>
        <v>29</v>
      </c>
      <c r="CN31" s="98"/>
      <c r="CO31" s="98"/>
      <c r="CP31" s="102">
        <f t="shared" si="2"/>
        <v>39.301876363893847</v>
      </c>
      <c r="CQ31" s="136">
        <v>7.4</v>
      </c>
      <c r="CS31" s="83">
        <v>19</v>
      </c>
      <c r="CT31" s="92">
        <f t="shared" si="27"/>
        <v>28.4</v>
      </c>
      <c r="CU31" s="92">
        <f t="shared" si="28"/>
        <v>18.8</v>
      </c>
      <c r="CV31" s="92">
        <f t="shared" si="29"/>
        <v>24</v>
      </c>
      <c r="CW31" s="94" t="str">
        <f t="shared" si="30"/>
        <v>s/d</v>
      </c>
      <c r="CX31" s="94" t="str">
        <f t="shared" si="31"/>
        <v>s/d</v>
      </c>
      <c r="CY31" s="93">
        <f t="shared" si="32"/>
        <v>79.157808601639161</v>
      </c>
      <c r="CZ31" s="92">
        <f t="shared" si="24"/>
        <v>20.021786378622284</v>
      </c>
      <c r="DA31" s="93">
        <f t="shared" si="25"/>
        <v>1003</v>
      </c>
      <c r="DB31" s="92">
        <f t="shared" si="33"/>
        <v>17</v>
      </c>
      <c r="DC31" s="92" t="e">
        <f t="shared" si="39"/>
        <v>#DIV/0!</v>
      </c>
      <c r="DD31" s="92">
        <f t="shared" si="39"/>
        <v>24.533333333333331</v>
      </c>
      <c r="DE31" s="92">
        <f t="shared" si="39"/>
        <v>24.266666666666666</v>
      </c>
      <c r="DF31" s="92" t="e">
        <f t="shared" si="39"/>
        <v>#DIV/0!</v>
      </c>
      <c r="DG31" s="92">
        <f t="shared" si="39"/>
        <v>24.266666666666669</v>
      </c>
      <c r="DH31" s="92" t="e">
        <f t="shared" si="39"/>
        <v>#DIV/0!</v>
      </c>
      <c r="DI31" s="96">
        <f t="shared" si="34"/>
        <v>0</v>
      </c>
      <c r="DJ31" s="92">
        <f t="shared" si="35"/>
        <v>3.5</v>
      </c>
      <c r="DK31" s="96">
        <f t="shared" si="36"/>
        <v>3.3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24</v>
      </c>
      <c r="C32" s="141">
        <v>19.399999999999999</v>
      </c>
      <c r="D32" s="156">
        <f t="shared" si="3"/>
        <v>4.6000000000000014</v>
      </c>
      <c r="E32" s="156">
        <f t="shared" si="4"/>
        <v>22.536999886080302</v>
      </c>
      <c r="F32" s="156">
        <f t="shared" si="5"/>
        <v>29.859236634987937</v>
      </c>
      <c r="G32" s="156">
        <f t="shared" si="6"/>
        <v>3.7573981740000013</v>
      </c>
      <c r="H32" s="156">
        <f t="shared" si="7"/>
        <v>18.7796017120803</v>
      </c>
      <c r="I32" s="156">
        <f t="shared" si="8"/>
        <v>16.502045445999578</v>
      </c>
      <c r="J32" s="142">
        <f t="shared" si="9"/>
        <v>62.893777030036546</v>
      </c>
      <c r="K32" s="176">
        <v>997</v>
      </c>
      <c r="L32" s="177">
        <v>8</v>
      </c>
      <c r="M32" s="178"/>
      <c r="N32" s="178"/>
      <c r="O32" s="178"/>
      <c r="P32" s="179"/>
      <c r="Q32" s="180">
        <v>0</v>
      </c>
      <c r="R32" s="181">
        <v>0</v>
      </c>
      <c r="S32" s="181"/>
      <c r="T32" s="180"/>
      <c r="U32" s="182"/>
      <c r="V32" s="182" t="s">
        <v>115</v>
      </c>
      <c r="W32" s="156">
        <v>15.5</v>
      </c>
      <c r="X32" s="156"/>
      <c r="Y32" s="156">
        <v>23.7</v>
      </c>
      <c r="Z32" s="156">
        <v>24.2</v>
      </c>
      <c r="AA32" s="156"/>
      <c r="AB32" s="156">
        <v>25.1</v>
      </c>
      <c r="AC32" s="48"/>
      <c r="AD32" s="156">
        <v>34.4</v>
      </c>
      <c r="AE32" s="141">
        <v>24</v>
      </c>
      <c r="AF32" s="156">
        <f t="shared" si="10"/>
        <v>10.399999999999999</v>
      </c>
      <c r="AG32" s="156">
        <f t="shared" si="11"/>
        <v>29.859236634987937</v>
      </c>
      <c r="AH32" s="156">
        <f t="shared" si="37"/>
        <v>54.452923919456758</v>
      </c>
      <c r="AI32" s="156">
        <f t="shared" si="16"/>
        <v>8.5389449600000003</v>
      </c>
      <c r="AJ32" s="156">
        <f t="shared" si="38"/>
        <v>21.320291674987935</v>
      </c>
      <c r="AK32" s="156">
        <f t="shared" si="12"/>
        <v>18.512353174099331</v>
      </c>
      <c r="AL32" s="50">
        <f t="shared" si="13"/>
        <v>39.153621404285893</v>
      </c>
      <c r="AM32" s="176">
        <v>993</v>
      </c>
      <c r="AN32" s="178">
        <v>0</v>
      </c>
      <c r="AO32" s="178"/>
      <c r="AP32" s="178"/>
      <c r="AQ32" s="178"/>
      <c r="AR32" s="181"/>
      <c r="AS32" s="179">
        <v>36</v>
      </c>
      <c r="AT32" s="181">
        <v>3</v>
      </c>
      <c r="AU32" s="182"/>
      <c r="AV32" s="182"/>
      <c r="AW32" s="182"/>
      <c r="AX32" s="182" t="s">
        <v>54</v>
      </c>
      <c r="AY32" s="156"/>
      <c r="AZ32" s="156">
        <v>26.5</v>
      </c>
      <c r="BA32" s="156">
        <v>25</v>
      </c>
      <c r="BB32" s="156"/>
      <c r="BC32" s="156">
        <v>24.8</v>
      </c>
      <c r="BD32" s="48"/>
      <c r="BE32" s="156">
        <v>30.2</v>
      </c>
      <c r="BF32" s="141">
        <v>23</v>
      </c>
      <c r="BG32" s="156">
        <f t="shared" si="18"/>
        <v>7.1999999999999993</v>
      </c>
      <c r="BH32" s="156">
        <f t="shared" si="19"/>
        <v>28.111525375006003</v>
      </c>
      <c r="BI32" s="156">
        <f t="shared" si="20"/>
        <v>42.963462600796724</v>
      </c>
      <c r="BJ32" s="156">
        <f t="shared" si="21"/>
        <v>5.9049615600000003</v>
      </c>
      <c r="BK32" s="156">
        <f t="shared" si="22"/>
        <v>22.206563815006003</v>
      </c>
      <c r="BL32" s="156">
        <f t="shared" si="23"/>
        <v>19.164392405741957</v>
      </c>
      <c r="BM32" s="50">
        <f t="shared" si="14"/>
        <v>51.687090543289216</v>
      </c>
      <c r="BN32" s="176">
        <v>993</v>
      </c>
      <c r="BO32" s="178">
        <v>0</v>
      </c>
      <c r="BP32" s="178"/>
      <c r="BQ32" s="178"/>
      <c r="BR32" s="178"/>
      <c r="BS32" s="181"/>
      <c r="BT32" s="179">
        <v>36</v>
      </c>
      <c r="BU32" s="181">
        <v>2</v>
      </c>
      <c r="BV32" s="182"/>
      <c r="BW32" s="182"/>
      <c r="BX32" s="182"/>
      <c r="BY32" s="182" t="s">
        <v>54</v>
      </c>
      <c r="BZ32" s="156"/>
      <c r="CA32" s="156">
        <v>25.9</v>
      </c>
      <c r="CB32" s="156">
        <v>24.5</v>
      </c>
      <c r="CC32" s="156"/>
      <c r="CD32" s="156">
        <v>24.9</v>
      </c>
      <c r="CE32" s="48"/>
      <c r="CF32" s="47">
        <v>0.8</v>
      </c>
      <c r="CG32" s="156">
        <v>30.6</v>
      </c>
      <c r="CH32" s="158">
        <f t="shared" si="0"/>
        <v>6.8000000000000007</v>
      </c>
      <c r="CI32" s="154">
        <v>21.5</v>
      </c>
      <c r="CJ32" s="154">
        <v>120282.62</v>
      </c>
      <c r="CK32" s="154">
        <v>22</v>
      </c>
      <c r="CL32" s="156">
        <v>37</v>
      </c>
      <c r="CM32" s="97">
        <f t="shared" si="1"/>
        <v>29.533333333333331</v>
      </c>
      <c r="CN32" s="98"/>
      <c r="CO32" s="98"/>
      <c r="CP32" s="102">
        <f t="shared" si="2"/>
        <v>51.24482965920388</v>
      </c>
      <c r="CQ32" s="168" t="s">
        <v>65</v>
      </c>
      <c r="CS32" s="83">
        <v>20</v>
      </c>
      <c r="CT32" s="92">
        <f t="shared" si="27"/>
        <v>28.1</v>
      </c>
      <c r="CU32" s="92">
        <f t="shared" si="28"/>
        <v>20.5</v>
      </c>
      <c r="CV32" s="92">
        <f t="shared" si="29"/>
        <v>24</v>
      </c>
      <c r="CW32" s="94" t="str">
        <f t="shared" si="30"/>
        <v>s/d</v>
      </c>
      <c r="CX32" s="94" t="str">
        <f t="shared" si="31"/>
        <v>s/d</v>
      </c>
      <c r="CY32" s="93">
        <f t="shared" si="32"/>
        <v>75.929288748380529</v>
      </c>
      <c r="CZ32" s="92">
        <f t="shared" si="24"/>
        <v>19.44574662149989</v>
      </c>
      <c r="DA32" s="93">
        <f t="shared" si="25"/>
        <v>996.66666666666663</v>
      </c>
      <c r="DB32" s="92">
        <f t="shared" si="33"/>
        <v>19</v>
      </c>
      <c r="DC32" s="92" t="e">
        <f t="shared" si="39"/>
        <v>#DIV/0!</v>
      </c>
      <c r="DD32" s="92">
        <f t="shared" si="39"/>
        <v>24.666666666666668</v>
      </c>
      <c r="DE32" s="92">
        <f t="shared" si="39"/>
        <v>24.533333333333331</v>
      </c>
      <c r="DF32" s="92" t="e">
        <f t="shared" si="39"/>
        <v>#DIV/0!</v>
      </c>
      <c r="DG32" s="92">
        <f t="shared" si="39"/>
        <v>24.566666666666666</v>
      </c>
      <c r="DH32" s="92" t="e">
        <f t="shared" si="39"/>
        <v>#DIV/0!</v>
      </c>
      <c r="DI32" s="96">
        <f t="shared" si="34"/>
        <v>0.1</v>
      </c>
      <c r="DJ32" s="92">
        <f t="shared" si="35"/>
        <v>6.8000000000000007</v>
      </c>
      <c r="DK32" s="96">
        <f t="shared" si="36"/>
        <v>1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32.200000000000003</v>
      </c>
      <c r="C33" s="141">
        <v>24.2</v>
      </c>
      <c r="D33" s="156">
        <f t="shared" si="3"/>
        <v>8.0000000000000036</v>
      </c>
      <c r="E33" s="156">
        <f t="shared" si="4"/>
        <v>30.219932720958749</v>
      </c>
      <c r="F33" s="156">
        <f t="shared" si="5"/>
        <v>48.140826854243109</v>
      </c>
      <c r="G33" s="156">
        <f t="shared" si="6"/>
        <v>6.569889360000003</v>
      </c>
      <c r="H33" s="156">
        <f t="shared" si="7"/>
        <v>23.650043360958747</v>
      </c>
      <c r="I33" s="156">
        <f t="shared" si="8"/>
        <v>20.179183682099975</v>
      </c>
      <c r="J33" s="142">
        <f t="shared" si="9"/>
        <v>49.126790930626164</v>
      </c>
      <c r="K33" s="176">
        <v>992</v>
      </c>
      <c r="L33" s="177">
        <v>3</v>
      </c>
      <c r="M33" s="178"/>
      <c r="N33" s="178"/>
      <c r="O33" s="178"/>
      <c r="P33" s="179"/>
      <c r="Q33" s="180">
        <v>36</v>
      </c>
      <c r="R33" s="181">
        <v>3</v>
      </c>
      <c r="S33" s="181"/>
      <c r="T33" s="180"/>
      <c r="U33" s="182"/>
      <c r="V33" s="182" t="s">
        <v>54</v>
      </c>
      <c r="W33" s="165" t="s">
        <v>65</v>
      </c>
      <c r="X33" s="156"/>
      <c r="Y33" s="156">
        <v>25.1</v>
      </c>
      <c r="Z33" s="156">
        <v>25</v>
      </c>
      <c r="AA33" s="156"/>
      <c r="AB33" s="156">
        <v>25.2</v>
      </c>
      <c r="AC33" s="48"/>
      <c r="AD33" s="156">
        <v>39.799999999999997</v>
      </c>
      <c r="AE33" s="141">
        <v>25</v>
      </c>
      <c r="AF33" s="156">
        <f t="shared" si="10"/>
        <v>14.799999999999997</v>
      </c>
      <c r="AG33" s="156">
        <f t="shared" si="11"/>
        <v>31.701003193072857</v>
      </c>
      <c r="AH33" s="156">
        <f t="shared" si="37"/>
        <v>73.065429575972445</v>
      </c>
      <c r="AI33" s="156">
        <f t="shared" si="16"/>
        <v>12.165174499999999</v>
      </c>
      <c r="AJ33" s="156">
        <f t="shared" si="38"/>
        <v>19.535828693072858</v>
      </c>
      <c r="AK33" s="156">
        <f t="shared" si="12"/>
        <v>17.124121621194316</v>
      </c>
      <c r="AL33" s="50">
        <f t="shared" si="13"/>
        <v>26.737444515753879</v>
      </c>
      <c r="AM33" s="176">
        <v>989</v>
      </c>
      <c r="AN33" s="178">
        <v>4</v>
      </c>
      <c r="AO33" s="178"/>
      <c r="AP33" s="178"/>
      <c r="AQ33" s="178"/>
      <c r="AR33" s="179"/>
      <c r="AS33" s="180">
        <v>36</v>
      </c>
      <c r="AT33" s="181">
        <v>3</v>
      </c>
      <c r="AU33" s="181"/>
      <c r="AV33" s="182"/>
      <c r="AW33" s="182"/>
      <c r="AX33" s="182" t="s">
        <v>54</v>
      </c>
      <c r="AY33" s="156"/>
      <c r="AZ33" s="156">
        <v>30.1</v>
      </c>
      <c r="BA33" s="156">
        <v>27.6</v>
      </c>
      <c r="BB33" s="156"/>
      <c r="BC33" s="156">
        <v>25.6</v>
      </c>
      <c r="BD33" s="48"/>
      <c r="BE33" s="140">
        <v>31.6</v>
      </c>
      <c r="BF33" s="141">
        <v>23.8</v>
      </c>
      <c r="BG33" s="156">
        <f t="shared" si="18"/>
        <v>7.8000000000000007</v>
      </c>
      <c r="BH33" s="156">
        <f t="shared" si="19"/>
        <v>29.502302303151424</v>
      </c>
      <c r="BI33" s="156">
        <f t="shared" si="20"/>
        <v>46.533647642609971</v>
      </c>
      <c r="BJ33" s="156">
        <f t="shared" si="21"/>
        <v>6.4027753140000003</v>
      </c>
      <c r="BK33" s="156">
        <f t="shared" si="22"/>
        <v>23.099526989151425</v>
      </c>
      <c r="BL33" s="156">
        <f t="shared" si="23"/>
        <v>19.798722774973381</v>
      </c>
      <c r="BM33" s="142">
        <f t="shared" si="14"/>
        <v>49.640482015425818</v>
      </c>
      <c r="BN33" s="176">
        <v>989</v>
      </c>
      <c r="BO33" s="178">
        <v>0</v>
      </c>
      <c r="BP33" s="178"/>
      <c r="BQ33" s="178"/>
      <c r="BR33" s="178"/>
      <c r="BS33" s="179"/>
      <c r="BT33" s="180">
        <v>0</v>
      </c>
      <c r="BU33" s="181">
        <v>0</v>
      </c>
      <c r="BV33" s="182"/>
      <c r="BW33" s="182"/>
      <c r="BX33" s="182"/>
      <c r="BY33" s="182" t="s">
        <v>54</v>
      </c>
      <c r="BZ33" s="156"/>
      <c r="CA33" s="156">
        <v>28.4</v>
      </c>
      <c r="CB33" s="156">
        <v>27.4</v>
      </c>
      <c r="CC33" s="156"/>
      <c r="CD33" s="156">
        <v>25.6</v>
      </c>
      <c r="CE33" s="48"/>
      <c r="CF33" s="150">
        <v>0</v>
      </c>
      <c r="CG33" s="156">
        <v>31</v>
      </c>
      <c r="CH33" s="158">
        <f t="shared" si="0"/>
        <v>15.399999999999999</v>
      </c>
      <c r="CI33" s="154">
        <v>26</v>
      </c>
      <c r="CJ33" s="154">
        <v>120359.29</v>
      </c>
      <c r="CK33" s="154">
        <v>21.6</v>
      </c>
      <c r="CL33" s="156">
        <v>40.5</v>
      </c>
      <c r="CM33" s="97">
        <f t="shared" si="1"/>
        <v>34.533333333333331</v>
      </c>
      <c r="CN33" s="98"/>
      <c r="CO33" s="98"/>
      <c r="CP33" s="102">
        <f t="shared" si="2"/>
        <v>41.834905820601954</v>
      </c>
      <c r="CQ33" s="136">
        <v>10</v>
      </c>
      <c r="CS33" s="83">
        <v>21</v>
      </c>
      <c r="CT33" s="92">
        <f t="shared" si="27"/>
        <v>21.6</v>
      </c>
      <c r="CU33" s="92">
        <f t="shared" si="28"/>
        <v>15</v>
      </c>
      <c r="CV33" s="92">
        <f t="shared" si="29"/>
        <v>16.966666666666665</v>
      </c>
      <c r="CW33" s="94" t="str">
        <f t="shared" si="30"/>
        <v>s/d</v>
      </c>
      <c r="CX33" s="94" t="str">
        <f t="shared" si="31"/>
        <v>s/d</v>
      </c>
      <c r="CY33" s="93">
        <f t="shared" si="32"/>
        <v>79.530712945216521</v>
      </c>
      <c r="CZ33" s="92">
        <f t="shared" si="24"/>
        <v>13.364255018418712</v>
      </c>
      <c r="DA33" s="93">
        <f t="shared" si="25"/>
        <v>1001.3333333333334</v>
      </c>
      <c r="DB33" s="92">
        <f t="shared" si="33"/>
        <v>15</v>
      </c>
      <c r="DC33" s="92" t="e">
        <f t="shared" si="39"/>
        <v>#DIV/0!</v>
      </c>
      <c r="DD33" s="92">
        <f t="shared" si="39"/>
        <v>22.5</v>
      </c>
      <c r="DE33" s="92">
        <f t="shared" si="39"/>
        <v>23.166666666666668</v>
      </c>
      <c r="DF33" s="92" t="e">
        <f t="shared" si="39"/>
        <v>#DIV/0!</v>
      </c>
      <c r="DG33" s="92">
        <f t="shared" si="39"/>
        <v>24.266666666666666</v>
      </c>
      <c r="DH33" s="92" t="e">
        <f t="shared" si="39"/>
        <v>#DIV/0!</v>
      </c>
      <c r="DI33" s="96">
        <f t="shared" si="34"/>
        <v>0</v>
      </c>
      <c r="DJ33" s="92">
        <f t="shared" si="35"/>
        <v>2.5</v>
      </c>
      <c r="DK33" s="96">
        <f t="shared" si="36"/>
        <v>0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32.6</v>
      </c>
      <c r="C34" s="141">
        <v>24.2</v>
      </c>
      <c r="D34" s="156">
        <f t="shared" si="3"/>
        <v>8.4000000000000021</v>
      </c>
      <c r="E34" s="156">
        <f t="shared" si="4"/>
        <v>30.219932720958749</v>
      </c>
      <c r="F34" s="156">
        <f t="shared" si="5"/>
        <v>49.238832960679765</v>
      </c>
      <c r="G34" s="156">
        <f t="shared" si="6"/>
        <v>6.8983838280000018</v>
      </c>
      <c r="H34" s="156">
        <f t="shared" si="7"/>
        <v>23.321548892958745</v>
      </c>
      <c r="I34" s="156">
        <f t="shared" si="8"/>
        <v>19.953105884292164</v>
      </c>
      <c r="J34" s="142">
        <f t="shared" si="9"/>
        <v>47.364138202833594</v>
      </c>
      <c r="K34" s="176">
        <v>992</v>
      </c>
      <c r="L34" s="177">
        <v>0</v>
      </c>
      <c r="M34" s="178"/>
      <c r="N34" s="178"/>
      <c r="O34" s="178"/>
      <c r="P34" s="179"/>
      <c r="Q34" s="180">
        <v>36</v>
      </c>
      <c r="R34" s="181">
        <v>3</v>
      </c>
      <c r="S34" s="181"/>
      <c r="T34" s="180"/>
      <c r="U34" s="182"/>
      <c r="V34" s="182" t="s">
        <v>54</v>
      </c>
      <c r="W34" s="156">
        <v>22.5</v>
      </c>
      <c r="X34" s="156"/>
      <c r="Y34" s="156">
        <v>26.4</v>
      </c>
      <c r="Z34" s="156">
        <v>26.4</v>
      </c>
      <c r="AA34" s="156"/>
      <c r="AB34" s="156">
        <v>26.1</v>
      </c>
      <c r="AC34" s="48"/>
      <c r="AD34" s="140">
        <v>40</v>
      </c>
      <c r="AE34" s="141">
        <v>26</v>
      </c>
      <c r="AF34" s="156">
        <f t="shared" si="10"/>
        <v>14</v>
      </c>
      <c r="AG34" s="156">
        <f t="shared" si="11"/>
        <v>33.641040126996863</v>
      </c>
      <c r="AH34" s="156">
        <f t="shared" si="37"/>
        <v>73.848946552812791</v>
      </c>
      <c r="AI34" s="156">
        <f t="shared" si="16"/>
        <v>11.5204614</v>
      </c>
      <c r="AJ34" s="156">
        <f t="shared" si="38"/>
        <v>22.120578726996861</v>
      </c>
      <c r="AK34" s="156">
        <f t="shared" si="12"/>
        <v>19.102139736866274</v>
      </c>
      <c r="AL34" s="142">
        <f t="shared" si="13"/>
        <v>29.953817568917401</v>
      </c>
      <c r="AM34" s="176">
        <v>988</v>
      </c>
      <c r="AN34" s="177">
        <v>0</v>
      </c>
      <c r="AO34" s="178"/>
      <c r="AP34" s="178"/>
      <c r="AQ34" s="178"/>
      <c r="AR34" s="179"/>
      <c r="AS34" s="180">
        <v>4</v>
      </c>
      <c r="AT34" s="181">
        <v>4</v>
      </c>
      <c r="AU34" s="181"/>
      <c r="AV34" s="180"/>
      <c r="AW34" s="182"/>
      <c r="AX34" s="182" t="s">
        <v>54</v>
      </c>
      <c r="AY34" s="156"/>
      <c r="AZ34" s="156">
        <v>32</v>
      </c>
      <c r="BA34" s="156">
        <v>28.5</v>
      </c>
      <c r="BB34" s="156"/>
      <c r="BC34" s="156">
        <v>26.2</v>
      </c>
      <c r="BD34" s="48"/>
      <c r="BE34" s="140">
        <v>34.299999999999997</v>
      </c>
      <c r="BF34" s="141">
        <v>24</v>
      </c>
      <c r="BG34" s="156">
        <f t="shared" si="18"/>
        <v>10.299999999999997</v>
      </c>
      <c r="BH34" s="156">
        <f t="shared" si="19"/>
        <v>29.859236634987937</v>
      </c>
      <c r="BI34" s="156">
        <f t="shared" si="20"/>
        <v>54.151194888659781</v>
      </c>
      <c r="BJ34" s="156">
        <f t="shared" si="21"/>
        <v>8.4568397199999996</v>
      </c>
      <c r="BK34" s="156">
        <f t="shared" si="22"/>
        <v>21.402396914987939</v>
      </c>
      <c r="BL34" s="156">
        <f t="shared" si="23"/>
        <v>18.57374568257093</v>
      </c>
      <c r="BM34" s="142">
        <f t="shared" si="14"/>
        <v>39.523406563776454</v>
      </c>
      <c r="BN34" s="176">
        <v>988</v>
      </c>
      <c r="BO34" s="177">
        <v>0</v>
      </c>
      <c r="BP34" s="178"/>
      <c r="BQ34" s="178"/>
      <c r="BR34" s="178"/>
      <c r="BS34" s="179"/>
      <c r="BT34" s="180">
        <v>4</v>
      </c>
      <c r="BU34" s="181">
        <v>2</v>
      </c>
      <c r="BV34" s="181"/>
      <c r="BW34" s="180"/>
      <c r="BX34" s="182"/>
      <c r="BY34" s="182" t="s">
        <v>54</v>
      </c>
      <c r="BZ34" s="156"/>
      <c r="CA34" s="156">
        <v>30.1</v>
      </c>
      <c r="CB34" s="156">
        <v>28.9</v>
      </c>
      <c r="CC34" s="156"/>
      <c r="CD34" s="156">
        <v>26.6</v>
      </c>
      <c r="CE34" s="48"/>
      <c r="CF34" s="150">
        <v>0</v>
      </c>
      <c r="CG34" s="156">
        <v>40.4</v>
      </c>
      <c r="CH34" s="158">
        <f t="shared" si="0"/>
        <v>10</v>
      </c>
      <c r="CI34" s="154">
        <v>27.5</v>
      </c>
      <c r="CJ34" s="154">
        <v>120434.05</v>
      </c>
      <c r="CK34" s="154">
        <v>27.6</v>
      </c>
      <c r="CL34" s="156">
        <v>40.5</v>
      </c>
      <c r="CM34" s="97">
        <f t="shared" si="1"/>
        <v>35.633333333333333</v>
      </c>
      <c r="CN34" s="98"/>
      <c r="CO34" s="98"/>
      <c r="CP34" s="102">
        <f t="shared" si="2"/>
        <v>38.947120778509152</v>
      </c>
      <c r="CQ34" s="136">
        <v>10.7</v>
      </c>
      <c r="CS34" s="83">
        <v>22</v>
      </c>
      <c r="CT34" s="92">
        <f t="shared" si="27"/>
        <v>27</v>
      </c>
      <c r="CU34" s="92">
        <f t="shared" si="28"/>
        <v>13.2</v>
      </c>
      <c r="CV34" s="92">
        <f t="shared" si="29"/>
        <v>22.2</v>
      </c>
      <c r="CW34" s="94" t="str">
        <f t="shared" si="30"/>
        <v>s/d</v>
      </c>
      <c r="CX34" s="94" t="str">
        <f t="shared" si="31"/>
        <v>s/d</v>
      </c>
      <c r="CY34" s="93">
        <f t="shared" si="32"/>
        <v>59.355727400576058</v>
      </c>
      <c r="CZ34" s="92">
        <f t="shared" si="24"/>
        <v>13.670688957598754</v>
      </c>
      <c r="DA34" s="93">
        <f t="shared" si="25"/>
        <v>1000.6666666666666</v>
      </c>
      <c r="DB34" s="92">
        <f t="shared" si="33"/>
        <v>10</v>
      </c>
      <c r="DC34" s="92" t="e">
        <f t="shared" si="39"/>
        <v>#DIV/0!</v>
      </c>
      <c r="DD34" s="92">
        <f t="shared" si="39"/>
        <v>23.433333333333334</v>
      </c>
      <c r="DE34" s="92">
        <f t="shared" si="39"/>
        <v>23.133333333333336</v>
      </c>
      <c r="DF34" s="92" t="e">
        <f t="shared" si="39"/>
        <v>#DIV/0!</v>
      </c>
      <c r="DG34" s="92">
        <f t="shared" si="39"/>
        <v>23.433333333333337</v>
      </c>
      <c r="DH34" s="92" t="e">
        <f t="shared" si="39"/>
        <v>#DIV/0!</v>
      </c>
      <c r="DI34" s="96">
        <f t="shared" si="34"/>
        <v>0</v>
      </c>
      <c r="DJ34" s="92">
        <f t="shared" si="35"/>
        <v>5.8000000000000007</v>
      </c>
      <c r="DK34" s="96">
        <f t="shared" si="36"/>
        <v>10.8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32.299999999999997</v>
      </c>
      <c r="C35" s="141">
        <v>24.6</v>
      </c>
      <c r="D35" s="156">
        <f t="shared" si="3"/>
        <v>7.6999999999999957</v>
      </c>
      <c r="E35" s="156">
        <f t="shared" si="4"/>
        <v>30.952743411559485</v>
      </c>
      <c r="F35" s="156">
        <f t="shared" si="5"/>
        <v>48.413317907038952</v>
      </c>
      <c r="G35" s="156">
        <f t="shared" si="6"/>
        <v>6.3263485669999966</v>
      </c>
      <c r="H35" s="156">
        <f t="shared" si="7"/>
        <v>24.626394844559488</v>
      </c>
      <c r="I35" s="156">
        <f t="shared" si="8"/>
        <v>20.835291184931862</v>
      </c>
      <c r="J35" s="142">
        <f t="shared" si="9"/>
        <v>50.866984353036848</v>
      </c>
      <c r="K35" s="176">
        <v>992</v>
      </c>
      <c r="L35" s="177">
        <v>0</v>
      </c>
      <c r="M35" s="178"/>
      <c r="N35" s="178"/>
      <c r="O35" s="178"/>
      <c r="P35" s="179"/>
      <c r="Q35" s="180">
        <v>36</v>
      </c>
      <c r="R35" s="181">
        <v>3</v>
      </c>
      <c r="S35" s="181"/>
      <c r="T35" s="180"/>
      <c r="U35" s="182"/>
      <c r="V35" s="182" t="s">
        <v>54</v>
      </c>
      <c r="W35" s="165" t="s">
        <v>65</v>
      </c>
      <c r="X35" s="156"/>
      <c r="Y35" s="156">
        <v>27.5</v>
      </c>
      <c r="Z35" s="156">
        <v>27.5</v>
      </c>
      <c r="AA35" s="156"/>
      <c r="AB35" s="156">
        <v>27.1</v>
      </c>
      <c r="AC35" s="48"/>
      <c r="AD35" s="140">
        <v>40.5</v>
      </c>
      <c r="AE35" s="141">
        <v>25.8</v>
      </c>
      <c r="AF35" s="156">
        <f t="shared" si="10"/>
        <v>14.7</v>
      </c>
      <c r="AG35" s="156">
        <f t="shared" si="11"/>
        <v>33.244963896408066</v>
      </c>
      <c r="AH35" s="156">
        <f t="shared" si="37"/>
        <v>75.839513160866957</v>
      </c>
      <c r="AI35" s="156">
        <f t="shared" si="16"/>
        <v>12.093783051000001</v>
      </c>
      <c r="AJ35" s="156">
        <f t="shared" si="38"/>
        <v>21.151180845408064</v>
      </c>
      <c r="AK35" s="156">
        <f t="shared" si="12"/>
        <v>18.385249270568035</v>
      </c>
      <c r="AL35" s="142">
        <f t="shared" si="13"/>
        <v>27.889394279922712</v>
      </c>
      <c r="AM35" s="176">
        <v>988</v>
      </c>
      <c r="AN35" s="177">
        <v>3</v>
      </c>
      <c r="AO35" s="178"/>
      <c r="AP35" s="178"/>
      <c r="AQ35" s="178"/>
      <c r="AR35" s="179"/>
      <c r="AS35" s="180">
        <v>36</v>
      </c>
      <c r="AT35" s="181">
        <v>4</v>
      </c>
      <c r="AU35" s="181"/>
      <c r="AV35" s="180"/>
      <c r="AW35" s="182"/>
      <c r="AX35" s="182" t="s">
        <v>54</v>
      </c>
      <c r="AY35" s="156"/>
      <c r="AZ35" s="156">
        <v>33</v>
      </c>
      <c r="BA35" s="156">
        <v>29.5</v>
      </c>
      <c r="BB35" s="156"/>
      <c r="BC35" s="156">
        <v>26.6</v>
      </c>
      <c r="BD35" s="48"/>
      <c r="BE35" s="140">
        <v>34.799999999999997</v>
      </c>
      <c r="BF35" s="141">
        <v>24.6</v>
      </c>
      <c r="BG35" s="156">
        <f t="shared" si="18"/>
        <v>10.199999999999996</v>
      </c>
      <c r="BH35" s="156">
        <f t="shared" si="19"/>
        <v>30.952743411559485</v>
      </c>
      <c r="BI35" s="156">
        <f t="shared" si="20"/>
        <v>55.674446194767157</v>
      </c>
      <c r="BJ35" s="156">
        <f t="shared" si="21"/>
        <v>8.3803578419999969</v>
      </c>
      <c r="BK35" s="156">
        <f t="shared" si="22"/>
        <v>22.572385569559486</v>
      </c>
      <c r="BL35" s="156">
        <f t="shared" si="23"/>
        <v>19.426910393235794</v>
      </c>
      <c r="BM35" s="142">
        <f t="shared" si="14"/>
        <v>40.54352959451812</v>
      </c>
      <c r="BN35" s="176">
        <v>988</v>
      </c>
      <c r="BO35" s="177">
        <v>0</v>
      </c>
      <c r="BP35" s="178"/>
      <c r="BQ35" s="178"/>
      <c r="BR35" s="178"/>
      <c r="BS35" s="179"/>
      <c r="BT35" s="180">
        <v>36</v>
      </c>
      <c r="BU35" s="181">
        <v>2</v>
      </c>
      <c r="BV35" s="181"/>
      <c r="BW35" s="180"/>
      <c r="BX35" s="182"/>
      <c r="BY35" s="182" t="s">
        <v>54</v>
      </c>
      <c r="BZ35" s="156"/>
      <c r="CA35" s="156">
        <v>30.8</v>
      </c>
      <c r="CB35" s="156">
        <v>29.8</v>
      </c>
      <c r="CC35" s="156"/>
      <c r="CD35" s="156">
        <v>27.6</v>
      </c>
      <c r="CE35" s="48"/>
      <c r="CF35" s="49">
        <v>0</v>
      </c>
      <c r="CG35" s="151">
        <v>35</v>
      </c>
      <c r="CH35" s="158">
        <f t="shared" si="0"/>
        <v>7.7999999999999972</v>
      </c>
      <c r="CI35" s="154">
        <v>27</v>
      </c>
      <c r="CJ35" s="154">
        <v>120555.01</v>
      </c>
      <c r="CK35" s="154">
        <v>27.7</v>
      </c>
      <c r="CL35" s="156">
        <v>41</v>
      </c>
      <c r="CM35" s="97">
        <f t="shared" si="1"/>
        <v>35.866666666666667</v>
      </c>
      <c r="CN35" s="98"/>
      <c r="CO35" s="98"/>
      <c r="CP35" s="102">
        <f t="shared" si="2"/>
        <v>39.766636075825893</v>
      </c>
      <c r="CQ35" s="136">
        <v>10</v>
      </c>
      <c r="CS35" s="83">
        <v>23</v>
      </c>
      <c r="CT35" s="92">
        <f t="shared" si="27"/>
        <v>30.5</v>
      </c>
      <c r="CU35" s="92">
        <f t="shared" si="28"/>
        <v>14</v>
      </c>
      <c r="CV35" s="92">
        <f t="shared" si="29"/>
        <v>25.333333333333332</v>
      </c>
      <c r="CW35" s="94" t="str">
        <f t="shared" si="30"/>
        <v>s/d</v>
      </c>
      <c r="CX35" s="94" t="str">
        <f t="shared" si="31"/>
        <v>s/d</v>
      </c>
      <c r="CY35" s="93">
        <f t="shared" si="32"/>
        <v>49.206237365727283</v>
      </c>
      <c r="CZ35" s="92">
        <f t="shared" si="24"/>
        <v>13.730142486597975</v>
      </c>
      <c r="DA35" s="93">
        <f t="shared" si="25"/>
        <v>1000</v>
      </c>
      <c r="DB35" s="92">
        <f t="shared" si="33"/>
        <v>9.5</v>
      </c>
      <c r="DC35" s="92" t="e">
        <f t="shared" si="39"/>
        <v>#DIV/0!</v>
      </c>
      <c r="DD35" s="92">
        <f t="shared" si="39"/>
        <v>23.533333333333331</v>
      </c>
      <c r="DE35" s="92">
        <f t="shared" si="39"/>
        <v>23.7</v>
      </c>
      <c r="DF35" s="92" t="e">
        <f t="shared" si="39"/>
        <v>#DIV/0!</v>
      </c>
      <c r="DG35" s="92">
        <f t="shared" si="39"/>
        <v>24.033333333333331</v>
      </c>
      <c r="DH35" s="92" t="e">
        <f t="shared" si="39"/>
        <v>#DIV/0!</v>
      </c>
      <c r="DI35" s="96">
        <f t="shared" si="34"/>
        <v>0</v>
      </c>
      <c r="DJ35" s="92">
        <f>CH29</f>
        <v>6.3999999999999986</v>
      </c>
      <c r="DK35" s="96">
        <f t="shared" si="36"/>
        <v>11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33.6</v>
      </c>
      <c r="C36" s="141">
        <v>24.8</v>
      </c>
      <c r="D36" s="156">
        <f t="shared" si="3"/>
        <v>8.8000000000000007</v>
      </c>
      <c r="E36" s="156">
        <f t="shared" si="4"/>
        <v>31.324925220197752</v>
      </c>
      <c r="F36" s="156">
        <f t="shared" si="5"/>
        <v>52.079340873853049</v>
      </c>
      <c r="G36" s="156">
        <f t="shared" si="6"/>
        <v>7.2317298240000021</v>
      </c>
      <c r="H36" s="156">
        <f t="shared" si="7"/>
        <v>24.09319539619775</v>
      </c>
      <c r="I36" s="156">
        <f t="shared" si="8"/>
        <v>20.479860369596089</v>
      </c>
      <c r="J36" s="142">
        <f t="shared" si="9"/>
        <v>46.262481421484303</v>
      </c>
      <c r="K36" s="176">
        <v>992</v>
      </c>
      <c r="L36" s="177">
        <v>0</v>
      </c>
      <c r="M36" s="178"/>
      <c r="N36" s="178"/>
      <c r="O36" s="178"/>
      <c r="P36" s="179"/>
      <c r="Q36" s="180">
        <v>36</v>
      </c>
      <c r="R36" s="181">
        <v>3</v>
      </c>
      <c r="S36" s="181"/>
      <c r="T36" s="180"/>
      <c r="U36" s="182"/>
      <c r="V36" s="182" t="s">
        <v>54</v>
      </c>
      <c r="W36" s="165" t="s">
        <v>65</v>
      </c>
      <c r="X36" s="156"/>
      <c r="Y36" s="156">
        <v>28.5</v>
      </c>
      <c r="Z36" s="156">
        <v>28.5</v>
      </c>
      <c r="AA36" s="156"/>
      <c r="AB36" s="156">
        <v>28</v>
      </c>
      <c r="AC36" s="48"/>
      <c r="AD36" s="140">
        <v>40.5</v>
      </c>
      <c r="AE36" s="141">
        <v>24.5</v>
      </c>
      <c r="AF36" s="156">
        <f t="shared" si="10"/>
        <v>16</v>
      </c>
      <c r="AG36" s="156">
        <f t="shared" si="11"/>
        <v>30.768102950530384</v>
      </c>
      <c r="AH36" s="156">
        <f t="shared" si="37"/>
        <v>75.839513160866957</v>
      </c>
      <c r="AI36" s="156">
        <f t="shared" si="16"/>
        <v>13.144189200000001</v>
      </c>
      <c r="AJ36" s="156">
        <f t="shared" si="38"/>
        <v>17.623913750530384</v>
      </c>
      <c r="AK36" s="156">
        <f t="shared" si="12"/>
        <v>15.507593580869958</v>
      </c>
      <c r="AL36" s="142">
        <f t="shared" si="13"/>
        <v>23.238432073195703</v>
      </c>
      <c r="AM36" s="176">
        <v>991</v>
      </c>
      <c r="AN36" s="177">
        <v>3</v>
      </c>
      <c r="AO36" s="178"/>
      <c r="AP36" s="178"/>
      <c r="AQ36" s="178"/>
      <c r="AR36" s="179"/>
      <c r="AS36" s="180">
        <v>36</v>
      </c>
      <c r="AT36" s="181">
        <v>2</v>
      </c>
      <c r="AU36" s="181"/>
      <c r="AV36" s="180"/>
      <c r="AW36" s="182"/>
      <c r="AX36" s="182" t="s">
        <v>54</v>
      </c>
      <c r="AY36" s="156"/>
      <c r="AZ36" s="156">
        <v>30.5</v>
      </c>
      <c r="BA36" s="156">
        <v>30.5</v>
      </c>
      <c r="BB36" s="156"/>
      <c r="BC36" s="156">
        <v>27.7</v>
      </c>
      <c r="BD36" s="48"/>
      <c r="BE36" s="140">
        <v>32.6</v>
      </c>
      <c r="BF36" s="141">
        <v>25.9</v>
      </c>
      <c r="BG36" s="156">
        <f t="shared" si="18"/>
        <v>6.7000000000000028</v>
      </c>
      <c r="BH36" s="156">
        <f t="shared" si="19"/>
        <v>33.442491128492129</v>
      </c>
      <c r="BI36" s="156">
        <f t="shared" si="20"/>
        <v>49.238832960679765</v>
      </c>
      <c r="BJ36" s="156">
        <f t="shared" si="21"/>
        <v>5.5127480405000027</v>
      </c>
      <c r="BK36" s="156">
        <f t="shared" si="22"/>
        <v>27.929743087992126</v>
      </c>
      <c r="BL36" s="156">
        <f t="shared" si="23"/>
        <v>22.898347231501301</v>
      </c>
      <c r="BM36" s="142">
        <f t="shared" si="14"/>
        <v>56.722999731321295</v>
      </c>
      <c r="BN36" s="176">
        <v>993</v>
      </c>
      <c r="BO36" s="177">
        <v>0</v>
      </c>
      <c r="BP36" s="178"/>
      <c r="BQ36" s="178"/>
      <c r="BR36" s="178"/>
      <c r="BS36" s="179"/>
      <c r="BT36" s="180">
        <v>0</v>
      </c>
      <c r="BU36" s="181">
        <v>0</v>
      </c>
      <c r="BV36" s="181"/>
      <c r="BW36" s="180"/>
      <c r="BX36" s="182"/>
      <c r="BY36" s="182" t="s">
        <v>54</v>
      </c>
      <c r="BZ36" s="156"/>
      <c r="CA36" s="156">
        <v>31.6</v>
      </c>
      <c r="CB36" s="156">
        <v>30.6</v>
      </c>
      <c r="CC36" s="156"/>
      <c r="CD36" s="156">
        <v>28.4</v>
      </c>
      <c r="CE36" s="48"/>
      <c r="CF36" s="49">
        <v>0</v>
      </c>
      <c r="CG36" s="151">
        <v>32.799999999999997</v>
      </c>
      <c r="CH36" s="158">
        <f t="shared" si="0"/>
        <v>9.2000000000000028</v>
      </c>
      <c r="CI36" s="154">
        <v>28.2</v>
      </c>
      <c r="CJ36" s="154">
        <v>120656.32000000001</v>
      </c>
      <c r="CK36" s="154">
        <v>30</v>
      </c>
      <c r="CL36" s="156">
        <v>42</v>
      </c>
      <c r="CM36" s="97">
        <f t="shared" si="1"/>
        <v>35.566666666666663</v>
      </c>
      <c r="CN36" s="98"/>
      <c r="CO36" s="98"/>
      <c r="CP36" s="102">
        <f t="shared" si="2"/>
        <v>42.074637742000434</v>
      </c>
      <c r="CQ36" s="136">
        <v>10.199999999999999</v>
      </c>
      <c r="CS36" s="83">
        <v>24</v>
      </c>
      <c r="CT36" s="92">
        <f t="shared" si="27"/>
        <v>33.5</v>
      </c>
      <c r="CU36" s="92">
        <f t="shared" si="28"/>
        <v>15.4</v>
      </c>
      <c r="CV36" s="92">
        <f t="shared" si="29"/>
        <v>25.45</v>
      </c>
      <c r="CW36" s="94" t="str">
        <f t="shared" si="30"/>
        <v>s/d</v>
      </c>
      <c r="CX36" s="94" t="str">
        <f t="shared" si="31"/>
        <v>s/d</v>
      </c>
      <c r="CY36" s="93">
        <f t="shared" si="32"/>
        <v>49.699983634347099</v>
      </c>
      <c r="CZ36" s="92">
        <f t="shared" si="24"/>
        <v>14.154794247575065</v>
      </c>
      <c r="DA36" s="93">
        <f t="shared" si="25"/>
        <v>1000</v>
      </c>
      <c r="DB36" s="92">
        <f t="shared" si="33"/>
        <v>10.5</v>
      </c>
      <c r="DC36" s="92" t="e">
        <f t="shared" si="39"/>
        <v>#DIV/0!</v>
      </c>
      <c r="DD36" s="92">
        <f t="shared" si="39"/>
        <v>23.799999999999997</v>
      </c>
      <c r="DE36" s="92">
        <f t="shared" si="39"/>
        <v>24</v>
      </c>
      <c r="DF36" s="92" t="e">
        <f t="shared" si="39"/>
        <v>#DIV/0!</v>
      </c>
      <c r="DG36" s="92">
        <f t="shared" si="39"/>
        <v>24.35</v>
      </c>
      <c r="DH36" s="92" t="e">
        <f t="shared" si="39"/>
        <v>#DIV/0!</v>
      </c>
      <c r="DI36" s="96">
        <f t="shared" si="34"/>
        <v>0</v>
      </c>
      <c r="DJ36" s="92">
        <f t="shared" si="35"/>
        <v>8.2999999999999972</v>
      </c>
      <c r="DK36" s="96">
        <f t="shared" si="36"/>
        <v>11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24.8</v>
      </c>
      <c r="C37" s="141">
        <v>23.3</v>
      </c>
      <c r="D37" s="156">
        <f t="shared" si="3"/>
        <v>1.5</v>
      </c>
      <c r="E37" s="156">
        <f t="shared" si="4"/>
        <v>28.626207964188524</v>
      </c>
      <c r="F37" s="156">
        <f t="shared" si="5"/>
        <v>31.324925220197752</v>
      </c>
      <c r="G37" s="156">
        <f t="shared" si="6"/>
        <v>1.2306138074999999</v>
      </c>
      <c r="H37" s="156">
        <f t="shared" si="7"/>
        <v>27.395594156688524</v>
      </c>
      <c r="I37" s="156">
        <f t="shared" si="8"/>
        <v>22.579719173809256</v>
      </c>
      <c r="J37" s="142">
        <f t="shared" si="9"/>
        <v>87.456215662485718</v>
      </c>
      <c r="K37" s="176">
        <v>999</v>
      </c>
      <c r="L37" s="177">
        <v>8</v>
      </c>
      <c r="M37" s="178"/>
      <c r="N37" s="178"/>
      <c r="O37" s="178"/>
      <c r="P37" s="179"/>
      <c r="Q37" s="180">
        <v>18</v>
      </c>
      <c r="R37" s="181">
        <v>4</v>
      </c>
      <c r="S37" s="181"/>
      <c r="T37" s="180"/>
      <c r="U37" s="182"/>
      <c r="V37" s="182" t="s">
        <v>54</v>
      </c>
      <c r="W37" s="156">
        <v>24</v>
      </c>
      <c r="X37" s="156"/>
      <c r="Y37" s="156">
        <v>28.6</v>
      </c>
      <c r="Z37" s="156">
        <v>28.8</v>
      </c>
      <c r="AA37" s="156"/>
      <c r="AB37" s="156">
        <v>28.6</v>
      </c>
      <c r="AC37" s="48"/>
      <c r="AD37" s="140">
        <v>28.9</v>
      </c>
      <c r="AE37" s="141">
        <v>23.9</v>
      </c>
      <c r="AF37" s="156">
        <f t="shared" si="10"/>
        <v>5</v>
      </c>
      <c r="AG37" s="156">
        <f t="shared" si="11"/>
        <v>29.680301319385674</v>
      </c>
      <c r="AH37" s="156">
        <f t="shared" si="37"/>
        <v>39.863809151781282</v>
      </c>
      <c r="AI37" s="156">
        <f t="shared" si="16"/>
        <v>4.1048025749999999</v>
      </c>
      <c r="AJ37" s="156">
        <f t="shared" si="38"/>
        <v>25.575498744385673</v>
      </c>
      <c r="AK37" s="156">
        <f t="shared" si="12"/>
        <v>21.451646607299192</v>
      </c>
      <c r="AL37" s="142">
        <f t="shared" si="13"/>
        <v>64.157187405265447</v>
      </c>
      <c r="AM37" s="176">
        <v>998</v>
      </c>
      <c r="AN37" s="177">
        <v>8</v>
      </c>
      <c r="AO37" s="178"/>
      <c r="AP37" s="178"/>
      <c r="AQ37" s="178"/>
      <c r="AR37" s="179"/>
      <c r="AS37" s="180">
        <v>9</v>
      </c>
      <c r="AT37" s="181">
        <v>4</v>
      </c>
      <c r="AU37" s="181"/>
      <c r="AV37" s="180"/>
      <c r="AW37" s="182"/>
      <c r="AX37" s="182" t="s">
        <v>54</v>
      </c>
      <c r="AY37" s="156"/>
      <c r="AZ37" s="156">
        <v>29.5</v>
      </c>
      <c r="BA37" s="156">
        <v>28.9</v>
      </c>
      <c r="BB37" s="156"/>
      <c r="BC37" s="156">
        <v>28.5</v>
      </c>
      <c r="BD37" s="48"/>
      <c r="BE37" s="140">
        <v>24.6</v>
      </c>
      <c r="BF37" s="141">
        <v>20.2</v>
      </c>
      <c r="BG37" s="156">
        <f t="shared" si="18"/>
        <v>4.4000000000000021</v>
      </c>
      <c r="BH37" s="156">
        <f t="shared" si="19"/>
        <v>23.68418059807065</v>
      </c>
      <c r="BI37" s="156">
        <f t="shared" si="20"/>
        <v>30.952743411559485</v>
      </c>
      <c r="BJ37" s="156">
        <f t="shared" si="21"/>
        <v>3.5972673880000023</v>
      </c>
      <c r="BK37" s="156">
        <f t="shared" si="22"/>
        <v>20.086913210070648</v>
      </c>
      <c r="BL37" s="156">
        <f t="shared" si="23"/>
        <v>17.564295510788732</v>
      </c>
      <c r="BM37" s="142">
        <f t="shared" si="14"/>
        <v>64.895421200594029</v>
      </c>
      <c r="BN37" s="176">
        <v>1000</v>
      </c>
      <c r="BO37" s="177">
        <v>0</v>
      </c>
      <c r="BP37" s="178"/>
      <c r="BQ37" s="178"/>
      <c r="BR37" s="178"/>
      <c r="BS37" s="179"/>
      <c r="BT37" s="180">
        <v>4</v>
      </c>
      <c r="BU37" s="181">
        <v>2</v>
      </c>
      <c r="BV37" s="181"/>
      <c r="BW37" s="180"/>
      <c r="BX37" s="182"/>
      <c r="BY37" s="182" t="s">
        <v>54</v>
      </c>
      <c r="BZ37" s="156"/>
      <c r="CA37" s="156">
        <v>28.1</v>
      </c>
      <c r="CB37" s="156">
        <v>28.6</v>
      </c>
      <c r="CC37" s="156"/>
      <c r="CD37" s="156">
        <v>28.3</v>
      </c>
      <c r="CE37" s="48"/>
      <c r="CF37" s="49">
        <v>0</v>
      </c>
      <c r="CG37" s="151">
        <v>34.200000000000003</v>
      </c>
      <c r="CH37" s="158">
        <f>CF37+30.3-25</f>
        <v>5.3000000000000007</v>
      </c>
      <c r="CI37" s="154">
        <v>26</v>
      </c>
      <c r="CJ37" s="154">
        <v>120739.3</v>
      </c>
      <c r="CK37" s="154">
        <v>24.8</v>
      </c>
      <c r="CL37" s="156">
        <v>32.5</v>
      </c>
      <c r="CM37" s="138">
        <f t="shared" si="1"/>
        <v>26.100000000000005</v>
      </c>
      <c r="CN37" s="98"/>
      <c r="CO37" s="98"/>
      <c r="CP37" s="102">
        <f t="shared" si="2"/>
        <v>72.169608089448403</v>
      </c>
      <c r="CQ37" s="137">
        <v>0.3</v>
      </c>
      <c r="CS37" s="83">
        <v>25</v>
      </c>
      <c r="CT37" s="92">
        <f t="shared" si="27"/>
        <v>34.5</v>
      </c>
      <c r="CU37" s="92">
        <f t="shared" si="28"/>
        <v>21</v>
      </c>
      <c r="CV37" s="92">
        <f t="shared" si="29"/>
        <v>29</v>
      </c>
      <c r="CW37" s="94" t="str">
        <f t="shared" si="30"/>
        <v>s/d</v>
      </c>
      <c r="CX37" s="94" t="str">
        <f t="shared" si="31"/>
        <v>s/d</v>
      </c>
      <c r="CY37" s="93">
        <f t="shared" si="32"/>
        <v>39.301876363893847</v>
      </c>
      <c r="CZ37" s="92">
        <f t="shared" si="24"/>
        <v>13.765704245977821</v>
      </c>
      <c r="DA37" s="93">
        <f t="shared" si="25"/>
        <v>999</v>
      </c>
      <c r="DB37" s="92">
        <f t="shared" si="33"/>
        <v>16.5</v>
      </c>
      <c r="DC37" s="92" t="e">
        <f t="shared" si="39"/>
        <v>#DIV/0!</v>
      </c>
      <c r="DD37" s="92">
        <f t="shared" si="39"/>
        <v>26</v>
      </c>
      <c r="DE37" s="92">
        <f t="shared" si="39"/>
        <v>25.400000000000002</v>
      </c>
      <c r="DF37" s="92" t="e">
        <f t="shared" si="39"/>
        <v>#DIV/0!</v>
      </c>
      <c r="DG37" s="92">
        <f t="shared" si="39"/>
        <v>24.600000000000005</v>
      </c>
      <c r="DH37" s="92" t="e">
        <f t="shared" si="39"/>
        <v>#DIV/0!</v>
      </c>
      <c r="DI37" s="96">
        <f t="shared" si="34"/>
        <v>0.5</v>
      </c>
      <c r="DJ37" s="92">
        <f t="shared" si="35"/>
        <v>6.1000000000000014</v>
      </c>
      <c r="DK37" s="96">
        <f>IF(CQ31="","",CQ31)</f>
        <v>7.4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72.3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37</v>
      </c>
      <c r="CU38" s="92">
        <f t="shared" si="28"/>
        <v>22</v>
      </c>
      <c r="CV38" s="92">
        <f>IF(CM32=FALSE,"s/d",CM32)</f>
        <v>29.533333333333331</v>
      </c>
      <c r="CW38" s="94" t="str">
        <f t="shared" si="30"/>
        <v>s/d</v>
      </c>
      <c r="CX38" s="94" t="str">
        <f t="shared" si="31"/>
        <v>s/d</v>
      </c>
      <c r="CY38" s="93">
        <f t="shared" si="32"/>
        <v>51.24482965920388</v>
      </c>
      <c r="CZ38" s="92">
        <f t="shared" si="24"/>
        <v>18.059597008613622</v>
      </c>
      <c r="DA38" s="93">
        <f t="shared" si="25"/>
        <v>994.33333333333337</v>
      </c>
      <c r="DB38" s="92">
        <f t="shared" si="33"/>
        <v>15.5</v>
      </c>
      <c r="DC38" s="92" t="e">
        <f t="shared" si="39"/>
        <v>#DIV/0!</v>
      </c>
      <c r="DD38" s="92">
        <f t="shared" si="39"/>
        <v>25.366666666666664</v>
      </c>
      <c r="DE38" s="92">
        <f t="shared" si="39"/>
        <v>24.566666666666666</v>
      </c>
      <c r="DF38" s="92" t="e">
        <f t="shared" si="39"/>
        <v>#DIV/0!</v>
      </c>
      <c r="DG38" s="92">
        <f t="shared" si="39"/>
        <v>24.933333333333337</v>
      </c>
      <c r="DH38" s="92" t="e">
        <f t="shared" si="39"/>
        <v>#DIV/0!</v>
      </c>
      <c r="DI38" s="96">
        <f t="shared" si="34"/>
        <v>0.8</v>
      </c>
      <c r="DJ38" s="92">
        <f t="shared" si="35"/>
        <v>6.8000000000000007</v>
      </c>
      <c r="DK38" s="96" t="str">
        <f t="shared" si="36"/>
        <v>s/d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AVERAGE(W7:W37)</f>
        <v>17.225000000000001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2.3322580645161288</v>
      </c>
      <c r="CG39" s="5">
        <f>AVERAGE(CG7:CG37)</f>
        <v>30.928571428571423</v>
      </c>
      <c r="CH39" s="5" t="e">
        <f t="shared" ref="CH39:CN39" si="40">AVERAGE(CH7:CH36)</f>
        <v>#VALUE!</v>
      </c>
      <c r="CI39" s="5"/>
      <c r="CJ39" s="5"/>
      <c r="CK39" s="5">
        <f>AVERAGE(CK7:CK37)</f>
        <v>20.251612903225805</v>
      </c>
      <c r="CL39" s="5">
        <f>AVERAGE(CL7:CL37)</f>
        <v>31.845161290322583</v>
      </c>
      <c r="CM39" s="5">
        <f t="shared" si="40"/>
        <v>26.388333333333335</v>
      </c>
      <c r="CN39" s="5" t="e">
        <f t="shared" si="40"/>
        <v>#DIV/0!</v>
      </c>
      <c r="CO39" s="5"/>
      <c r="CP39" s="42"/>
      <c r="CQ39" s="33">
        <f>AVERAGE(CQ7:CQ37)</f>
        <v>6.126666666666666</v>
      </c>
      <c r="CS39" s="83">
        <v>27</v>
      </c>
      <c r="CT39" s="92">
        <f t="shared" si="27"/>
        <v>40.5</v>
      </c>
      <c r="CU39" s="92">
        <f t="shared" si="28"/>
        <v>21.6</v>
      </c>
      <c r="CV39" s="92">
        <f t="shared" si="29"/>
        <v>34.533333333333331</v>
      </c>
      <c r="CW39" s="94" t="str">
        <f t="shared" si="30"/>
        <v>s/d</v>
      </c>
      <c r="CX39" s="94" t="str">
        <f t="shared" si="31"/>
        <v>s/d</v>
      </c>
      <c r="CY39" s="93">
        <f t="shared" si="32"/>
        <v>41.834905820601954</v>
      </c>
      <c r="CZ39" s="92">
        <f t="shared" si="24"/>
        <v>19.034009359422559</v>
      </c>
      <c r="DA39" s="93">
        <f t="shared" si="25"/>
        <v>990</v>
      </c>
      <c r="DB39" s="92" t="str">
        <f t="shared" si="33"/>
        <v>s/d</v>
      </c>
      <c r="DC39" s="92" t="e">
        <f t="shared" si="39"/>
        <v>#DIV/0!</v>
      </c>
      <c r="DD39" s="92">
        <f t="shared" si="39"/>
        <v>27.866666666666664</v>
      </c>
      <c r="DE39" s="92">
        <f t="shared" si="39"/>
        <v>26.666666666666668</v>
      </c>
      <c r="DF39" s="92" t="e">
        <f t="shared" si="39"/>
        <v>#DIV/0!</v>
      </c>
      <c r="DG39" s="92">
        <f t="shared" si="39"/>
        <v>25.466666666666669</v>
      </c>
      <c r="DH39" s="92" t="e">
        <f t="shared" si="39"/>
        <v>#DIV/0!</v>
      </c>
      <c r="DI39" s="96">
        <f t="shared" si="34"/>
        <v>0</v>
      </c>
      <c r="DJ39" s="92">
        <f t="shared" si="35"/>
        <v>15.399999999999999</v>
      </c>
      <c r="DK39" s="96">
        <f t="shared" si="36"/>
        <v>10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9.5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14.5</v>
      </c>
      <c r="CH40" s="6" t="e">
        <f t="shared" ref="CH40:CN40" si="41">MIN(CH7:CH36)</f>
        <v>#VALUE!</v>
      </c>
      <c r="CI40" s="6"/>
      <c r="CJ40" s="6"/>
      <c r="CK40" s="6">
        <f>MIN(CK7:CK37)</f>
        <v>13.2</v>
      </c>
      <c r="CL40" s="6">
        <f>MIN(CL7:CL37)</f>
        <v>21.5</v>
      </c>
      <c r="CM40" s="6">
        <f t="shared" si="41"/>
        <v>16.966666666666665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40.5</v>
      </c>
      <c r="CU40" s="92">
        <f t="shared" si="28"/>
        <v>27.6</v>
      </c>
      <c r="CV40" s="92">
        <f t="shared" si="29"/>
        <v>35.633333333333333</v>
      </c>
      <c r="CW40" s="94" t="str">
        <f t="shared" si="30"/>
        <v>s/d</v>
      </c>
      <c r="CX40" s="94" t="str">
        <f t="shared" si="31"/>
        <v>s/d</v>
      </c>
      <c r="CY40" s="93">
        <f t="shared" si="32"/>
        <v>38.947120778509152</v>
      </c>
      <c r="CZ40" s="92">
        <f t="shared" si="24"/>
        <v>19.209663767909788</v>
      </c>
      <c r="DA40" s="93">
        <f t="shared" si="25"/>
        <v>989.33333333333337</v>
      </c>
      <c r="DB40" s="92">
        <f t="shared" si="33"/>
        <v>22.5</v>
      </c>
      <c r="DC40" s="92" t="e">
        <f t="shared" si="39"/>
        <v>#DIV/0!</v>
      </c>
      <c r="DD40" s="92">
        <f t="shared" si="39"/>
        <v>29.5</v>
      </c>
      <c r="DE40" s="92">
        <f t="shared" si="39"/>
        <v>27.933333333333334</v>
      </c>
      <c r="DF40" s="92" t="e">
        <f t="shared" si="39"/>
        <v>#DIV/0!</v>
      </c>
      <c r="DG40" s="92">
        <f t="shared" si="39"/>
        <v>26.3</v>
      </c>
      <c r="DH40" s="92" t="e">
        <f t="shared" si="39"/>
        <v>#DIV/0!</v>
      </c>
      <c r="DI40" s="96">
        <f t="shared" si="34"/>
        <v>0</v>
      </c>
      <c r="DJ40" s="92">
        <f t="shared" si="35"/>
        <v>10</v>
      </c>
      <c r="DK40" s="96">
        <f t="shared" si="36"/>
        <v>10.7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25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37.5</v>
      </c>
      <c r="CG41" s="110">
        <f>MAX(CG7:CG37)</f>
        <v>40.4</v>
      </c>
      <c r="CH41" s="110" t="e">
        <f t="shared" ref="CH41:CN41" si="42">MAX(CH7:CH36)</f>
        <v>#VALUE!</v>
      </c>
      <c r="CI41" s="110"/>
      <c r="CJ41" s="110"/>
      <c r="CK41" s="110">
        <f>MAX(CK7:CK37)</f>
        <v>30</v>
      </c>
      <c r="CL41" s="110">
        <f>MAX(CL7:CL37)</f>
        <v>42</v>
      </c>
      <c r="CM41" s="110">
        <f t="shared" si="42"/>
        <v>35.866666666666667</v>
      </c>
      <c r="CN41" s="110">
        <f t="shared" si="42"/>
        <v>0</v>
      </c>
      <c r="CO41" s="110"/>
      <c r="CP41" s="110"/>
      <c r="CQ41" s="41">
        <f>MAX(CQ7:CQ37)</f>
        <v>11</v>
      </c>
      <c r="CS41" s="83">
        <v>29</v>
      </c>
      <c r="CT41" s="92">
        <f t="shared" si="27"/>
        <v>41</v>
      </c>
      <c r="CU41" s="92">
        <f t="shared" si="28"/>
        <v>27.7</v>
      </c>
      <c r="CV41" s="92">
        <f t="shared" si="29"/>
        <v>35.866666666666667</v>
      </c>
      <c r="CW41" s="94" t="str">
        <f t="shared" si="30"/>
        <v>s/d</v>
      </c>
      <c r="CX41" s="94" t="str">
        <f t="shared" si="31"/>
        <v>s/d</v>
      </c>
      <c r="CY41" s="93">
        <f t="shared" si="32"/>
        <v>39.766636075825893</v>
      </c>
      <c r="CZ41" s="92">
        <f t="shared" si="24"/>
        <v>19.549150282911899</v>
      </c>
      <c r="DA41" s="93">
        <f t="shared" si="25"/>
        <v>989.33333333333337</v>
      </c>
      <c r="DB41" s="92" t="str">
        <f t="shared" si="33"/>
        <v>s/d</v>
      </c>
      <c r="DC41" s="92" t="e">
        <f t="shared" si="39"/>
        <v>#DIV/0!</v>
      </c>
      <c r="DD41" s="92">
        <f t="shared" si="39"/>
        <v>30.433333333333334</v>
      </c>
      <c r="DE41" s="92">
        <f t="shared" si="39"/>
        <v>28.933333333333334</v>
      </c>
      <c r="DF41" s="92" t="e">
        <f t="shared" si="39"/>
        <v>#DIV/0!</v>
      </c>
      <c r="DG41" s="92">
        <f t="shared" si="39"/>
        <v>27.100000000000005</v>
      </c>
      <c r="DH41" s="92" t="e">
        <f t="shared" si="39"/>
        <v>#DIV/0!</v>
      </c>
      <c r="DI41" s="96">
        <f t="shared" si="34"/>
        <v>0</v>
      </c>
      <c r="DJ41" s="92">
        <f t="shared" si="35"/>
        <v>7.7999999999999972</v>
      </c>
      <c r="DK41" s="96">
        <f t="shared" si="36"/>
        <v>10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42</v>
      </c>
      <c r="CU42" s="92">
        <f t="shared" si="28"/>
        <v>30</v>
      </c>
      <c r="CV42" s="92">
        <f t="shared" si="29"/>
        <v>35.566666666666663</v>
      </c>
      <c r="CW42" s="94" t="str">
        <f t="shared" si="30"/>
        <v>s/d</v>
      </c>
      <c r="CX42" s="94" t="str">
        <f t="shared" si="31"/>
        <v>s/d</v>
      </c>
      <c r="CY42" s="93">
        <f t="shared" si="32"/>
        <v>42.074637742000434</v>
      </c>
      <c r="CZ42" s="92">
        <f t="shared" si="24"/>
        <v>19.628600393989117</v>
      </c>
      <c r="DA42" s="93">
        <f t="shared" si="25"/>
        <v>992</v>
      </c>
      <c r="DB42" s="92" t="str">
        <f t="shared" si="33"/>
        <v>s/d</v>
      </c>
      <c r="DC42" s="92" t="e">
        <f t="shared" si="39"/>
        <v>#DIV/0!</v>
      </c>
      <c r="DD42" s="92">
        <f t="shared" si="39"/>
        <v>30.2</v>
      </c>
      <c r="DE42" s="92">
        <f t="shared" si="39"/>
        <v>29.866666666666664</v>
      </c>
      <c r="DF42" s="92" t="e">
        <f t="shared" si="39"/>
        <v>#DIV/0!</v>
      </c>
      <c r="DG42" s="92">
        <f t="shared" si="39"/>
        <v>28.033333333333331</v>
      </c>
      <c r="DH42" s="92" t="e">
        <f t="shared" si="39"/>
        <v>#DIV/0!</v>
      </c>
      <c r="DI42" s="96">
        <f t="shared" si="34"/>
        <v>0</v>
      </c>
      <c r="DJ42" s="92">
        <f>CH36</f>
        <v>9.2000000000000028</v>
      </c>
      <c r="DK42" s="96">
        <f t="shared" si="36"/>
        <v>10.199999999999999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7"/>
        <v>32.5</v>
      </c>
      <c r="CU43" s="92">
        <f t="shared" si="28"/>
        <v>24.8</v>
      </c>
      <c r="CV43" s="92">
        <f t="shared" si="29"/>
        <v>26.100000000000005</v>
      </c>
      <c r="CW43" s="94" t="str">
        <f t="shared" si="30"/>
        <v>s/d</v>
      </c>
      <c r="CX43" s="94" t="str">
        <f t="shared" si="31"/>
        <v>s/d</v>
      </c>
      <c r="CY43" s="93">
        <f t="shared" si="32"/>
        <v>72.169608089448403</v>
      </c>
      <c r="CZ43" s="92">
        <f t="shared" si="24"/>
        <v>20.531887097299059</v>
      </c>
      <c r="DA43" s="93">
        <f t="shared" si="25"/>
        <v>999</v>
      </c>
      <c r="DB43" s="92">
        <f t="shared" si="33"/>
        <v>24</v>
      </c>
      <c r="DC43" s="92" t="e">
        <f t="shared" si="39"/>
        <v>#DIV/0!</v>
      </c>
      <c r="DD43" s="92">
        <f t="shared" si="39"/>
        <v>28.733333333333334</v>
      </c>
      <c r="DE43" s="92">
        <f t="shared" si="39"/>
        <v>28.766666666666669</v>
      </c>
      <c r="DF43" s="92" t="e">
        <f t="shared" si="39"/>
        <v>#DIV/0!</v>
      </c>
      <c r="DG43" s="92">
        <f t="shared" si="39"/>
        <v>28.466666666666669</v>
      </c>
      <c r="DH43" s="92" t="e">
        <f t="shared" si="39"/>
        <v>#DIV/0!</v>
      </c>
      <c r="DI43" s="96">
        <f t="shared" si="34"/>
        <v>0</v>
      </c>
      <c r="DJ43" s="92">
        <f>CH37</f>
        <v>5.3000000000000007</v>
      </c>
      <c r="DK43" s="96">
        <f t="shared" si="36"/>
        <v>0.3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U1000"/>
  <sheetViews>
    <sheetView topLeftCell="A7" zoomScale="80" zoomScaleNormal="80" workbookViewId="0">
      <pane xSplit="1" topLeftCell="BX1" activePane="topRight" state="frozen"/>
      <selection pane="topRight" activeCell="CK50" sqref="CK50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111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110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27</v>
      </c>
      <c r="C7" s="141">
        <v>21.4</v>
      </c>
      <c r="D7" s="156">
        <f>IF(B7="","SD",IF(C7="","SD",(B7-C7)))</f>
        <v>5.6000000000000014</v>
      </c>
      <c r="E7" s="156">
        <f xml:space="preserve"> IF(B7="","SD",IF(C7="","SD",(10^(23.5518-(2937.4/(273+C7))-(4.9283*LOG10(273+C7))))))</f>
        <v>25.500711069439838</v>
      </c>
      <c r="F7" s="156">
        <f>IF(B7="","SD",(10^(23.5518-(2937.4/(273+B7))-(4.9283*LOG10(273+B7)))))</f>
        <v>35.683708834322552</v>
      </c>
      <c r="G7" s="156">
        <f>IF(B7="","SD",IF(C7="","SD",(0.799*(1+(0.00115*C7))*(B7-C7))))</f>
        <v>4.5845149840000019</v>
      </c>
      <c r="H7" s="156">
        <f>IF(E7="SD","SD",IF(G7="SD","SD",(E7-G7)))</f>
        <v>20.916196085439836</v>
      </c>
      <c r="I7" s="156">
        <f>IF(H7="SD","SD",((237.3*LN(H7/6.11))/(7.5*LN(10)-LN(H7/6.11))))</f>
        <v>18.207149722445671</v>
      </c>
      <c r="J7" s="142">
        <f>IF(H7="SD","",IF(F7="SD","",(100*H7/F7)))</f>
        <v>58.615532882393353</v>
      </c>
      <c r="K7" s="176">
        <v>1000</v>
      </c>
      <c r="L7" s="177">
        <v>0</v>
      </c>
      <c r="M7" s="178"/>
      <c r="N7" s="178"/>
      <c r="O7" s="178"/>
      <c r="P7" s="179"/>
      <c r="Q7" s="180">
        <v>4</v>
      </c>
      <c r="R7" s="181">
        <v>4</v>
      </c>
      <c r="S7" s="181"/>
      <c r="T7" s="180"/>
      <c r="U7" s="182"/>
      <c r="V7" s="182" t="s">
        <v>54</v>
      </c>
      <c r="W7" s="156">
        <v>18</v>
      </c>
      <c r="X7" s="156"/>
      <c r="Y7" s="156">
        <v>26.5</v>
      </c>
      <c r="Z7" s="156">
        <v>27.3</v>
      </c>
      <c r="AA7" s="156"/>
      <c r="AB7" s="156">
        <v>28</v>
      </c>
      <c r="AC7" s="48"/>
      <c r="AD7" s="140">
        <v>37.799999999999997</v>
      </c>
      <c r="AE7" s="141">
        <v>25</v>
      </c>
      <c r="AF7" s="156">
        <f>IF(AD7="","SD",IF(AE7="","SD",(AD7-AE7)))</f>
        <v>12.799999999999997</v>
      </c>
      <c r="AG7" s="156">
        <f xml:space="preserve"> IF(AD7="","SD",IF(AE7="","SD",(10^(23.5518-(2937.4/(273+AE7))-(4.9283*LOG10(273+AE7))))))</f>
        <v>31.701003193072857</v>
      </c>
      <c r="AH7" s="156">
        <f>IF(AD7="","SD",(10^(23.5518-(2937.4/(273+AD7))-(4.9283*LOG10(273+AD7)))))</f>
        <v>65.616322531703716</v>
      </c>
      <c r="AI7" s="156">
        <f>IF(AD7="","SD",IF(AE7="","SD",(0.799*(1+(0.00115*AE7))*(AD7-AE7))))</f>
        <v>10.521231999999998</v>
      </c>
      <c r="AJ7" s="156">
        <f>IF(AG7="SD","SD",IF(AI7="SD","SD",(AG7-AI7)))</f>
        <v>21.17977119307286</v>
      </c>
      <c r="AK7" s="156">
        <f>IF(AJ7="SD","SD",((237.3*LN(AJ7/6.11))/(7.5*LN(10)-LN(AJ7/6.11))))</f>
        <v>18.406800136409345</v>
      </c>
      <c r="AL7" s="142">
        <f>IF(AJ7="SD","",IF(AH7="SD","",(100*AJ7/AH7)))</f>
        <v>32.278205141471425</v>
      </c>
      <c r="AM7" s="176">
        <v>996</v>
      </c>
      <c r="AN7" s="177">
        <v>0</v>
      </c>
      <c r="AO7" s="178"/>
      <c r="AP7" s="178"/>
      <c r="AQ7" s="178"/>
      <c r="AR7" s="179"/>
      <c r="AS7" s="180">
        <v>4</v>
      </c>
      <c r="AT7" s="181">
        <v>2</v>
      </c>
      <c r="AU7" s="181"/>
      <c r="AV7" s="180"/>
      <c r="AW7" s="182"/>
      <c r="AX7" s="182" t="s">
        <v>54</v>
      </c>
      <c r="AY7" s="156"/>
      <c r="AZ7" s="156">
        <v>32.299999999999997</v>
      </c>
      <c r="BA7" s="156">
        <v>29.4</v>
      </c>
      <c r="BB7" s="156"/>
      <c r="BC7" s="156">
        <v>27.7</v>
      </c>
      <c r="BD7" s="48"/>
      <c r="BE7" s="140">
        <v>31.2</v>
      </c>
      <c r="BF7" s="141">
        <v>25</v>
      </c>
      <c r="BG7" s="156">
        <f>IF(BE7="","SD",IF(BF7="","SD",(BE7-BF7)))</f>
        <v>6.1999999999999993</v>
      </c>
      <c r="BH7" s="156">
        <f xml:space="preserve"> IF(BE7="","SD",IF(BF7="","SD",(10^(23.5518-(2937.4/(273+BF7))-(4.9283*LOG10(273+BF7))))))</f>
        <v>31.701003193072857</v>
      </c>
      <c r="BI7" s="156">
        <f>IF(BE7="","SD",(10^(23.5518-(2937.4/(273+BE7))-(4.9283*LOG10(273+BE7)))))</f>
        <v>45.488246440621936</v>
      </c>
      <c r="BJ7" s="156">
        <f>IF(BE7="","SD",IF(BF7="","SD",(0.799*(1+(0.00115*BF7))*(BE7-BF7))))</f>
        <v>5.0962217499999998</v>
      </c>
      <c r="BK7" s="156">
        <f>IF(BH7="SD","SD",IF(BJ7="SD","SD",(BH7-BJ7)))</f>
        <v>26.604781443072859</v>
      </c>
      <c r="BL7" s="156">
        <f>IF(BK7="SD","SD",((237.3*LN(BK7/6.11))/(7.5*LN(10)-LN(BK7/6.11))))</f>
        <v>22.097880085454516</v>
      </c>
      <c r="BM7" s="142">
        <f>IF(BK7="SD","",IF(BI7="SD","",(100*BK7/BI7)))</f>
        <v>58.487155528849421</v>
      </c>
      <c r="BN7" s="176">
        <v>995</v>
      </c>
      <c r="BO7" s="177">
        <v>0</v>
      </c>
      <c r="BP7" s="178"/>
      <c r="BQ7" s="178"/>
      <c r="BR7" s="178"/>
      <c r="BS7" s="179"/>
      <c r="BT7" s="180">
        <v>0</v>
      </c>
      <c r="BU7" s="181">
        <v>0</v>
      </c>
      <c r="BV7" s="181"/>
      <c r="BW7" s="180"/>
      <c r="BX7" s="182"/>
      <c r="BY7" s="182" t="s">
        <v>54</v>
      </c>
      <c r="BZ7" s="156"/>
      <c r="CA7" s="156">
        <v>30.8</v>
      </c>
      <c r="CB7" s="156">
        <v>30</v>
      </c>
      <c r="CC7" s="156"/>
      <c r="CD7" s="156">
        <v>28.1</v>
      </c>
      <c r="CE7" s="48"/>
      <c r="CF7" s="149">
        <v>0</v>
      </c>
      <c r="CG7" s="3">
        <v>30.3</v>
      </c>
      <c r="CH7" s="3">
        <f t="shared" ref="CH7:CH36" si="0">CF7+CG8-25</f>
        <v>8.7000000000000028</v>
      </c>
      <c r="CI7" s="155">
        <v>23.5</v>
      </c>
      <c r="CJ7" s="153">
        <v>120837.31</v>
      </c>
      <c r="CK7" s="157">
        <v>21.2</v>
      </c>
      <c r="CL7" s="155">
        <v>38.5</v>
      </c>
      <c r="CM7" s="97">
        <f t="shared" ref="CM7:CM37" si="1">IF(AND(B7&gt;0,AD7&gt;0),AVERAGE(B7,AD7,BE7),IF(AND(B7=0,AD7&gt;0,BE7&gt;0),AVERAGE(B7,AD7,BE7),IF(AND(AD7=0,B7&gt;0,BE7&gt;0),AVERAGE(B7,AD7,BE7))))</f>
        <v>32</v>
      </c>
      <c r="CN7" s="101"/>
      <c r="CO7" s="101"/>
      <c r="CP7" s="102">
        <f t="shared" ref="CP7:CP37" si="2">IF(COUNT(J7,AL7,BM7)=1,"sd",AVERAGE(J7,AL7,BM7))</f>
        <v>49.793631184238073</v>
      </c>
      <c r="CQ7" s="135">
        <v>10.5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31.4</v>
      </c>
      <c r="C8" s="141">
        <v>24</v>
      </c>
      <c r="D8" s="156">
        <f t="shared" ref="D8:D37" si="3">IF(B8="","SD",IF(C8="","SD",(B8-C8)))</f>
        <v>7.3999999999999986</v>
      </c>
      <c r="E8" s="156">
        <f t="shared" ref="E8:E37" si="4" xml:space="preserve"> IF(B8="","SD",IF(C8="","SD",(10^(23.5518-(2937.4/(273+C8))-(4.9283*LOG10(273+C8))))))</f>
        <v>29.859236634987937</v>
      </c>
      <c r="F8" s="156">
        <f t="shared" ref="F8:F37" si="5">IF(B8="","SD",(10^(23.5518-(2937.4/(273+B8))-(4.9283*LOG10(273+B8)))))</f>
        <v>46.008370279313532</v>
      </c>
      <c r="G8" s="156">
        <f t="shared" ref="G8:G37" si="6">IF(B8="","SD",IF(C8="","SD",(0.799*(1+(0.00115*C8))*(B8-C8))))</f>
        <v>6.0757877599999999</v>
      </c>
      <c r="H8" s="156">
        <f t="shared" ref="H8:H37" si="7">IF(E8="SD","SD",IF(G8="SD","SD",(E8-G8)))</f>
        <v>23.783448874987936</v>
      </c>
      <c r="I8" s="156">
        <f t="shared" ref="I8:I37" si="8">IF(H8="SD","SD",((237.3*LN(H8/6.11))/(7.5*LN(10)-LN(H8/6.11))))</f>
        <v>20.270213336102916</v>
      </c>
      <c r="J8" s="142">
        <f t="shared" ref="J8:J37" si="9">IF(H8="SD","",IF(F8="SD","",(100*H8/F8)))</f>
        <v>51.693743400603658</v>
      </c>
      <c r="K8" s="176">
        <v>996</v>
      </c>
      <c r="L8" s="177">
        <v>0</v>
      </c>
      <c r="M8" s="178"/>
      <c r="N8" s="178"/>
      <c r="O8" s="178"/>
      <c r="P8" s="179"/>
      <c r="Q8" s="180">
        <v>36</v>
      </c>
      <c r="R8" s="181">
        <v>3</v>
      </c>
      <c r="S8" s="181"/>
      <c r="T8" s="180"/>
      <c r="U8" s="182"/>
      <c r="V8" s="182" t="s">
        <v>54</v>
      </c>
      <c r="W8" s="156">
        <v>21.5</v>
      </c>
      <c r="X8" s="156"/>
      <c r="Y8" s="156">
        <v>28.2</v>
      </c>
      <c r="Z8" s="156">
        <v>28.6</v>
      </c>
      <c r="AA8" s="156"/>
      <c r="AB8" s="156">
        <v>28.5</v>
      </c>
      <c r="AC8" s="48"/>
      <c r="AD8" s="140">
        <v>40.200000000000003</v>
      </c>
      <c r="AE8" s="141">
        <v>26.2</v>
      </c>
      <c r="AF8" s="156">
        <f t="shared" ref="AF8:AF37" si="10">IF(AD8="","SD",IF(AE8="","SD",(AD8-AE8)))</f>
        <v>14.000000000000004</v>
      </c>
      <c r="AG8" s="156">
        <f t="shared" ref="AG8:AG37" si="11" xml:space="preserve"> IF(AD8="","SD",IF(AE8="","SD",(10^(23.5518-(2937.4/(273+AE8))-(4.9283*LOG10(273+AE8))))))</f>
        <v>34.04122114983732</v>
      </c>
      <c r="AH8" s="156">
        <f>IF(AD8="","SD",(10^(23.5518-(2937.4/(273+AD8))-(4.9283*LOG10(273+AD8)))))</f>
        <v>74.639698691494715</v>
      </c>
      <c r="AI8" s="156">
        <f>IF(AD8="","SD",IF(AE8="","SD",(0.799*(1+(0.00115*AE8))*(AD8-AE8))))</f>
        <v>11.523034180000003</v>
      </c>
      <c r="AJ8" s="156">
        <f>IF(AG8="SD","SD",IF(AI8="SD","SD",(AG8-AI8)))</f>
        <v>22.518186969837316</v>
      </c>
      <c r="AK8" s="156">
        <f t="shared" ref="AK8:AK37" si="12">IF(AJ8="SD","SD",((237.3*LN(AJ8/6.11))/(7.5*LN(10)-LN(AJ8/6.11))))</f>
        <v>19.388252763771359</v>
      </c>
      <c r="AL8" s="142">
        <f t="shared" ref="AL8:AL37" si="13">IF(AJ8="SD","",IF(AH8="SD","",(100*AJ8/AH8)))</f>
        <v>30.169182572548742</v>
      </c>
      <c r="AM8" s="176">
        <v>992</v>
      </c>
      <c r="AN8" s="177">
        <v>3</v>
      </c>
      <c r="AO8" s="178"/>
      <c r="AP8" s="178"/>
      <c r="AQ8" s="178"/>
      <c r="AR8" s="179"/>
      <c r="AS8" s="180">
        <v>4</v>
      </c>
      <c r="AT8" s="181">
        <v>2</v>
      </c>
      <c r="AU8" s="181"/>
      <c r="AV8" s="180"/>
      <c r="AW8" s="182"/>
      <c r="AX8" s="182" t="s">
        <v>54</v>
      </c>
      <c r="AY8" s="156"/>
      <c r="AZ8" s="156">
        <v>34.200000000000003</v>
      </c>
      <c r="BA8" s="156">
        <v>30.8</v>
      </c>
      <c r="BB8" s="156"/>
      <c r="BC8" s="156">
        <v>28.4</v>
      </c>
      <c r="BD8" s="48"/>
      <c r="BE8" s="140">
        <v>32.4</v>
      </c>
      <c r="BF8" s="141">
        <v>24.8</v>
      </c>
      <c r="BG8" s="156">
        <f>IF(BE8="","SD",IF(BF8="","SD",(BE8-BF8)))</f>
        <v>7.5999999999999979</v>
      </c>
      <c r="BH8" s="156">
        <f xml:space="preserve"> IF(BE8="","SD",IF(BF8="","SD",(10^(23.5518-(2937.4/(273+BF8))-(4.9283*LOG10(273+BF8))))))</f>
        <v>31.324925220197752</v>
      </c>
      <c r="BI8" s="156">
        <f>IF(BE8="","SD",(10^(23.5518-(2937.4/(273+BE8))-(4.9283*LOG10(273+BE8)))))</f>
        <v>48.687145638479912</v>
      </c>
      <c r="BJ8" s="156">
        <f>IF(BE8="","SD",IF(BF8="","SD",(0.799*(1+(0.00115*BF8))*(BE8-BF8))))</f>
        <v>6.2455848479999991</v>
      </c>
      <c r="BK8" s="156">
        <f>IF(BH8="SD","SD",IF(BJ8="SD","SD",(BH8-BJ8)))</f>
        <v>25.079340372197752</v>
      </c>
      <c r="BL8" s="156">
        <f>IF(BK8="SD","SD",((237.3*LN(BK8/6.11))/(7.5*LN(10)-LN(BK8/6.11))))</f>
        <v>21.131979497371411</v>
      </c>
      <c r="BM8" s="142">
        <f t="shared" ref="BM8:BM37" si="14">IF(BK8="SD","",IF(BI8="SD","",(100*BK8/BI8)))</f>
        <v>51.51121521565701</v>
      </c>
      <c r="BN8" s="176">
        <v>992</v>
      </c>
      <c r="BO8" s="177">
        <v>0</v>
      </c>
      <c r="BP8" s="178"/>
      <c r="BQ8" s="178"/>
      <c r="BR8" s="178"/>
      <c r="BS8" s="179"/>
      <c r="BT8" s="180">
        <v>9</v>
      </c>
      <c r="BU8" s="181">
        <v>2</v>
      </c>
      <c r="BV8" s="181"/>
      <c r="BW8" s="180"/>
      <c r="BX8" s="182"/>
      <c r="BY8" s="182" t="s">
        <v>54</v>
      </c>
      <c r="BZ8" s="156"/>
      <c r="CA8" s="156">
        <v>32.299999999999997</v>
      </c>
      <c r="CB8" s="156">
        <v>31.2</v>
      </c>
      <c r="CC8" s="156"/>
      <c r="CD8" s="156">
        <v>28.9</v>
      </c>
      <c r="CE8" s="48"/>
      <c r="CF8" s="150">
        <v>0</v>
      </c>
      <c r="CG8" s="151">
        <v>33.700000000000003</v>
      </c>
      <c r="CH8" s="158">
        <f t="shared" si="0"/>
        <v>10</v>
      </c>
      <c r="CI8" s="154">
        <v>27</v>
      </c>
      <c r="CJ8" s="154">
        <v>120911.8</v>
      </c>
      <c r="CK8" s="154">
        <v>26</v>
      </c>
      <c r="CL8" s="156">
        <v>40.700000000000003</v>
      </c>
      <c r="CM8" s="97">
        <f t="shared" si="1"/>
        <v>34.666666666666664</v>
      </c>
      <c r="CN8" s="103"/>
      <c r="CO8" s="103"/>
      <c r="CP8" s="102">
        <f t="shared" si="2"/>
        <v>44.458047062936465</v>
      </c>
      <c r="CQ8" s="136">
        <v>10.199999999999999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28.6</v>
      </c>
      <c r="C9" s="141">
        <v>24.2</v>
      </c>
      <c r="D9" s="156">
        <f t="shared" si="3"/>
        <v>4.4000000000000021</v>
      </c>
      <c r="E9" s="156">
        <f t="shared" si="4"/>
        <v>30.219932720958749</v>
      </c>
      <c r="F9" s="156">
        <f t="shared" si="5"/>
        <v>39.176769416095723</v>
      </c>
      <c r="G9" s="156">
        <f t="shared" si="6"/>
        <v>3.6134391480000021</v>
      </c>
      <c r="H9" s="156">
        <f t="shared" si="7"/>
        <v>26.606493572958748</v>
      </c>
      <c r="I9" s="156">
        <f t="shared" si="8"/>
        <v>22.098936715515993</v>
      </c>
      <c r="J9" s="142">
        <f t="shared" si="9"/>
        <v>67.913955054261066</v>
      </c>
      <c r="K9" s="176">
        <v>995</v>
      </c>
      <c r="L9" s="177">
        <v>2</v>
      </c>
      <c r="M9" s="178"/>
      <c r="N9" s="178"/>
      <c r="O9" s="178"/>
      <c r="P9" s="179"/>
      <c r="Q9" s="180">
        <v>22</v>
      </c>
      <c r="R9" s="181">
        <v>3</v>
      </c>
      <c r="S9" s="181"/>
      <c r="T9" s="180"/>
      <c r="U9" s="182"/>
      <c r="V9" s="182" t="s">
        <v>54</v>
      </c>
      <c r="W9" s="156">
        <v>24.5</v>
      </c>
      <c r="X9" s="156"/>
      <c r="Y9" s="156">
        <v>29.2</v>
      </c>
      <c r="Z9" s="156">
        <v>29.6</v>
      </c>
      <c r="AA9" s="156"/>
      <c r="AB9" s="156">
        <v>29.4</v>
      </c>
      <c r="AC9" s="48"/>
      <c r="AD9" s="140">
        <v>33.799999999999997</v>
      </c>
      <c r="AE9" s="141">
        <v>26</v>
      </c>
      <c r="AF9" s="156">
        <f t="shared" si="10"/>
        <v>7.7999999999999972</v>
      </c>
      <c r="AG9" s="156">
        <f t="shared" si="11"/>
        <v>33.641040126996863</v>
      </c>
      <c r="AH9" s="156">
        <f t="shared" ref="AH9:AH23" si="15">IF(AD9="","SD",(10^(23.5518-(2937.4/(273+AD9))-(4.9283*LOG10(273+AD9)))))</f>
        <v>52.664169224615286</v>
      </c>
      <c r="AI9" s="156">
        <f t="shared" ref="AI9:AI37" si="16">IF(AD9="","SD",IF(AE9="","SD",(0.799*(1+(0.00115*AE9))*(AD9-AE9))))</f>
        <v>6.4185427799999983</v>
      </c>
      <c r="AJ9" s="156">
        <f t="shared" ref="AJ9:AJ23" si="17">IF(AG9="SD","SD",IF(AI9="SD","SD",(AG9-AI9)))</f>
        <v>27.222497346996864</v>
      </c>
      <c r="AK9" s="156">
        <f t="shared" si="12"/>
        <v>22.475300169816222</v>
      </c>
      <c r="AL9" s="142">
        <f t="shared" si="13"/>
        <v>51.690737265581021</v>
      </c>
      <c r="AM9" s="176">
        <v>990</v>
      </c>
      <c r="AN9" s="177">
        <v>3</v>
      </c>
      <c r="AO9" s="178"/>
      <c r="AP9" s="178"/>
      <c r="AQ9" s="178"/>
      <c r="AR9" s="179"/>
      <c r="AS9" s="183">
        <v>27</v>
      </c>
      <c r="AT9" s="181">
        <v>2</v>
      </c>
      <c r="AU9" s="181"/>
      <c r="AV9" s="180"/>
      <c r="AW9" s="182"/>
      <c r="AX9" s="182" t="s">
        <v>54</v>
      </c>
      <c r="AY9" s="156"/>
      <c r="AZ9" s="156">
        <v>33.6</v>
      </c>
      <c r="BA9" s="156">
        <v>31.2</v>
      </c>
      <c r="BB9" s="156"/>
      <c r="BC9" s="156">
        <v>29.2</v>
      </c>
      <c r="BD9" s="48"/>
      <c r="BE9" s="140">
        <v>25.2</v>
      </c>
      <c r="BF9" s="141">
        <v>23</v>
      </c>
      <c r="BG9" s="156">
        <f>IF(BE9="","SD",IF(BF9="","SD",(BE9-BF9)))</f>
        <v>2.1999999999999993</v>
      </c>
      <c r="BH9" s="156">
        <f xml:space="preserve"> IF(BE9="","SD",IF(BF9="","SD",(10^(23.5518-(2937.4/(273+BF9))-(4.9283*LOG10(273+BF9))))))</f>
        <v>28.111525375006003</v>
      </c>
      <c r="BI9" s="156">
        <f>IF(BE9="","SD",(10^(23.5518-(2937.4/(273+BE9))-(4.9283*LOG10(273+BE9)))))</f>
        <v>32.081011512763133</v>
      </c>
      <c r="BJ9" s="156">
        <f>IF(BE9="","SD",IF(BF9="","SD",(0.799*(1+(0.00115*BF9))*(BE9-BF9))))</f>
        <v>1.8042938099999997</v>
      </c>
      <c r="BK9" s="156">
        <f>IF(BH9="SD","SD",IF(BJ9="SD","SD",(BH9-BJ9)))</f>
        <v>26.307231565006003</v>
      </c>
      <c r="BL9" s="156">
        <f>IF(BK9="SD","SD",((237.3*LN(BK9/6.11))/(7.5*LN(10)-LN(BK9/6.11))))</f>
        <v>21.913340667127279</v>
      </c>
      <c r="BM9" s="142">
        <f t="shared" si="14"/>
        <v>82.002500309380565</v>
      </c>
      <c r="BN9" s="176">
        <v>992</v>
      </c>
      <c r="BO9" s="177">
        <v>2</v>
      </c>
      <c r="BP9" s="178"/>
      <c r="BQ9" s="178"/>
      <c r="BR9" s="178"/>
      <c r="BS9" s="179"/>
      <c r="BT9" s="180">
        <v>0</v>
      </c>
      <c r="BU9" s="181">
        <v>0</v>
      </c>
      <c r="BV9" s="181"/>
      <c r="BW9" s="180"/>
      <c r="BX9" s="182"/>
      <c r="BY9" s="182" t="s">
        <v>115</v>
      </c>
      <c r="BZ9" s="156"/>
      <c r="CA9" s="156">
        <v>30.4</v>
      </c>
      <c r="CB9" s="156">
        <v>30.6</v>
      </c>
      <c r="CC9" s="156"/>
      <c r="CD9" s="156">
        <v>29.4</v>
      </c>
      <c r="CE9" s="48"/>
      <c r="CF9" s="150">
        <v>0.1</v>
      </c>
      <c r="CG9" s="156">
        <v>35</v>
      </c>
      <c r="CH9" s="158">
        <f t="shared" si="0"/>
        <v>10.100000000000001</v>
      </c>
      <c r="CI9" s="154">
        <v>27</v>
      </c>
      <c r="CJ9" s="154">
        <v>120987.84</v>
      </c>
      <c r="CK9" s="154">
        <v>27</v>
      </c>
      <c r="CL9" s="156">
        <v>36.5</v>
      </c>
      <c r="CM9" s="97">
        <f t="shared" si="1"/>
        <v>29.2</v>
      </c>
      <c r="CN9" s="98"/>
      <c r="CO9" s="98"/>
      <c r="CP9" s="102">
        <f t="shared" si="2"/>
        <v>67.202397543074213</v>
      </c>
      <c r="CQ9" s="185">
        <v>6.4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31.6</v>
      </c>
      <c r="C10" s="141">
        <v>24</v>
      </c>
      <c r="D10" s="156">
        <f t="shared" si="3"/>
        <v>7.6000000000000014</v>
      </c>
      <c r="E10" s="156">
        <f t="shared" si="4"/>
        <v>29.859236634987937</v>
      </c>
      <c r="F10" s="156">
        <f t="shared" si="5"/>
        <v>46.533647642609971</v>
      </c>
      <c r="G10" s="156">
        <f t="shared" si="6"/>
        <v>6.239998240000002</v>
      </c>
      <c r="H10" s="156">
        <f t="shared" si="7"/>
        <v>23.619238394987935</v>
      </c>
      <c r="I10" s="156">
        <f t="shared" si="8"/>
        <v>20.158100032959556</v>
      </c>
      <c r="J10" s="142">
        <f t="shared" si="9"/>
        <v>50.757332793658428</v>
      </c>
      <c r="K10" s="176">
        <v>990</v>
      </c>
      <c r="L10" s="177">
        <v>0</v>
      </c>
      <c r="M10" s="178"/>
      <c r="N10" s="178"/>
      <c r="O10" s="178"/>
      <c r="P10" s="179"/>
      <c r="Q10" s="180">
        <v>36</v>
      </c>
      <c r="R10" s="181">
        <v>5</v>
      </c>
      <c r="S10" s="181"/>
      <c r="T10" s="180"/>
      <c r="U10" s="182"/>
      <c r="V10" s="182" t="s">
        <v>54</v>
      </c>
      <c r="W10" s="156">
        <v>22</v>
      </c>
      <c r="X10" s="156"/>
      <c r="Y10" s="156">
        <v>29</v>
      </c>
      <c r="Z10" s="156">
        <v>29.3</v>
      </c>
      <c r="AA10" s="156"/>
      <c r="AB10" s="156">
        <v>29.4</v>
      </c>
      <c r="AC10" s="48"/>
      <c r="AD10" s="140">
        <v>37.799999999999997</v>
      </c>
      <c r="AE10" s="141">
        <v>26</v>
      </c>
      <c r="AF10" s="156">
        <f t="shared" si="10"/>
        <v>11.799999999999997</v>
      </c>
      <c r="AG10" s="156">
        <f t="shared" si="11"/>
        <v>33.641040126996863</v>
      </c>
      <c r="AH10" s="156">
        <f t="shared" si="15"/>
        <v>65.616322531703716</v>
      </c>
      <c r="AI10" s="156">
        <f t="shared" si="16"/>
        <v>9.7101031799999991</v>
      </c>
      <c r="AJ10" s="156">
        <f t="shared" si="17"/>
        <v>23.930936946996866</v>
      </c>
      <c r="AK10" s="156">
        <f t="shared" si="12"/>
        <v>20.370334135237869</v>
      </c>
      <c r="AL10" s="142">
        <f t="shared" si="13"/>
        <v>36.471012125731676</v>
      </c>
      <c r="AM10" s="176">
        <v>985</v>
      </c>
      <c r="AN10" s="177">
        <v>2</v>
      </c>
      <c r="AO10" s="178"/>
      <c r="AP10" s="178"/>
      <c r="AQ10" s="178"/>
      <c r="AR10" s="179"/>
      <c r="AS10" s="180">
        <v>36</v>
      </c>
      <c r="AT10" s="181">
        <v>4</v>
      </c>
      <c r="AU10" s="181"/>
      <c r="AV10" s="180"/>
      <c r="AW10" s="182"/>
      <c r="AX10" s="182" t="s">
        <v>54</v>
      </c>
      <c r="AY10" s="156"/>
      <c r="AZ10" s="156">
        <v>34.5</v>
      </c>
      <c r="BA10" s="156">
        <v>31.5</v>
      </c>
      <c r="BB10" s="156"/>
      <c r="BC10" s="156">
        <v>29.2</v>
      </c>
      <c r="BD10" s="48"/>
      <c r="BE10" s="140">
        <v>34</v>
      </c>
      <c r="BF10" s="141">
        <v>25.5</v>
      </c>
      <c r="BG10" s="156">
        <f t="shared" ref="BG10:BG37" si="18">IF(BE10="","SD",IF(BF10="","SD",(BE10-BF10)))</f>
        <v>8.5</v>
      </c>
      <c r="BH10" s="156">
        <f t="shared" ref="BH10:BH37" si="19" xml:space="preserve"> IF(BE10="","SD",IF(BF10="","SD",(10^(23.5518-(2937.4/(273+BF10))-(4.9283*LOG10(273+BF10))))))</f>
        <v>32.658468743350475</v>
      </c>
      <c r="BI10" s="156">
        <f t="shared" ref="BI10:BI37" si="20">IF(BE10="","SD",(10^(23.5518-(2937.4/(273+BE10))-(4.9283*LOG10(273+BE10)))))</f>
        <v>53.25467862988048</v>
      </c>
      <c r="BJ10" s="156">
        <f t="shared" ref="BJ10:BJ37" si="21">IF(BE10="","SD",IF(BF10="","SD",(0.799*(1+(0.00115*BF10))*(BE10-BF10))))</f>
        <v>6.9906607375000007</v>
      </c>
      <c r="BK10" s="156">
        <f t="shared" ref="BK10:BK37" si="22">IF(BH10="SD","SD",IF(BJ10="SD","SD",(BH10-BJ10)))</f>
        <v>25.667808005850475</v>
      </c>
      <c r="BL10" s="156">
        <f t="shared" ref="BL10:BL37" si="23">IF(BK10="SD","SD",((237.3*LN(BK10/6.11))/(7.5*LN(10)-LN(BK10/6.11))))</f>
        <v>21.510521340768637</v>
      </c>
      <c r="BM10" s="142">
        <f t="shared" si="14"/>
        <v>48.198221576439323</v>
      </c>
      <c r="BN10" s="176">
        <v>986</v>
      </c>
      <c r="BO10" s="177">
        <v>2</v>
      </c>
      <c r="BP10" s="178"/>
      <c r="BQ10" s="178"/>
      <c r="BR10" s="178"/>
      <c r="BS10" s="179"/>
      <c r="BT10" s="180">
        <v>0</v>
      </c>
      <c r="BU10" s="181">
        <v>0</v>
      </c>
      <c r="BV10" s="181"/>
      <c r="BW10" s="180"/>
      <c r="BX10" s="182"/>
      <c r="BY10" s="182" t="s">
        <v>54</v>
      </c>
      <c r="BZ10" s="156"/>
      <c r="CA10" s="156">
        <v>33</v>
      </c>
      <c r="CB10" s="156">
        <v>31.9</v>
      </c>
      <c r="CC10" s="156"/>
      <c r="CD10" s="156">
        <v>29.6</v>
      </c>
      <c r="CE10" s="48"/>
      <c r="CF10" s="150">
        <v>3</v>
      </c>
      <c r="CG10" s="156">
        <v>35</v>
      </c>
      <c r="CH10" s="158">
        <f t="shared" si="0"/>
        <v>6.3000000000000007</v>
      </c>
      <c r="CI10" s="154">
        <v>27.5</v>
      </c>
      <c r="CJ10" s="154">
        <v>121041.27</v>
      </c>
      <c r="CK10" s="154">
        <v>25.2</v>
      </c>
      <c r="CL10" s="156">
        <v>41</v>
      </c>
      <c r="CM10" s="97">
        <f t="shared" si="1"/>
        <v>34.466666666666669</v>
      </c>
      <c r="CN10" s="98"/>
      <c r="CO10" s="98"/>
      <c r="CP10" s="102">
        <f t="shared" si="2"/>
        <v>45.142188831943145</v>
      </c>
      <c r="CQ10" s="136">
        <v>10.8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24.8</v>
      </c>
      <c r="C11" s="141">
        <v>23.4</v>
      </c>
      <c r="D11" s="156">
        <f t="shared" si="3"/>
        <v>1.4000000000000021</v>
      </c>
      <c r="E11" s="156">
        <f t="shared" si="4"/>
        <v>28.799587018992298</v>
      </c>
      <c r="F11" s="156">
        <f t="shared" si="5"/>
        <v>31.324925220197752</v>
      </c>
      <c r="G11" s="156">
        <f t="shared" si="6"/>
        <v>1.1487015260000017</v>
      </c>
      <c r="H11" s="156">
        <f t="shared" si="7"/>
        <v>27.650885492992295</v>
      </c>
      <c r="I11" s="156">
        <f t="shared" si="8"/>
        <v>22.732674730024421</v>
      </c>
      <c r="J11" s="142">
        <f t="shared" si="9"/>
        <v>88.271193940994621</v>
      </c>
      <c r="K11" s="176">
        <v>996</v>
      </c>
      <c r="L11" s="177">
        <v>8</v>
      </c>
      <c r="M11" s="178"/>
      <c r="N11" s="178"/>
      <c r="O11" s="178"/>
      <c r="P11" s="179"/>
      <c r="Q11" s="180">
        <v>18</v>
      </c>
      <c r="R11" s="181">
        <v>2</v>
      </c>
      <c r="S11" s="181"/>
      <c r="T11" s="180"/>
      <c r="U11" s="182"/>
      <c r="V11" s="182" t="s">
        <v>114</v>
      </c>
      <c r="W11" s="165" t="s">
        <v>65</v>
      </c>
      <c r="X11" s="156"/>
      <c r="Y11" s="156">
        <v>29</v>
      </c>
      <c r="Z11" s="156">
        <v>29.5</v>
      </c>
      <c r="AA11" s="156"/>
      <c r="AB11" s="156">
        <v>30</v>
      </c>
      <c r="AC11" s="48"/>
      <c r="AD11" s="140">
        <v>25.5</v>
      </c>
      <c r="AE11" s="141">
        <v>23.2</v>
      </c>
      <c r="AF11" s="156">
        <f t="shared" si="10"/>
        <v>2.3000000000000007</v>
      </c>
      <c r="AG11" s="156">
        <f t="shared" si="11"/>
        <v>28.453740693820269</v>
      </c>
      <c r="AH11" s="156">
        <f t="shared" si="15"/>
        <v>32.658468743350475</v>
      </c>
      <c r="AI11" s="156">
        <f t="shared" si="16"/>
        <v>1.8867298360000009</v>
      </c>
      <c r="AJ11" s="156">
        <f t="shared" si="17"/>
        <v>26.567010857820268</v>
      </c>
      <c r="AK11" s="156">
        <f t="shared" si="12"/>
        <v>22.07455508909597</v>
      </c>
      <c r="AL11" s="142">
        <f t="shared" si="13"/>
        <v>81.347999095118396</v>
      </c>
      <c r="AM11" s="176">
        <v>996</v>
      </c>
      <c r="AN11" s="177">
        <v>8</v>
      </c>
      <c r="AO11" s="178"/>
      <c r="AP11" s="178"/>
      <c r="AQ11" s="178"/>
      <c r="AR11" s="179"/>
      <c r="AS11" s="180">
        <v>18</v>
      </c>
      <c r="AT11" s="181">
        <v>3</v>
      </c>
      <c r="AU11" s="181"/>
      <c r="AV11" s="180"/>
      <c r="AW11" s="182"/>
      <c r="AX11" s="182" t="s">
        <v>115</v>
      </c>
      <c r="AY11" s="156"/>
      <c r="AZ11" s="156">
        <v>29.2</v>
      </c>
      <c r="BA11" s="156">
        <v>29.2</v>
      </c>
      <c r="BB11" s="156"/>
      <c r="BC11" s="156">
        <v>29.6</v>
      </c>
      <c r="BD11" s="48"/>
      <c r="BE11" s="140">
        <v>23.9</v>
      </c>
      <c r="BF11" s="141">
        <v>22.6</v>
      </c>
      <c r="BG11" s="156">
        <f t="shared" si="18"/>
        <v>1.2999999999999972</v>
      </c>
      <c r="BH11" s="156">
        <f t="shared" si="19"/>
        <v>27.437859490137093</v>
      </c>
      <c r="BI11" s="156">
        <f t="shared" si="20"/>
        <v>29.680301319385674</v>
      </c>
      <c r="BJ11" s="156">
        <f t="shared" si="21"/>
        <v>1.0656958129999978</v>
      </c>
      <c r="BK11" s="156">
        <f t="shared" si="22"/>
        <v>26.372163677137095</v>
      </c>
      <c r="BL11" s="156">
        <f t="shared" si="23"/>
        <v>21.953766287941928</v>
      </c>
      <c r="BM11" s="142">
        <f t="shared" si="14"/>
        <v>88.854096841369099</v>
      </c>
      <c r="BN11" s="176">
        <v>998</v>
      </c>
      <c r="BO11" s="177">
        <v>7</v>
      </c>
      <c r="BP11" s="178"/>
      <c r="BQ11" s="178"/>
      <c r="BR11" s="178"/>
      <c r="BS11" s="179"/>
      <c r="BT11" s="180">
        <v>9</v>
      </c>
      <c r="BU11" s="181">
        <v>2</v>
      </c>
      <c r="BV11" s="181"/>
      <c r="BW11" s="180"/>
      <c r="BX11" s="182"/>
      <c r="BY11" s="182" t="s">
        <v>115</v>
      </c>
      <c r="BZ11" s="156"/>
      <c r="CA11" s="156">
        <v>28.1</v>
      </c>
      <c r="CB11" s="156">
        <v>28.9</v>
      </c>
      <c r="CC11" s="156"/>
      <c r="CD11" s="156">
        <v>29.3</v>
      </c>
      <c r="CE11" s="48"/>
      <c r="CF11" s="150">
        <v>0.3</v>
      </c>
      <c r="CG11" s="156">
        <v>28.3</v>
      </c>
      <c r="CH11" s="158">
        <f t="shared" si="0"/>
        <v>2.3000000000000007</v>
      </c>
      <c r="CI11" s="154">
        <v>26</v>
      </c>
      <c r="CJ11" s="154">
        <v>121119.73</v>
      </c>
      <c r="CK11" s="154">
        <v>24.8</v>
      </c>
      <c r="CL11" s="156">
        <v>34</v>
      </c>
      <c r="CM11" s="187">
        <f t="shared" si="1"/>
        <v>24.733333333333331</v>
      </c>
      <c r="CN11" s="104"/>
      <c r="CO11" s="104"/>
      <c r="CP11" s="102">
        <f t="shared" si="2"/>
        <v>86.157763292494039</v>
      </c>
      <c r="CQ11" s="136">
        <v>0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27</v>
      </c>
      <c r="C12" s="141">
        <v>22.4</v>
      </c>
      <c r="D12" s="156">
        <f t="shared" si="3"/>
        <v>4.6000000000000014</v>
      </c>
      <c r="E12" s="156">
        <f t="shared" si="4"/>
        <v>27.106345349143282</v>
      </c>
      <c r="F12" s="156">
        <f t="shared" si="5"/>
        <v>35.683708834322552</v>
      </c>
      <c r="G12" s="156">
        <f t="shared" si="6"/>
        <v>3.7700783040000014</v>
      </c>
      <c r="H12" s="156">
        <f t="shared" si="7"/>
        <v>23.336267045143281</v>
      </c>
      <c r="I12" s="156">
        <f t="shared" si="8"/>
        <v>19.963294675378137</v>
      </c>
      <c r="J12" s="142">
        <f t="shared" si="9"/>
        <v>65.397538001142919</v>
      </c>
      <c r="K12" s="176">
        <v>999</v>
      </c>
      <c r="L12" s="177">
        <v>3</v>
      </c>
      <c r="M12" s="178"/>
      <c r="N12" s="178"/>
      <c r="O12" s="178"/>
      <c r="P12" s="179"/>
      <c r="Q12" s="180">
        <v>4</v>
      </c>
      <c r="R12" s="181">
        <v>2</v>
      </c>
      <c r="S12" s="181"/>
      <c r="T12" s="180"/>
      <c r="U12" s="182"/>
      <c r="V12" s="182" t="s">
        <v>54</v>
      </c>
      <c r="W12" s="165" t="s">
        <v>65</v>
      </c>
      <c r="X12" s="156"/>
      <c r="Y12" s="156">
        <v>27.5</v>
      </c>
      <c r="Z12" s="156">
        <v>27.8</v>
      </c>
      <c r="AA12" s="156"/>
      <c r="AB12" s="156">
        <v>28.6</v>
      </c>
      <c r="AC12" s="48"/>
      <c r="AD12" s="140">
        <v>31.3</v>
      </c>
      <c r="AE12" s="141">
        <v>25</v>
      </c>
      <c r="AF12" s="156">
        <f t="shared" si="10"/>
        <v>6.3000000000000007</v>
      </c>
      <c r="AG12" s="156">
        <f t="shared" si="11"/>
        <v>31.701003193072857</v>
      </c>
      <c r="AH12" s="156">
        <f t="shared" si="15"/>
        <v>45.747666812850099</v>
      </c>
      <c r="AI12" s="156">
        <f t="shared" si="16"/>
        <v>5.1784188750000011</v>
      </c>
      <c r="AJ12" s="156">
        <f t="shared" si="17"/>
        <v>26.522584318072855</v>
      </c>
      <c r="AK12" s="156">
        <f t="shared" si="12"/>
        <v>22.04708265009285</v>
      </c>
      <c r="AL12" s="142">
        <f t="shared" si="13"/>
        <v>57.975818584529222</v>
      </c>
      <c r="AM12" s="176">
        <v>996</v>
      </c>
      <c r="AN12" s="177">
        <v>7</v>
      </c>
      <c r="AO12" s="178"/>
      <c r="AP12" s="178"/>
      <c r="AQ12" s="178"/>
      <c r="AR12" s="179"/>
      <c r="AS12" s="180">
        <v>4</v>
      </c>
      <c r="AT12" s="181">
        <v>2</v>
      </c>
      <c r="AU12" s="181"/>
      <c r="AV12" s="180"/>
      <c r="AW12" s="182"/>
      <c r="AX12" s="182" t="s">
        <v>54</v>
      </c>
      <c r="AY12" s="156"/>
      <c r="AZ12" s="156">
        <v>30</v>
      </c>
      <c r="BA12" s="156">
        <v>29.2</v>
      </c>
      <c r="BB12" s="156"/>
      <c r="BC12" s="156">
        <v>28.4</v>
      </c>
      <c r="BD12" s="48"/>
      <c r="BE12" s="140">
        <v>27.6</v>
      </c>
      <c r="BF12" s="141">
        <v>25.8</v>
      </c>
      <c r="BG12" s="156">
        <f t="shared" si="18"/>
        <v>1.8000000000000007</v>
      </c>
      <c r="BH12" s="156">
        <f t="shared" si="19"/>
        <v>33.244963896408066</v>
      </c>
      <c r="BI12" s="156">
        <f t="shared" si="20"/>
        <v>36.960443559699456</v>
      </c>
      <c r="BJ12" s="156">
        <f t="shared" si="21"/>
        <v>1.4808713940000009</v>
      </c>
      <c r="BK12" s="156">
        <f t="shared" si="22"/>
        <v>31.764092502408065</v>
      </c>
      <c r="BL12" s="156">
        <f t="shared" si="23"/>
        <v>25.041172998720395</v>
      </c>
      <c r="BM12" s="142">
        <f t="shared" si="14"/>
        <v>85.94077733699784</v>
      </c>
      <c r="BN12" s="176">
        <v>995</v>
      </c>
      <c r="BO12" s="177">
        <v>1</v>
      </c>
      <c r="BP12" s="178"/>
      <c r="BQ12" s="178"/>
      <c r="BR12" s="178"/>
      <c r="BS12" s="179"/>
      <c r="BT12" s="180">
        <v>0</v>
      </c>
      <c r="BU12" s="181">
        <v>0</v>
      </c>
      <c r="BV12" s="181"/>
      <c r="BW12" s="180"/>
      <c r="BX12" s="182"/>
      <c r="BY12" s="182" t="s">
        <v>115</v>
      </c>
      <c r="BZ12" s="156"/>
      <c r="CA12" s="156">
        <v>29.8</v>
      </c>
      <c r="CB12" s="156">
        <v>28.4</v>
      </c>
      <c r="CC12" s="156"/>
      <c r="CD12" s="156">
        <v>28.6</v>
      </c>
      <c r="CE12" s="48"/>
      <c r="CF12" s="150">
        <v>0.3</v>
      </c>
      <c r="CG12" s="156">
        <v>27</v>
      </c>
      <c r="CH12" s="158">
        <f t="shared" si="0"/>
        <v>5.4000000000000021</v>
      </c>
      <c r="CI12" s="154">
        <v>26.5</v>
      </c>
      <c r="CJ12" s="154">
        <v>121178.77</v>
      </c>
      <c r="CK12" s="154">
        <v>22.7</v>
      </c>
      <c r="CL12" s="156">
        <v>32.5</v>
      </c>
      <c r="CM12" s="97">
        <f t="shared" si="1"/>
        <v>28.633333333333336</v>
      </c>
      <c r="CN12" s="104"/>
      <c r="CO12" s="104"/>
      <c r="CP12" s="102">
        <f t="shared" si="2"/>
        <v>69.771377974223327</v>
      </c>
      <c r="CQ12" s="136">
        <v>6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26</v>
      </c>
      <c r="C13" s="141">
        <v>23.6</v>
      </c>
      <c r="D13" s="156">
        <f t="shared" si="3"/>
        <v>2.3999999999999986</v>
      </c>
      <c r="E13" s="156">
        <f t="shared" si="4"/>
        <v>29.149096697763525</v>
      </c>
      <c r="F13" s="156">
        <f t="shared" si="5"/>
        <v>33.641040126996863</v>
      </c>
      <c r="G13" s="156">
        <f t="shared" si="6"/>
        <v>1.9696436639999988</v>
      </c>
      <c r="H13" s="156">
        <f t="shared" si="7"/>
        <v>27.179453033763526</v>
      </c>
      <c r="I13" s="156">
        <f t="shared" si="8"/>
        <v>22.449244103146441</v>
      </c>
      <c r="J13" s="142">
        <f t="shared" si="9"/>
        <v>80.792546636963436</v>
      </c>
      <c r="K13" s="176">
        <v>998</v>
      </c>
      <c r="L13" s="177">
        <v>8</v>
      </c>
      <c r="M13" s="178"/>
      <c r="N13" s="178"/>
      <c r="O13" s="178"/>
      <c r="P13" s="179"/>
      <c r="Q13" s="180">
        <v>36</v>
      </c>
      <c r="R13" s="181">
        <v>2</v>
      </c>
      <c r="S13" s="181"/>
      <c r="T13" s="180"/>
      <c r="U13" s="182"/>
      <c r="V13" s="182" t="s">
        <v>54</v>
      </c>
      <c r="W13" s="156">
        <v>23.5</v>
      </c>
      <c r="X13" s="156"/>
      <c r="Y13" s="156">
        <v>27.6</v>
      </c>
      <c r="Z13" s="156">
        <v>28</v>
      </c>
      <c r="AA13" s="156"/>
      <c r="AB13" s="156">
        <v>28.7</v>
      </c>
      <c r="AC13" s="48"/>
      <c r="AD13" s="140">
        <v>27.8</v>
      </c>
      <c r="AE13" s="141">
        <v>24.9</v>
      </c>
      <c r="AF13" s="156">
        <f t="shared" si="10"/>
        <v>2.9000000000000021</v>
      </c>
      <c r="AG13" s="156">
        <f t="shared" si="11"/>
        <v>31.512475055169201</v>
      </c>
      <c r="AH13" s="156">
        <f t="shared" si="15"/>
        <v>37.394764950818264</v>
      </c>
      <c r="AI13" s="156">
        <f t="shared" si="16"/>
        <v>2.3834501585000019</v>
      </c>
      <c r="AJ13" s="156">
        <f t="shared" si="17"/>
        <v>29.1290248966692</v>
      </c>
      <c r="AK13" s="156">
        <f t="shared" si="12"/>
        <v>23.594794234269305</v>
      </c>
      <c r="AL13" s="142">
        <f t="shared" si="13"/>
        <v>77.89599676580346</v>
      </c>
      <c r="AM13" s="176">
        <v>995</v>
      </c>
      <c r="AN13" s="177">
        <v>8</v>
      </c>
      <c r="AO13" s="178"/>
      <c r="AP13" s="178"/>
      <c r="AQ13" s="178"/>
      <c r="AR13" s="179"/>
      <c r="AS13" s="180">
        <v>36</v>
      </c>
      <c r="AT13" s="181">
        <v>3</v>
      </c>
      <c r="AU13" s="181"/>
      <c r="AV13" s="180"/>
      <c r="AW13" s="182"/>
      <c r="AX13" s="182" t="s">
        <v>115</v>
      </c>
      <c r="AY13" s="156"/>
      <c r="AZ13" s="156">
        <v>27.8</v>
      </c>
      <c r="BA13" s="156">
        <v>27.9</v>
      </c>
      <c r="BB13" s="156"/>
      <c r="BC13" s="156">
        <v>28.5</v>
      </c>
      <c r="BD13" s="48"/>
      <c r="BE13" s="140">
        <v>24.8</v>
      </c>
      <c r="BF13" s="141">
        <v>24.3</v>
      </c>
      <c r="BG13" s="156">
        <f t="shared" si="18"/>
        <v>0.5</v>
      </c>
      <c r="BH13" s="156">
        <f t="shared" si="19"/>
        <v>30.401701805456266</v>
      </c>
      <c r="BI13" s="156">
        <f t="shared" si="20"/>
        <v>31.324925220197752</v>
      </c>
      <c r="BJ13" s="156">
        <f t="shared" si="21"/>
        <v>0.41066402750000008</v>
      </c>
      <c r="BK13" s="156">
        <f t="shared" si="22"/>
        <v>29.991037777956265</v>
      </c>
      <c r="BL13" s="156">
        <f t="shared" si="23"/>
        <v>24.080085935355118</v>
      </c>
      <c r="BM13" s="142">
        <f t="shared" si="14"/>
        <v>95.741769747685083</v>
      </c>
      <c r="BN13" s="176">
        <v>996</v>
      </c>
      <c r="BO13" s="177">
        <v>0</v>
      </c>
      <c r="BP13" s="178"/>
      <c r="BQ13" s="178"/>
      <c r="BR13" s="178"/>
      <c r="BS13" s="179"/>
      <c r="BT13" s="180">
        <v>0</v>
      </c>
      <c r="BU13" s="181">
        <v>0</v>
      </c>
      <c r="BV13" s="181"/>
      <c r="BW13" s="180"/>
      <c r="BX13" s="182"/>
      <c r="BY13" s="182" t="s">
        <v>115</v>
      </c>
      <c r="BZ13" s="156"/>
      <c r="CA13" s="156">
        <v>27.4</v>
      </c>
      <c r="CB13" s="156">
        <v>27.6</v>
      </c>
      <c r="CC13" s="156"/>
      <c r="CD13" s="156">
        <v>28.3</v>
      </c>
      <c r="CE13" s="48"/>
      <c r="CF13" s="150">
        <v>23.3</v>
      </c>
      <c r="CG13" s="156">
        <v>30.1</v>
      </c>
      <c r="CH13" s="158">
        <f t="shared" si="0"/>
        <v>4.7000000000000028</v>
      </c>
      <c r="CI13" s="154">
        <v>27.5</v>
      </c>
      <c r="CJ13" s="154">
        <v>121226.67</v>
      </c>
      <c r="CK13" s="154">
        <v>24.4</v>
      </c>
      <c r="CL13" s="156">
        <v>28</v>
      </c>
      <c r="CM13" s="97">
        <f t="shared" si="1"/>
        <v>26.2</v>
      </c>
      <c r="CN13" s="104"/>
      <c r="CO13" s="104"/>
      <c r="CP13" s="102">
        <f t="shared" si="2"/>
        <v>84.810104383483988</v>
      </c>
      <c r="CQ13" s="136">
        <v>0</v>
      </c>
      <c r="CS13" s="83">
        <v>1</v>
      </c>
      <c r="CT13" s="92">
        <f>CL7</f>
        <v>38.5</v>
      </c>
      <c r="CU13" s="92">
        <f>CK7</f>
        <v>21.2</v>
      </c>
      <c r="CV13" s="92">
        <f>IF(CM7=FALSE,"s/d",CM7)</f>
        <v>32</v>
      </c>
      <c r="CW13" s="94" t="str">
        <f>IF(CO7="","s/d",CO7)</f>
        <v>s/d</v>
      </c>
      <c r="CX13" s="94" t="str">
        <f>IF(CN7="","s/d",CN7)</f>
        <v>s/d</v>
      </c>
      <c r="CY13" s="93">
        <f>CP7</f>
        <v>49.793631184238073</v>
      </c>
      <c r="CZ13" s="92">
        <f t="shared" ref="CZ13:CZ42" si="24">IF(COUNT(I7,AK7,BL7)=1,"sd",AVERAGE(I7,AK7,BL7))</f>
        <v>19.570609981436508</v>
      </c>
      <c r="DA13" s="93">
        <f t="shared" ref="DA13:DA42" si="25">IF(COUNT(K7,AM7,BN7)=1,"sd",AVERAGE(K7,AM7,BN7))</f>
        <v>997</v>
      </c>
      <c r="DB13" s="92">
        <f>IF(W7="","",W7)</f>
        <v>18</v>
      </c>
      <c r="DC13" s="92" t="e">
        <f t="shared" ref="DC13:DH28" si="26">IF(COUNT(X7,AY7,BZ7)=1,"sd",AVERAGE(X7,AY7,BZ7))</f>
        <v>#DIV/0!</v>
      </c>
      <c r="DD13" s="92">
        <f t="shared" si="26"/>
        <v>29.866666666666664</v>
      </c>
      <c r="DE13" s="92">
        <f t="shared" si="26"/>
        <v>28.900000000000002</v>
      </c>
      <c r="DF13" s="92" t="e">
        <f t="shared" si="26"/>
        <v>#DIV/0!</v>
      </c>
      <c r="DG13" s="92">
        <f t="shared" si="26"/>
        <v>27.933333333333337</v>
      </c>
      <c r="DH13" s="92" t="e">
        <f t="shared" si="26"/>
        <v>#DIV/0!</v>
      </c>
      <c r="DI13" s="96">
        <f>CF7</f>
        <v>0</v>
      </c>
      <c r="DJ13" s="92">
        <f>CH7</f>
        <v>8.7000000000000028</v>
      </c>
      <c r="DK13" s="96">
        <f>IF(CQ7="","",CQ7)</f>
        <v>10.5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27</v>
      </c>
      <c r="C14" s="141">
        <v>25</v>
      </c>
      <c r="D14" s="156">
        <f t="shared" si="3"/>
        <v>2</v>
      </c>
      <c r="E14" s="156">
        <f t="shared" si="4"/>
        <v>31.701003193072857</v>
      </c>
      <c r="F14" s="156">
        <f t="shared" si="5"/>
        <v>35.683708834322552</v>
      </c>
      <c r="G14" s="156">
        <f t="shared" si="6"/>
        <v>1.6439425000000001</v>
      </c>
      <c r="H14" s="156">
        <f t="shared" si="7"/>
        <v>30.057060693072856</v>
      </c>
      <c r="I14" s="156">
        <f t="shared" si="8"/>
        <v>24.116751369080784</v>
      </c>
      <c r="J14" s="142">
        <f t="shared" si="9"/>
        <v>84.231885291481589</v>
      </c>
      <c r="K14" s="176">
        <v>997</v>
      </c>
      <c r="L14" s="177">
        <v>7</v>
      </c>
      <c r="M14" s="178"/>
      <c r="N14" s="178"/>
      <c r="O14" s="178"/>
      <c r="P14" s="179"/>
      <c r="Q14" s="180">
        <v>36</v>
      </c>
      <c r="R14" s="181">
        <v>2</v>
      </c>
      <c r="S14" s="181"/>
      <c r="T14" s="180"/>
      <c r="U14" s="182"/>
      <c r="V14" s="182" t="s">
        <v>115</v>
      </c>
      <c r="W14" s="156">
        <v>21.6</v>
      </c>
      <c r="X14" s="156"/>
      <c r="Y14" s="156">
        <v>27</v>
      </c>
      <c r="Z14" s="156">
        <v>27.2</v>
      </c>
      <c r="AA14" s="156"/>
      <c r="AB14" s="156">
        <v>27.9</v>
      </c>
      <c r="AC14" s="48"/>
      <c r="AD14" s="140">
        <v>33.5</v>
      </c>
      <c r="AE14" s="141">
        <v>25.8</v>
      </c>
      <c r="AF14" s="156">
        <f t="shared" si="10"/>
        <v>7.6999999999999993</v>
      </c>
      <c r="AG14" s="156">
        <f t="shared" si="11"/>
        <v>33.244963896408066</v>
      </c>
      <c r="AH14" s="156">
        <f t="shared" si="15"/>
        <v>51.789042871083147</v>
      </c>
      <c r="AI14" s="156">
        <f t="shared" si="16"/>
        <v>6.3348387410000004</v>
      </c>
      <c r="AJ14" s="156">
        <f t="shared" si="17"/>
        <v>26.910125155408068</v>
      </c>
      <c r="AK14" s="156">
        <f t="shared" si="12"/>
        <v>22.285388557076921</v>
      </c>
      <c r="AL14" s="142">
        <f t="shared" si="13"/>
        <v>51.961039755831372</v>
      </c>
      <c r="AM14" s="176">
        <v>993</v>
      </c>
      <c r="AN14" s="177">
        <v>3</v>
      </c>
      <c r="AO14" s="178"/>
      <c r="AP14" s="178"/>
      <c r="AQ14" s="178"/>
      <c r="AR14" s="179"/>
      <c r="AS14" s="180">
        <v>36</v>
      </c>
      <c r="AT14" s="181">
        <v>2</v>
      </c>
      <c r="AU14" s="181"/>
      <c r="AV14" s="180"/>
      <c r="AW14" s="182"/>
      <c r="AX14" s="182" t="s">
        <v>54</v>
      </c>
      <c r="AY14" s="156"/>
      <c r="AZ14" s="156">
        <v>31.2</v>
      </c>
      <c r="BA14" s="156">
        <v>29.4</v>
      </c>
      <c r="BB14" s="156"/>
      <c r="BC14" s="156">
        <v>27.8</v>
      </c>
      <c r="BD14" s="48"/>
      <c r="BE14" s="140">
        <v>28</v>
      </c>
      <c r="BF14" s="141">
        <v>25.5</v>
      </c>
      <c r="BG14" s="156">
        <f t="shared" si="18"/>
        <v>2.5</v>
      </c>
      <c r="BH14" s="156">
        <f t="shared" si="19"/>
        <v>32.658468743350475</v>
      </c>
      <c r="BI14" s="156">
        <f t="shared" si="20"/>
        <v>37.833520302738854</v>
      </c>
      <c r="BJ14" s="156">
        <f t="shared" si="21"/>
        <v>2.0560766875000001</v>
      </c>
      <c r="BK14" s="156">
        <f t="shared" si="22"/>
        <v>30.602392055850476</v>
      </c>
      <c r="BL14" s="156">
        <f t="shared" si="23"/>
        <v>24.41694000019638</v>
      </c>
      <c r="BM14" s="142">
        <f t="shared" si="14"/>
        <v>80.886980146108954</v>
      </c>
      <c r="BN14" s="176">
        <v>993</v>
      </c>
      <c r="BO14" s="177">
        <v>0</v>
      </c>
      <c r="BP14" s="178"/>
      <c r="BQ14" s="178"/>
      <c r="BR14" s="178"/>
      <c r="BS14" s="179"/>
      <c r="BT14" s="180">
        <v>0</v>
      </c>
      <c r="BU14" s="181">
        <v>0</v>
      </c>
      <c r="BV14" s="181"/>
      <c r="BW14" s="180"/>
      <c r="BX14" s="182"/>
      <c r="BY14" s="182" t="s">
        <v>115</v>
      </c>
      <c r="BZ14" s="156"/>
      <c r="CA14" s="156">
        <v>29.5</v>
      </c>
      <c r="CB14" s="156">
        <v>29.3</v>
      </c>
      <c r="CC14" s="156"/>
      <c r="CD14" s="156">
        <v>28.3</v>
      </c>
      <c r="CE14" s="48"/>
      <c r="CF14" s="150">
        <v>0</v>
      </c>
      <c r="CG14" s="156">
        <v>6.4</v>
      </c>
      <c r="CH14" s="158">
        <f t="shared" si="0"/>
        <v>8</v>
      </c>
      <c r="CI14" s="154">
        <v>26.5</v>
      </c>
      <c r="CJ14" s="154">
        <v>121266.08</v>
      </c>
      <c r="CK14" s="154">
        <v>23</v>
      </c>
      <c r="CL14" s="156">
        <v>34</v>
      </c>
      <c r="CM14" s="97">
        <f t="shared" si="1"/>
        <v>29.5</v>
      </c>
      <c r="CN14" s="104"/>
      <c r="CO14" s="104"/>
      <c r="CP14" s="102">
        <f t="shared" si="2"/>
        <v>72.359968397807307</v>
      </c>
      <c r="CQ14" s="136">
        <v>10</v>
      </c>
      <c r="CS14" s="83">
        <v>2</v>
      </c>
      <c r="CT14" s="92">
        <f t="shared" ref="CT14:CT42" si="27">CL8</f>
        <v>40.700000000000003</v>
      </c>
      <c r="CU14" s="92">
        <f t="shared" ref="CU14:CU42" si="28">CK8</f>
        <v>26</v>
      </c>
      <c r="CV14" s="92">
        <f t="shared" ref="CV14:CV42" si="29">IF(CM8=FALSE,"s/d",CM8)</f>
        <v>34.666666666666664</v>
      </c>
      <c r="CW14" s="94" t="str">
        <f t="shared" ref="CW14:CW42" si="30">IF(CO8="","s/d",CO8)</f>
        <v>s/d</v>
      </c>
      <c r="CX14" s="94" t="str">
        <f t="shared" ref="CX14:CX42" si="31">IF(CN8="","s/d",CN8)</f>
        <v>s/d</v>
      </c>
      <c r="CY14" s="93">
        <f t="shared" ref="CY14:CY42" si="32">CP8</f>
        <v>44.458047062936465</v>
      </c>
      <c r="CZ14" s="92">
        <f t="shared" si="24"/>
        <v>20.263481865748563</v>
      </c>
      <c r="DA14" s="93">
        <f t="shared" si="25"/>
        <v>993.33333333333337</v>
      </c>
      <c r="DB14" s="92">
        <f t="shared" ref="DB14:DB42" si="33">IF(W8="","",W8)</f>
        <v>21.5</v>
      </c>
      <c r="DC14" s="92" t="e">
        <f t="shared" si="26"/>
        <v>#DIV/0!</v>
      </c>
      <c r="DD14" s="92">
        <f t="shared" si="26"/>
        <v>31.566666666666666</v>
      </c>
      <c r="DE14" s="92">
        <f t="shared" si="26"/>
        <v>30.200000000000003</v>
      </c>
      <c r="DF14" s="92" t="e">
        <f t="shared" si="26"/>
        <v>#DIV/0!</v>
      </c>
      <c r="DG14" s="92">
        <f t="shared" si="26"/>
        <v>28.599999999999998</v>
      </c>
      <c r="DH14" s="92" t="e">
        <f t="shared" si="26"/>
        <v>#DIV/0!</v>
      </c>
      <c r="DI14" s="96">
        <f t="shared" ref="DI14:DI42" si="34">CF8</f>
        <v>0</v>
      </c>
      <c r="DJ14" s="92">
        <f t="shared" ref="DJ14:DJ41" si="35">CH8</f>
        <v>10</v>
      </c>
      <c r="DK14" s="96">
        <f t="shared" ref="DK14:DK43" si="36">IF(CQ8="","",CQ8)</f>
        <v>10.199999999999999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31.4</v>
      </c>
      <c r="C15" s="141">
        <v>25.2</v>
      </c>
      <c r="D15" s="156">
        <f t="shared" si="3"/>
        <v>6.1999999999999993</v>
      </c>
      <c r="E15" s="156">
        <f t="shared" si="4"/>
        <v>32.081011512763133</v>
      </c>
      <c r="F15" s="156">
        <f t="shared" si="5"/>
        <v>46.008370279313532</v>
      </c>
      <c r="G15" s="156">
        <f t="shared" si="6"/>
        <v>5.0973611239999999</v>
      </c>
      <c r="H15" s="156">
        <f t="shared" si="7"/>
        <v>26.983650388763134</v>
      </c>
      <c r="I15" s="156">
        <f t="shared" si="8"/>
        <v>22.330261952455729</v>
      </c>
      <c r="J15" s="142">
        <f t="shared" si="9"/>
        <v>58.649437537011899</v>
      </c>
      <c r="K15" s="176">
        <v>997</v>
      </c>
      <c r="L15" s="177">
        <v>0</v>
      </c>
      <c r="M15" s="178"/>
      <c r="N15" s="178"/>
      <c r="O15" s="178"/>
      <c r="P15" s="179"/>
      <c r="Q15" s="180">
        <v>36</v>
      </c>
      <c r="R15" s="181">
        <v>3</v>
      </c>
      <c r="S15" s="181"/>
      <c r="T15" s="180"/>
      <c r="U15" s="182"/>
      <c r="V15" s="182" t="s">
        <v>54</v>
      </c>
      <c r="W15" s="156">
        <v>21.5</v>
      </c>
      <c r="X15" s="156"/>
      <c r="Y15" s="156">
        <v>28</v>
      </c>
      <c r="Z15" s="156">
        <v>28.2</v>
      </c>
      <c r="AA15" s="156"/>
      <c r="AB15" s="156">
        <v>28.5</v>
      </c>
      <c r="AC15" s="48"/>
      <c r="AD15" s="140">
        <v>34.200000000000003</v>
      </c>
      <c r="AE15" s="141">
        <v>25.5</v>
      </c>
      <c r="AF15" s="156">
        <f t="shared" si="10"/>
        <v>8.7000000000000028</v>
      </c>
      <c r="AG15" s="156">
        <f t="shared" si="11"/>
        <v>32.658468743350475</v>
      </c>
      <c r="AH15" s="156">
        <f t="shared" si="15"/>
        <v>53.850914848162937</v>
      </c>
      <c r="AI15" s="156">
        <f t="shared" si="16"/>
        <v>7.1551468725000031</v>
      </c>
      <c r="AJ15" s="156">
        <f t="shared" si="17"/>
        <v>25.503321870850471</v>
      </c>
      <c r="AK15" s="156">
        <f t="shared" si="12"/>
        <v>21.405482806922493</v>
      </c>
      <c r="AL15" s="142">
        <f t="shared" si="13"/>
        <v>47.359124617955281</v>
      </c>
      <c r="AM15" s="176">
        <v>991</v>
      </c>
      <c r="AN15" s="177">
        <v>8</v>
      </c>
      <c r="AO15" s="178"/>
      <c r="AP15" s="178"/>
      <c r="AQ15" s="178"/>
      <c r="AR15" s="179"/>
      <c r="AS15" s="180">
        <v>36</v>
      </c>
      <c r="AT15" s="181">
        <v>2</v>
      </c>
      <c r="AU15" s="181"/>
      <c r="AV15" s="180"/>
      <c r="AW15" s="182"/>
      <c r="AX15" s="182" t="s">
        <v>54</v>
      </c>
      <c r="AY15" s="156"/>
      <c r="AZ15" s="156">
        <v>31.5</v>
      </c>
      <c r="BA15" s="156">
        <v>30</v>
      </c>
      <c r="BB15" s="156"/>
      <c r="BC15" s="156">
        <v>28.5</v>
      </c>
      <c r="BD15" s="48"/>
      <c r="BE15" s="140">
        <v>21.2</v>
      </c>
      <c r="BF15" s="141">
        <v>20.9</v>
      </c>
      <c r="BG15" s="156">
        <f t="shared" si="18"/>
        <v>0.30000000000000071</v>
      </c>
      <c r="BH15" s="156">
        <f t="shared" si="19"/>
        <v>24.729538321185387</v>
      </c>
      <c r="BI15" s="156">
        <f t="shared" si="20"/>
        <v>25.189755922109946</v>
      </c>
      <c r="BJ15" s="156">
        <f t="shared" si="21"/>
        <v>0.24546118950000059</v>
      </c>
      <c r="BK15" s="156">
        <f t="shared" si="22"/>
        <v>24.484077131685385</v>
      </c>
      <c r="BL15" s="156">
        <f t="shared" si="23"/>
        <v>20.741085391337094</v>
      </c>
      <c r="BM15" s="142">
        <f t="shared" si="14"/>
        <v>97.198548518665234</v>
      </c>
      <c r="BN15" s="176">
        <v>998</v>
      </c>
      <c r="BO15" s="177">
        <v>8</v>
      </c>
      <c r="BP15" s="178"/>
      <c r="BQ15" s="178"/>
      <c r="BR15" s="178"/>
      <c r="BS15" s="179"/>
      <c r="BT15" s="180">
        <v>18</v>
      </c>
      <c r="BU15" s="181">
        <v>4</v>
      </c>
      <c r="BV15" s="181"/>
      <c r="BW15" s="180"/>
      <c r="BX15" s="182"/>
      <c r="BY15" s="182" t="s">
        <v>114</v>
      </c>
      <c r="BZ15" s="156"/>
      <c r="CA15" s="156">
        <v>27.9</v>
      </c>
      <c r="CB15" s="156">
        <v>28.5</v>
      </c>
      <c r="CC15" s="156"/>
      <c r="CD15" s="156">
        <v>28.8</v>
      </c>
      <c r="CE15" s="48"/>
      <c r="CF15" s="150">
        <v>26.5</v>
      </c>
      <c r="CG15" s="156">
        <v>33</v>
      </c>
      <c r="CH15" s="158">
        <f t="shared" si="0"/>
        <v>2.3999999999999986</v>
      </c>
      <c r="CI15" s="154">
        <v>27.5</v>
      </c>
      <c r="CJ15" s="154">
        <v>121304.33</v>
      </c>
      <c r="CK15" s="154">
        <v>24.6</v>
      </c>
      <c r="CL15" s="156">
        <v>35</v>
      </c>
      <c r="CM15" s="97">
        <f t="shared" si="1"/>
        <v>28.933333333333334</v>
      </c>
      <c r="CN15" s="104"/>
      <c r="CO15" s="104"/>
      <c r="CP15" s="102">
        <f t="shared" si="2"/>
        <v>67.735703557877471</v>
      </c>
      <c r="CQ15" s="136">
        <v>6.8</v>
      </c>
      <c r="CS15" s="83">
        <v>3</v>
      </c>
      <c r="CT15" s="92">
        <f t="shared" si="27"/>
        <v>36.5</v>
      </c>
      <c r="CU15" s="92">
        <f t="shared" si="28"/>
        <v>27</v>
      </c>
      <c r="CV15" s="92">
        <f t="shared" si="29"/>
        <v>29.2</v>
      </c>
      <c r="CW15" s="94" t="str">
        <f t="shared" si="30"/>
        <v>s/d</v>
      </c>
      <c r="CX15" s="94" t="str">
        <f t="shared" si="31"/>
        <v>s/d</v>
      </c>
      <c r="CY15" s="93">
        <f t="shared" si="32"/>
        <v>67.202397543074213</v>
      </c>
      <c r="CZ15" s="92">
        <f t="shared" si="24"/>
        <v>22.162525850819833</v>
      </c>
      <c r="DA15" s="93">
        <f t="shared" si="25"/>
        <v>992.33333333333337</v>
      </c>
      <c r="DB15" s="92">
        <f t="shared" si="33"/>
        <v>24.5</v>
      </c>
      <c r="DC15" s="92" t="e">
        <f t="shared" si="26"/>
        <v>#DIV/0!</v>
      </c>
      <c r="DD15" s="92">
        <f t="shared" si="26"/>
        <v>31.066666666666663</v>
      </c>
      <c r="DE15" s="92">
        <f t="shared" si="26"/>
        <v>30.466666666666669</v>
      </c>
      <c r="DF15" s="92" t="e">
        <f t="shared" si="26"/>
        <v>#DIV/0!</v>
      </c>
      <c r="DG15" s="92">
        <f t="shared" si="26"/>
        <v>29.333333333333332</v>
      </c>
      <c r="DH15" s="92" t="e">
        <f t="shared" si="26"/>
        <v>#DIV/0!</v>
      </c>
      <c r="DI15" s="96">
        <f t="shared" si="34"/>
        <v>0.1</v>
      </c>
      <c r="DJ15" s="92">
        <f t="shared" si="35"/>
        <v>10.100000000000001</v>
      </c>
      <c r="DK15" s="96">
        <f t="shared" si="36"/>
        <v>6.4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23</v>
      </c>
      <c r="C16" s="141">
        <v>21</v>
      </c>
      <c r="D16" s="156">
        <f t="shared" si="3"/>
        <v>2</v>
      </c>
      <c r="E16" s="156">
        <f t="shared" si="4"/>
        <v>24.882120498598017</v>
      </c>
      <c r="F16" s="156">
        <f t="shared" si="5"/>
        <v>28.111525375006003</v>
      </c>
      <c r="G16" s="156">
        <f t="shared" si="6"/>
        <v>1.6365916999999999</v>
      </c>
      <c r="H16" s="156">
        <f t="shared" si="7"/>
        <v>23.245528798598016</v>
      </c>
      <c r="I16" s="156">
        <f t="shared" si="8"/>
        <v>19.90039050189586</v>
      </c>
      <c r="J16" s="142">
        <f t="shared" si="9"/>
        <v>82.690385841764567</v>
      </c>
      <c r="K16" s="176">
        <v>1001</v>
      </c>
      <c r="L16" s="177">
        <v>6</v>
      </c>
      <c r="M16" s="178"/>
      <c r="N16" s="178"/>
      <c r="O16" s="178"/>
      <c r="P16" s="179"/>
      <c r="Q16" s="180">
        <v>9</v>
      </c>
      <c r="R16" s="181">
        <v>3</v>
      </c>
      <c r="S16" s="181"/>
      <c r="T16" s="180"/>
      <c r="U16" s="182"/>
      <c r="V16" s="182" t="s">
        <v>115</v>
      </c>
      <c r="W16" s="156">
        <v>19.5</v>
      </c>
      <c r="X16" s="156"/>
      <c r="Y16" s="156">
        <v>26.6</v>
      </c>
      <c r="Z16" s="156">
        <v>27</v>
      </c>
      <c r="AA16" s="156"/>
      <c r="AB16" s="156">
        <v>28</v>
      </c>
      <c r="AC16" s="48"/>
      <c r="AD16" s="140">
        <v>30.4</v>
      </c>
      <c r="AE16" s="141">
        <v>23.6</v>
      </c>
      <c r="AF16" s="156">
        <f t="shared" si="10"/>
        <v>6.7999999999999972</v>
      </c>
      <c r="AG16" s="156">
        <f t="shared" si="11"/>
        <v>29.149096697763525</v>
      </c>
      <c r="AH16" s="156">
        <f t="shared" si="15"/>
        <v>43.458446424350974</v>
      </c>
      <c r="AI16" s="156">
        <f t="shared" si="16"/>
        <v>5.5806570479999973</v>
      </c>
      <c r="AJ16" s="156">
        <f t="shared" si="17"/>
        <v>23.568439649763526</v>
      </c>
      <c r="AK16" s="156">
        <f t="shared" si="12"/>
        <v>20.123279594988695</v>
      </c>
      <c r="AL16" s="142">
        <f t="shared" si="13"/>
        <v>54.232126522952456</v>
      </c>
      <c r="AM16" s="176">
        <v>999</v>
      </c>
      <c r="AN16" s="177">
        <v>5</v>
      </c>
      <c r="AO16" s="178"/>
      <c r="AP16" s="178"/>
      <c r="AQ16" s="178"/>
      <c r="AR16" s="179"/>
      <c r="AS16" s="180">
        <v>18</v>
      </c>
      <c r="AT16" s="181">
        <v>2</v>
      </c>
      <c r="AU16" s="181"/>
      <c r="AV16" s="180"/>
      <c r="AW16" s="182"/>
      <c r="AX16" s="182" t="s">
        <v>54</v>
      </c>
      <c r="AY16" s="156"/>
      <c r="AZ16" s="156">
        <v>30.2</v>
      </c>
      <c r="BA16" s="156">
        <v>28.6</v>
      </c>
      <c r="BB16" s="156"/>
      <c r="BC16" s="156">
        <v>29.8</v>
      </c>
      <c r="BD16" s="48"/>
      <c r="BE16" s="140">
        <v>26.8</v>
      </c>
      <c r="BF16" s="141">
        <v>23</v>
      </c>
      <c r="BG16" s="156">
        <f t="shared" si="18"/>
        <v>3.8000000000000007</v>
      </c>
      <c r="BH16" s="156">
        <f t="shared" si="19"/>
        <v>28.111525375006003</v>
      </c>
      <c r="BI16" s="156">
        <f t="shared" si="20"/>
        <v>35.266750204097853</v>
      </c>
      <c r="BJ16" s="156">
        <f t="shared" si="21"/>
        <v>3.1165074900000009</v>
      </c>
      <c r="BK16" s="156">
        <f t="shared" si="22"/>
        <v>24.995017885006003</v>
      </c>
      <c r="BL16" s="156">
        <f t="shared" si="23"/>
        <v>21.077103299815093</v>
      </c>
      <c r="BM16" s="142">
        <f t="shared" si="14"/>
        <v>70.874173946715644</v>
      </c>
      <c r="BN16" s="176">
        <v>1000</v>
      </c>
      <c r="BO16" s="177">
        <v>1</v>
      </c>
      <c r="BP16" s="178"/>
      <c r="BQ16" s="178"/>
      <c r="BR16" s="178"/>
      <c r="BS16" s="179"/>
      <c r="BT16" s="180">
        <v>18</v>
      </c>
      <c r="BU16" s="181">
        <v>2</v>
      </c>
      <c r="BV16" s="181"/>
      <c r="BW16" s="180"/>
      <c r="BX16" s="182"/>
      <c r="BY16" s="182" t="s">
        <v>115</v>
      </c>
      <c r="BZ16" s="156"/>
      <c r="CA16" s="156">
        <v>28.8</v>
      </c>
      <c r="CB16" s="156">
        <v>28.6</v>
      </c>
      <c r="CC16" s="156"/>
      <c r="CD16" s="156">
        <v>28.2</v>
      </c>
      <c r="CE16" s="48"/>
      <c r="CF16" s="150">
        <v>0</v>
      </c>
      <c r="CG16" s="156">
        <v>0.9</v>
      </c>
      <c r="CH16" s="158">
        <f t="shared" si="0"/>
        <v>5.6999999999999993</v>
      </c>
      <c r="CI16" s="154">
        <v>24.5</v>
      </c>
      <c r="CJ16" s="154">
        <v>121392.09</v>
      </c>
      <c r="CK16" s="154">
        <v>20.5</v>
      </c>
      <c r="CL16" s="156">
        <v>32</v>
      </c>
      <c r="CM16" s="97">
        <f t="shared" si="1"/>
        <v>26.733333333333334</v>
      </c>
      <c r="CN16" s="104"/>
      <c r="CO16" s="104"/>
      <c r="CP16" s="102">
        <f t="shared" si="2"/>
        <v>69.265562103810893</v>
      </c>
      <c r="CQ16" s="136">
        <v>9.6999999999999993</v>
      </c>
      <c r="CS16" s="83">
        <v>4</v>
      </c>
      <c r="CT16" s="92">
        <f t="shared" si="27"/>
        <v>41</v>
      </c>
      <c r="CU16" s="92">
        <f t="shared" si="28"/>
        <v>25.2</v>
      </c>
      <c r="CV16" s="92">
        <f t="shared" si="29"/>
        <v>34.466666666666669</v>
      </c>
      <c r="CW16" s="94" t="str">
        <f t="shared" si="30"/>
        <v>s/d</v>
      </c>
      <c r="CX16" s="94" t="str">
        <f t="shared" si="31"/>
        <v>s/d</v>
      </c>
      <c r="CY16" s="93">
        <f t="shared" si="32"/>
        <v>45.142188831943145</v>
      </c>
      <c r="CZ16" s="92">
        <f t="shared" si="24"/>
        <v>20.679651836322019</v>
      </c>
      <c r="DA16" s="93">
        <f t="shared" si="25"/>
        <v>987</v>
      </c>
      <c r="DB16" s="92">
        <f t="shared" si="33"/>
        <v>22</v>
      </c>
      <c r="DC16" s="92" t="e">
        <f t="shared" si="26"/>
        <v>#DIV/0!</v>
      </c>
      <c r="DD16" s="92">
        <f t="shared" si="26"/>
        <v>32.166666666666664</v>
      </c>
      <c r="DE16" s="92">
        <f t="shared" si="26"/>
        <v>30.899999999999995</v>
      </c>
      <c r="DF16" s="92" t="e">
        <f t="shared" si="26"/>
        <v>#DIV/0!</v>
      </c>
      <c r="DG16" s="92">
        <f t="shared" si="26"/>
        <v>29.399999999999995</v>
      </c>
      <c r="DH16" s="92" t="e">
        <f t="shared" si="26"/>
        <v>#DIV/0!</v>
      </c>
      <c r="DI16" s="96">
        <f t="shared" si="34"/>
        <v>3</v>
      </c>
      <c r="DJ16" s="92">
        <f t="shared" si="35"/>
        <v>6.3000000000000007</v>
      </c>
      <c r="DK16" s="96">
        <f t="shared" si="36"/>
        <v>10.8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27.8</v>
      </c>
      <c r="C17" s="141">
        <v>23.2</v>
      </c>
      <c r="D17" s="156">
        <f t="shared" si="3"/>
        <v>4.6000000000000014</v>
      </c>
      <c r="E17" s="156">
        <f t="shared" si="4"/>
        <v>28.453740693820269</v>
      </c>
      <c r="F17" s="156">
        <f t="shared" si="5"/>
        <v>37.394764950818264</v>
      </c>
      <c r="G17" s="156">
        <f t="shared" si="6"/>
        <v>3.7734596720000018</v>
      </c>
      <c r="H17" s="156">
        <f t="shared" si="7"/>
        <v>24.680281021820267</v>
      </c>
      <c r="I17" s="156">
        <f t="shared" si="8"/>
        <v>20.870836444874051</v>
      </c>
      <c r="J17" s="142">
        <f t="shared" si="9"/>
        <v>65.999294431399335</v>
      </c>
      <c r="K17" s="176">
        <v>1001</v>
      </c>
      <c r="L17" s="177">
        <v>2</v>
      </c>
      <c r="M17" s="178"/>
      <c r="N17" s="178"/>
      <c r="O17" s="178"/>
      <c r="P17" s="179"/>
      <c r="Q17" s="180">
        <v>9</v>
      </c>
      <c r="R17" s="181">
        <v>2</v>
      </c>
      <c r="S17" s="181"/>
      <c r="T17" s="180"/>
      <c r="U17" s="182"/>
      <c r="V17" s="182" t="s">
        <v>115</v>
      </c>
      <c r="W17" s="156">
        <v>19.5</v>
      </c>
      <c r="X17" s="156"/>
      <c r="Y17" s="156">
        <v>27.2</v>
      </c>
      <c r="Z17" s="156">
        <v>27.5</v>
      </c>
      <c r="AA17" s="156"/>
      <c r="AB17" s="156">
        <v>28.1</v>
      </c>
      <c r="AC17" s="48"/>
      <c r="AD17" s="140">
        <v>32.799999999999997</v>
      </c>
      <c r="AE17" s="141">
        <v>25</v>
      </c>
      <c r="AF17" s="156">
        <f t="shared" si="10"/>
        <v>7.7999999999999972</v>
      </c>
      <c r="AG17" s="156">
        <f t="shared" si="11"/>
        <v>31.701003193072857</v>
      </c>
      <c r="AH17" s="156">
        <f t="shared" si="15"/>
        <v>49.795932638463391</v>
      </c>
      <c r="AI17" s="156">
        <f t="shared" si="16"/>
        <v>6.4113757499999977</v>
      </c>
      <c r="AJ17" s="156">
        <f t="shared" si="17"/>
        <v>25.28962744307286</v>
      </c>
      <c r="AK17" s="156">
        <f t="shared" si="12"/>
        <v>21.268132932430078</v>
      </c>
      <c r="AL17" s="142">
        <f t="shared" si="13"/>
        <v>50.786532359349039</v>
      </c>
      <c r="AM17" s="176">
        <v>997</v>
      </c>
      <c r="AN17" s="177">
        <v>4</v>
      </c>
      <c r="AO17" s="178"/>
      <c r="AP17" s="178"/>
      <c r="AQ17" s="178"/>
      <c r="AR17" s="179"/>
      <c r="AS17" s="180">
        <v>0</v>
      </c>
      <c r="AT17" s="181">
        <v>0</v>
      </c>
      <c r="AU17" s="181"/>
      <c r="AV17" s="180"/>
      <c r="AW17" s="182"/>
      <c r="AX17" s="182" t="s">
        <v>54</v>
      </c>
      <c r="AY17" s="156"/>
      <c r="AZ17" s="156">
        <v>30.6</v>
      </c>
      <c r="BA17" s="156">
        <v>29</v>
      </c>
      <c r="BB17" s="156"/>
      <c r="BC17" s="156">
        <v>28</v>
      </c>
      <c r="BD17" s="48"/>
      <c r="BE17" s="140">
        <v>27.5</v>
      </c>
      <c r="BF17" s="141">
        <v>22.5</v>
      </c>
      <c r="BG17" s="156">
        <f t="shared" si="18"/>
        <v>5</v>
      </c>
      <c r="BH17" s="156">
        <f t="shared" si="19"/>
        <v>27.271662477114713</v>
      </c>
      <c r="BI17" s="156">
        <f t="shared" si="20"/>
        <v>36.744933853672364</v>
      </c>
      <c r="BJ17" s="156">
        <f t="shared" si="21"/>
        <v>4.0983706250000012</v>
      </c>
      <c r="BK17" s="156">
        <f t="shared" si="22"/>
        <v>23.173291852114712</v>
      </c>
      <c r="BL17" s="156">
        <f t="shared" si="23"/>
        <v>19.850158631031668</v>
      </c>
      <c r="BM17" s="142">
        <f t="shared" si="14"/>
        <v>63.065270288406644</v>
      </c>
      <c r="BN17" s="176">
        <v>997</v>
      </c>
      <c r="BO17" s="177">
        <v>0</v>
      </c>
      <c r="BP17" s="178"/>
      <c r="BQ17" s="178"/>
      <c r="BR17" s="178"/>
      <c r="BS17" s="179"/>
      <c r="BT17" s="180">
        <v>13</v>
      </c>
      <c r="BU17" s="181">
        <v>2</v>
      </c>
      <c r="BV17" s="181"/>
      <c r="BW17" s="180"/>
      <c r="BX17" s="182"/>
      <c r="BY17" s="182" t="s">
        <v>54</v>
      </c>
      <c r="BZ17" s="156"/>
      <c r="CA17" s="156">
        <v>29</v>
      </c>
      <c r="CB17" s="156">
        <v>29</v>
      </c>
      <c r="CC17" s="156"/>
      <c r="CD17" s="156">
        <v>28.3</v>
      </c>
      <c r="CE17" s="48"/>
      <c r="CF17" s="150">
        <v>0</v>
      </c>
      <c r="CG17" s="156">
        <v>30.7</v>
      </c>
      <c r="CH17" s="158">
        <f t="shared" si="0"/>
        <v>5</v>
      </c>
      <c r="CI17" s="154">
        <v>25.7</v>
      </c>
      <c r="CJ17" s="154">
        <v>121443.82</v>
      </c>
      <c r="CK17" s="154">
        <v>22.4</v>
      </c>
      <c r="CL17" s="156">
        <v>34</v>
      </c>
      <c r="CM17" s="97">
        <f t="shared" si="1"/>
        <v>29.366666666666664</v>
      </c>
      <c r="CN17" s="98"/>
      <c r="CO17" s="98"/>
      <c r="CP17" s="102">
        <f t="shared" si="2"/>
        <v>59.950365693051673</v>
      </c>
      <c r="CQ17" s="136">
        <v>10.6</v>
      </c>
      <c r="CS17" s="83">
        <v>5</v>
      </c>
      <c r="CT17" s="92">
        <f t="shared" si="27"/>
        <v>34</v>
      </c>
      <c r="CU17" s="92">
        <f t="shared" si="28"/>
        <v>24.8</v>
      </c>
      <c r="CV17" s="92">
        <f t="shared" si="29"/>
        <v>24.733333333333331</v>
      </c>
      <c r="CW17" s="94" t="str">
        <f t="shared" si="30"/>
        <v>s/d</v>
      </c>
      <c r="CX17" s="94" t="str">
        <f t="shared" si="31"/>
        <v>s/d</v>
      </c>
      <c r="CY17" s="93">
        <f t="shared" si="32"/>
        <v>86.157763292494039</v>
      </c>
      <c r="CZ17" s="92">
        <f t="shared" si="24"/>
        <v>22.253665369020776</v>
      </c>
      <c r="DA17" s="93">
        <f t="shared" si="25"/>
        <v>996.66666666666663</v>
      </c>
      <c r="DB17" s="92" t="str">
        <f t="shared" si="33"/>
        <v>s/d</v>
      </c>
      <c r="DC17" s="92" t="e">
        <f t="shared" si="26"/>
        <v>#DIV/0!</v>
      </c>
      <c r="DD17" s="92">
        <f t="shared" si="26"/>
        <v>28.766666666666669</v>
      </c>
      <c r="DE17" s="92">
        <f t="shared" si="26"/>
        <v>29.2</v>
      </c>
      <c r="DF17" s="92" t="e">
        <f t="shared" si="26"/>
        <v>#DIV/0!</v>
      </c>
      <c r="DG17" s="92">
        <f t="shared" si="26"/>
        <v>29.633333333333336</v>
      </c>
      <c r="DH17" s="92" t="e">
        <f t="shared" si="26"/>
        <v>#DIV/0!</v>
      </c>
      <c r="DI17" s="96">
        <f t="shared" si="34"/>
        <v>0.3</v>
      </c>
      <c r="DJ17" s="92">
        <f t="shared" si="35"/>
        <v>2.3000000000000007</v>
      </c>
      <c r="DK17" s="96">
        <f t="shared" si="36"/>
        <v>0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29.3</v>
      </c>
      <c r="C18" s="141">
        <v>24.4</v>
      </c>
      <c r="D18" s="156">
        <f t="shared" si="3"/>
        <v>4.9000000000000021</v>
      </c>
      <c r="E18" s="156">
        <f t="shared" si="4"/>
        <v>30.584423817643994</v>
      </c>
      <c r="F18" s="156">
        <f t="shared" si="5"/>
        <v>40.796142556699742</v>
      </c>
      <c r="G18" s="156">
        <f t="shared" si="6"/>
        <v>4.0249577060000021</v>
      </c>
      <c r="H18" s="156">
        <f t="shared" si="7"/>
        <v>26.559466111643992</v>
      </c>
      <c r="I18" s="156">
        <f t="shared" si="8"/>
        <v>22.069892406465478</v>
      </c>
      <c r="J18" s="142">
        <f t="shared" si="9"/>
        <v>65.102885829783602</v>
      </c>
      <c r="K18" s="176">
        <v>998</v>
      </c>
      <c r="L18" s="177">
        <v>2</v>
      </c>
      <c r="M18" s="178"/>
      <c r="N18" s="178"/>
      <c r="O18" s="178"/>
      <c r="P18" s="179"/>
      <c r="Q18" s="180">
        <v>36</v>
      </c>
      <c r="R18" s="181">
        <v>3</v>
      </c>
      <c r="S18" s="181"/>
      <c r="T18" s="180"/>
      <c r="U18" s="182"/>
      <c r="V18" s="182" t="s">
        <v>54</v>
      </c>
      <c r="W18" s="165" t="s">
        <v>65</v>
      </c>
      <c r="X18" s="156"/>
      <c r="Y18" s="156">
        <v>27.3</v>
      </c>
      <c r="Z18" s="156">
        <v>27.6</v>
      </c>
      <c r="AA18" s="156"/>
      <c r="AB18" s="156">
        <v>28.3</v>
      </c>
      <c r="AC18" s="48"/>
      <c r="AD18" s="140">
        <v>34.5</v>
      </c>
      <c r="AE18" s="141">
        <v>25.5</v>
      </c>
      <c r="AF18" s="156">
        <f t="shared" si="10"/>
        <v>9</v>
      </c>
      <c r="AG18" s="156">
        <f t="shared" si="11"/>
        <v>32.658468743350475</v>
      </c>
      <c r="AH18" s="156">
        <f t="shared" si="15"/>
        <v>54.756107739707538</v>
      </c>
      <c r="AI18" s="156">
        <f t="shared" si="16"/>
        <v>7.4018760750000006</v>
      </c>
      <c r="AJ18" s="156">
        <f t="shared" si="17"/>
        <v>25.256592668350475</v>
      </c>
      <c r="AK18" s="156">
        <f t="shared" si="12"/>
        <v>21.24680974053684</v>
      </c>
      <c r="AL18" s="142">
        <f t="shared" si="13"/>
        <v>46.125617234175927</v>
      </c>
      <c r="AM18" s="176">
        <v>998</v>
      </c>
      <c r="AN18" s="177">
        <v>4</v>
      </c>
      <c r="AO18" s="178"/>
      <c r="AP18" s="178"/>
      <c r="AQ18" s="178"/>
      <c r="AR18" s="179"/>
      <c r="AS18" s="180">
        <v>2</v>
      </c>
      <c r="AT18" s="181">
        <v>3</v>
      </c>
      <c r="AU18" s="181"/>
      <c r="AV18" s="180"/>
      <c r="AW18" s="182"/>
      <c r="AX18" s="182" t="s">
        <v>54</v>
      </c>
      <c r="AY18" s="156"/>
      <c r="AZ18" s="156">
        <v>31</v>
      </c>
      <c r="BA18" s="156">
        <v>29.5</v>
      </c>
      <c r="BB18" s="156"/>
      <c r="BC18" s="156">
        <v>28.3</v>
      </c>
      <c r="BD18" s="48"/>
      <c r="BE18" s="140">
        <v>29.6</v>
      </c>
      <c r="BF18" s="141">
        <v>25</v>
      </c>
      <c r="BG18" s="156">
        <f t="shared" si="18"/>
        <v>4.6000000000000014</v>
      </c>
      <c r="BH18" s="156">
        <f t="shared" si="19"/>
        <v>31.701003193072857</v>
      </c>
      <c r="BI18" s="156">
        <f t="shared" si="20"/>
        <v>41.507774950792033</v>
      </c>
      <c r="BJ18" s="156">
        <f t="shared" si="21"/>
        <v>3.7810677500000014</v>
      </c>
      <c r="BK18" s="156">
        <f t="shared" si="22"/>
        <v>27.919935443072855</v>
      </c>
      <c r="BL18" s="156">
        <f t="shared" si="23"/>
        <v>22.892544950617989</v>
      </c>
      <c r="BM18" s="142">
        <f t="shared" si="14"/>
        <v>67.264351018989274</v>
      </c>
      <c r="BN18" s="176">
        <v>995</v>
      </c>
      <c r="BO18" s="177">
        <v>7</v>
      </c>
      <c r="BP18" s="178"/>
      <c r="BQ18" s="178"/>
      <c r="BR18" s="178"/>
      <c r="BS18" s="179"/>
      <c r="BT18" s="180">
        <v>0</v>
      </c>
      <c r="BU18" s="181">
        <v>0</v>
      </c>
      <c r="BV18" s="181"/>
      <c r="BW18" s="180"/>
      <c r="BX18" s="182"/>
      <c r="BY18" s="182" t="s">
        <v>115</v>
      </c>
      <c r="BZ18" s="156"/>
      <c r="CA18" s="156">
        <v>29.3</v>
      </c>
      <c r="CB18" s="156">
        <v>29.2</v>
      </c>
      <c r="CC18" s="156"/>
      <c r="CD18" s="156">
        <v>28.6</v>
      </c>
      <c r="CE18" s="48"/>
      <c r="CF18" s="150">
        <v>1</v>
      </c>
      <c r="CG18" s="156">
        <v>30</v>
      </c>
      <c r="CH18" s="169" t="e">
        <f t="shared" si="0"/>
        <v>#VALUE!</v>
      </c>
      <c r="CI18" s="154">
        <v>26.5</v>
      </c>
      <c r="CJ18" s="154">
        <v>121499.13</v>
      </c>
      <c r="CK18" s="154">
        <v>23.7</v>
      </c>
      <c r="CL18" s="156">
        <v>35</v>
      </c>
      <c r="CM18" s="97">
        <f t="shared" si="1"/>
        <v>31.133333333333336</v>
      </c>
      <c r="CN18" s="98"/>
      <c r="CO18" s="98"/>
      <c r="CP18" s="102">
        <f t="shared" si="2"/>
        <v>59.497618027649594</v>
      </c>
      <c r="CQ18" s="136">
        <v>8.5</v>
      </c>
      <c r="CS18" s="83">
        <v>6</v>
      </c>
      <c r="CT18" s="92">
        <f t="shared" si="27"/>
        <v>32.5</v>
      </c>
      <c r="CU18" s="92">
        <f t="shared" si="28"/>
        <v>22.7</v>
      </c>
      <c r="CV18" s="92">
        <f t="shared" si="29"/>
        <v>28.633333333333336</v>
      </c>
      <c r="CW18" s="94" t="str">
        <f t="shared" si="30"/>
        <v>s/d</v>
      </c>
      <c r="CX18" s="94" t="str">
        <f t="shared" si="31"/>
        <v>s/d</v>
      </c>
      <c r="CY18" s="93">
        <f t="shared" si="32"/>
        <v>69.771377974223327</v>
      </c>
      <c r="CZ18" s="92">
        <f t="shared" si="24"/>
        <v>22.350516774730462</v>
      </c>
      <c r="DA18" s="93">
        <f t="shared" si="25"/>
        <v>996.66666666666663</v>
      </c>
      <c r="DB18" s="92" t="str">
        <f t="shared" si="33"/>
        <v>s/d</v>
      </c>
      <c r="DC18" s="92" t="e">
        <f t="shared" si="26"/>
        <v>#DIV/0!</v>
      </c>
      <c r="DD18" s="92">
        <f t="shared" si="26"/>
        <v>29.099999999999998</v>
      </c>
      <c r="DE18" s="92">
        <f t="shared" si="26"/>
        <v>28.466666666666669</v>
      </c>
      <c r="DF18" s="92" t="e">
        <f t="shared" si="26"/>
        <v>#DIV/0!</v>
      </c>
      <c r="DG18" s="92">
        <f t="shared" si="26"/>
        <v>28.533333333333331</v>
      </c>
      <c r="DH18" s="92" t="e">
        <f t="shared" si="26"/>
        <v>#DIV/0!</v>
      </c>
      <c r="DI18" s="96">
        <f t="shared" si="34"/>
        <v>0.3</v>
      </c>
      <c r="DJ18" s="92">
        <f t="shared" si="35"/>
        <v>5.4000000000000021</v>
      </c>
      <c r="DK18" s="96">
        <f t="shared" si="36"/>
        <v>6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26.6</v>
      </c>
      <c r="C19" s="141">
        <v>24</v>
      </c>
      <c r="D19" s="156">
        <f t="shared" si="3"/>
        <v>2.6000000000000014</v>
      </c>
      <c r="E19" s="156">
        <f t="shared" si="4"/>
        <v>29.859236634987937</v>
      </c>
      <c r="F19" s="156">
        <f t="shared" si="5"/>
        <v>34.854040224354996</v>
      </c>
      <c r="G19" s="156">
        <f t="shared" si="6"/>
        <v>2.1347362400000014</v>
      </c>
      <c r="H19" s="156">
        <f t="shared" si="7"/>
        <v>27.724500394987935</v>
      </c>
      <c r="I19" s="156">
        <f t="shared" si="8"/>
        <v>22.776551399541951</v>
      </c>
      <c r="J19" s="142">
        <f t="shared" si="9"/>
        <v>79.544581392933765</v>
      </c>
      <c r="K19" s="176">
        <v>995</v>
      </c>
      <c r="L19" s="177">
        <v>7</v>
      </c>
      <c r="M19" s="178"/>
      <c r="N19" s="178"/>
      <c r="O19" s="178"/>
      <c r="P19" s="179"/>
      <c r="Q19" s="180">
        <v>31</v>
      </c>
      <c r="R19" s="181">
        <v>3</v>
      </c>
      <c r="S19" s="181"/>
      <c r="T19" s="180"/>
      <c r="U19" s="182"/>
      <c r="V19" s="182" t="s">
        <v>115</v>
      </c>
      <c r="W19" s="156">
        <v>23.3</v>
      </c>
      <c r="X19" s="156"/>
      <c r="Y19" s="156">
        <v>28</v>
      </c>
      <c r="Z19" s="156">
        <v>28.3</v>
      </c>
      <c r="AA19" s="156"/>
      <c r="AB19" s="156">
        <v>28.7</v>
      </c>
      <c r="AC19" s="48"/>
      <c r="AD19" s="140">
        <v>23</v>
      </c>
      <c r="AE19" s="141">
        <v>22.5</v>
      </c>
      <c r="AF19" s="156">
        <f t="shared" si="10"/>
        <v>0.5</v>
      </c>
      <c r="AG19" s="156">
        <f t="shared" si="11"/>
        <v>27.271662477114713</v>
      </c>
      <c r="AH19" s="156">
        <f t="shared" si="15"/>
        <v>28.111525375006003</v>
      </c>
      <c r="AI19" s="156">
        <f t="shared" si="16"/>
        <v>0.40983706250000007</v>
      </c>
      <c r="AJ19" s="156">
        <f t="shared" si="17"/>
        <v>26.861825414614714</v>
      </c>
      <c r="AK19" s="156">
        <f t="shared" si="12"/>
        <v>22.255852297208246</v>
      </c>
      <c r="AL19" s="142">
        <f t="shared" si="13"/>
        <v>95.554492530304316</v>
      </c>
      <c r="AM19" s="176">
        <v>994</v>
      </c>
      <c r="AN19" s="177">
        <v>8</v>
      </c>
      <c r="AO19" s="178"/>
      <c r="AP19" s="178"/>
      <c r="AQ19" s="178"/>
      <c r="AR19" s="179"/>
      <c r="AS19" s="180">
        <v>13</v>
      </c>
      <c r="AT19" s="181">
        <v>2</v>
      </c>
      <c r="AU19" s="181"/>
      <c r="AV19" s="180"/>
      <c r="AW19" s="182"/>
      <c r="AX19" s="182" t="s">
        <v>114</v>
      </c>
      <c r="AY19" s="156"/>
      <c r="AZ19" s="156">
        <v>27.8</v>
      </c>
      <c r="BA19" s="156">
        <v>28</v>
      </c>
      <c r="BB19" s="156"/>
      <c r="BC19" s="156">
        <v>28.5</v>
      </c>
      <c r="BD19" s="48"/>
      <c r="BE19" s="140">
        <v>22.2</v>
      </c>
      <c r="BF19" s="141">
        <v>21.6</v>
      </c>
      <c r="BG19" s="156">
        <f t="shared" si="18"/>
        <v>0.59999999999999787</v>
      </c>
      <c r="BH19" s="156">
        <f t="shared" si="19"/>
        <v>25.815016086976236</v>
      </c>
      <c r="BI19" s="156">
        <f t="shared" si="20"/>
        <v>26.77833506255956</v>
      </c>
      <c r="BJ19" s="156">
        <f t="shared" si="21"/>
        <v>0.49130829599999826</v>
      </c>
      <c r="BK19" s="156">
        <f t="shared" si="22"/>
        <v>25.323707790976236</v>
      </c>
      <c r="BL19" s="156">
        <f t="shared" si="23"/>
        <v>21.290105526715831</v>
      </c>
      <c r="BM19" s="142">
        <f t="shared" si="14"/>
        <v>94.56789502340223</v>
      </c>
      <c r="BN19" s="176">
        <v>994</v>
      </c>
      <c r="BO19" s="177">
        <v>8</v>
      </c>
      <c r="BP19" s="178"/>
      <c r="BQ19" s="178"/>
      <c r="BR19" s="178"/>
      <c r="BS19" s="179"/>
      <c r="BT19" s="180">
        <v>0</v>
      </c>
      <c r="BU19" s="181">
        <v>0</v>
      </c>
      <c r="BV19" s="181"/>
      <c r="BW19" s="180"/>
      <c r="BX19" s="182"/>
      <c r="BY19" s="182" t="s">
        <v>114</v>
      </c>
      <c r="BZ19" s="156"/>
      <c r="CA19" s="156">
        <v>26.9</v>
      </c>
      <c r="CB19" s="156">
        <v>27.4</v>
      </c>
      <c r="CC19" s="156"/>
      <c r="CD19" s="156">
        <v>28.3</v>
      </c>
      <c r="CE19" s="48"/>
      <c r="CF19" s="150">
        <v>16</v>
      </c>
      <c r="CG19" s="165" t="s">
        <v>65</v>
      </c>
      <c r="CH19" s="158">
        <f t="shared" si="0"/>
        <v>1.6000000000000014</v>
      </c>
      <c r="CI19" s="166" t="s">
        <v>65</v>
      </c>
      <c r="CJ19" s="154">
        <v>121570.1</v>
      </c>
      <c r="CK19" s="154">
        <v>24.8</v>
      </c>
      <c r="CL19" s="156">
        <v>30</v>
      </c>
      <c r="CM19" s="187">
        <f t="shared" si="1"/>
        <v>23.933333333333334</v>
      </c>
      <c r="CN19" s="98"/>
      <c r="CO19" s="98"/>
      <c r="CP19" s="102">
        <f t="shared" si="2"/>
        <v>89.888989648880099</v>
      </c>
      <c r="CQ19" s="136">
        <v>0</v>
      </c>
      <c r="CS19" s="83">
        <v>7</v>
      </c>
      <c r="CT19" s="92">
        <f t="shared" si="27"/>
        <v>28</v>
      </c>
      <c r="CU19" s="92">
        <f t="shared" si="28"/>
        <v>24.4</v>
      </c>
      <c r="CV19" s="92">
        <f t="shared" si="29"/>
        <v>26.2</v>
      </c>
      <c r="CW19" s="94" t="str">
        <f t="shared" si="30"/>
        <v>s/d</v>
      </c>
      <c r="CX19" s="94" t="str">
        <f t="shared" si="31"/>
        <v>s/d</v>
      </c>
      <c r="CY19" s="93">
        <f t="shared" si="32"/>
        <v>84.810104383483988</v>
      </c>
      <c r="CZ19" s="92">
        <f t="shared" si="24"/>
        <v>23.374708090923619</v>
      </c>
      <c r="DA19" s="93">
        <f t="shared" si="25"/>
        <v>996.33333333333337</v>
      </c>
      <c r="DB19" s="92">
        <f t="shared" si="33"/>
        <v>23.5</v>
      </c>
      <c r="DC19" s="92" t="e">
        <f t="shared" si="26"/>
        <v>#DIV/0!</v>
      </c>
      <c r="DD19" s="92">
        <f t="shared" si="26"/>
        <v>27.600000000000005</v>
      </c>
      <c r="DE19" s="92">
        <f t="shared" si="26"/>
        <v>27.833333333333332</v>
      </c>
      <c r="DF19" s="92" t="e">
        <f t="shared" si="26"/>
        <v>#DIV/0!</v>
      </c>
      <c r="DG19" s="92">
        <f t="shared" si="26"/>
        <v>28.5</v>
      </c>
      <c r="DH19" s="92" t="e">
        <f t="shared" si="26"/>
        <v>#DIV/0!</v>
      </c>
      <c r="DI19" s="96">
        <f t="shared" si="34"/>
        <v>23.3</v>
      </c>
      <c r="DJ19" s="92">
        <f t="shared" si="35"/>
        <v>4.7000000000000028</v>
      </c>
      <c r="DK19" s="96">
        <f t="shared" si="36"/>
        <v>0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40">
        <v>23.4</v>
      </c>
      <c r="C20" s="141">
        <v>22</v>
      </c>
      <c r="D20" s="156">
        <f t="shared" si="3"/>
        <v>1.3999999999999986</v>
      </c>
      <c r="E20" s="156">
        <f t="shared" si="4"/>
        <v>26.453797396477178</v>
      </c>
      <c r="F20" s="156">
        <f t="shared" si="5"/>
        <v>28.799587018992298</v>
      </c>
      <c r="G20" s="156">
        <f t="shared" si="6"/>
        <v>1.1469005799999989</v>
      </c>
      <c r="H20" s="156">
        <f t="shared" si="7"/>
        <v>25.306896816477177</v>
      </c>
      <c r="I20" s="156">
        <f t="shared" si="8"/>
        <v>21.27927023256164</v>
      </c>
      <c r="J20" s="142">
        <f t="shared" si="9"/>
        <v>87.872429558757858</v>
      </c>
      <c r="K20" s="176">
        <v>997</v>
      </c>
      <c r="L20" s="177">
        <v>8</v>
      </c>
      <c r="M20" s="178"/>
      <c r="N20" s="178"/>
      <c r="O20" s="178"/>
      <c r="P20" s="179"/>
      <c r="Q20" s="180">
        <v>18</v>
      </c>
      <c r="R20" s="181">
        <v>2</v>
      </c>
      <c r="S20" s="181"/>
      <c r="T20" s="180"/>
      <c r="U20" s="182"/>
      <c r="V20" s="182" t="s">
        <v>114</v>
      </c>
      <c r="W20" s="156">
        <v>20.399999999999999</v>
      </c>
      <c r="X20" s="156"/>
      <c r="Y20" s="156">
        <v>26.2</v>
      </c>
      <c r="Z20" s="156">
        <v>26.8</v>
      </c>
      <c r="AA20" s="156"/>
      <c r="AB20" s="156">
        <v>27.6</v>
      </c>
      <c r="AC20" s="48"/>
      <c r="AD20" s="140">
        <v>29.2</v>
      </c>
      <c r="AE20" s="141">
        <v>22.6</v>
      </c>
      <c r="AF20" s="156">
        <f t="shared" si="10"/>
        <v>6.5999999999999979</v>
      </c>
      <c r="AG20" s="156">
        <f t="shared" si="11"/>
        <v>27.437859490137093</v>
      </c>
      <c r="AH20" s="156">
        <f t="shared" si="15"/>
        <v>40.561300177503071</v>
      </c>
      <c r="AI20" s="156">
        <f t="shared" si="16"/>
        <v>5.4104556659999989</v>
      </c>
      <c r="AJ20" s="156">
        <f t="shared" si="17"/>
        <v>22.027403824137096</v>
      </c>
      <c r="AK20" s="156">
        <f t="shared" si="12"/>
        <v>19.034442234580467</v>
      </c>
      <c r="AL20" s="142">
        <f t="shared" si="13"/>
        <v>54.306454003548879</v>
      </c>
      <c r="AM20" s="176">
        <v>997</v>
      </c>
      <c r="AN20" s="177">
        <v>3</v>
      </c>
      <c r="AO20" s="178"/>
      <c r="AP20" s="178"/>
      <c r="AQ20" s="178"/>
      <c r="AR20" s="179"/>
      <c r="AS20" s="180">
        <v>18</v>
      </c>
      <c r="AT20" s="181">
        <v>2</v>
      </c>
      <c r="AU20" s="181"/>
      <c r="AV20" s="180"/>
      <c r="AW20" s="182"/>
      <c r="AX20" s="182" t="s">
        <v>54</v>
      </c>
      <c r="AY20" s="156"/>
      <c r="AZ20" s="156">
        <v>28.8</v>
      </c>
      <c r="BA20" s="156">
        <v>26.8</v>
      </c>
      <c r="BC20" s="156">
        <v>27.4</v>
      </c>
      <c r="BD20" s="48"/>
      <c r="BE20" s="140">
        <v>22.9</v>
      </c>
      <c r="BF20" s="141">
        <v>21.4</v>
      </c>
      <c r="BG20" s="156">
        <f t="shared" si="18"/>
        <v>1.5</v>
      </c>
      <c r="BH20" s="156">
        <f t="shared" si="19"/>
        <v>25.500711069439838</v>
      </c>
      <c r="BI20" s="156">
        <f t="shared" si="20"/>
        <v>27.941769295950152</v>
      </c>
      <c r="BJ20" s="156">
        <f t="shared" si="21"/>
        <v>1.2279950850000001</v>
      </c>
      <c r="BK20" s="156">
        <f t="shared" si="22"/>
        <v>24.272715984439838</v>
      </c>
      <c r="BL20" s="156">
        <f t="shared" si="23"/>
        <v>20.600289902264429</v>
      </c>
      <c r="BM20" s="142">
        <f t="shared" si="14"/>
        <v>86.868929906875636</v>
      </c>
      <c r="BN20" s="176">
        <v>998</v>
      </c>
      <c r="BO20" s="177">
        <v>0</v>
      </c>
      <c r="BP20" s="178"/>
      <c r="BQ20" s="178"/>
      <c r="BR20" s="178"/>
      <c r="BS20" s="179"/>
      <c r="BT20" s="180">
        <v>0</v>
      </c>
      <c r="BU20" s="181">
        <v>0</v>
      </c>
      <c r="BV20" s="181"/>
      <c r="BW20" s="180"/>
      <c r="BX20" s="182"/>
      <c r="BY20" s="182" t="s">
        <v>115</v>
      </c>
      <c r="BZ20" s="156"/>
      <c r="CA20" s="156">
        <v>27</v>
      </c>
      <c r="CB20" s="156">
        <v>27.4</v>
      </c>
      <c r="CC20" s="156"/>
      <c r="CD20" s="156">
        <v>27.5</v>
      </c>
      <c r="CE20" s="48"/>
      <c r="CF20" s="150">
        <v>0</v>
      </c>
      <c r="CG20" s="156">
        <v>10.6</v>
      </c>
      <c r="CH20" s="158">
        <f t="shared" si="0"/>
        <v>4.8999999999999986</v>
      </c>
      <c r="CI20" s="154">
        <v>23.3</v>
      </c>
      <c r="CJ20" s="154">
        <v>121616.8</v>
      </c>
      <c r="CK20" s="154">
        <v>21.5</v>
      </c>
      <c r="CL20" s="156">
        <v>30</v>
      </c>
      <c r="CM20" s="97">
        <f t="shared" si="1"/>
        <v>25.166666666666668</v>
      </c>
      <c r="CN20" s="98"/>
      <c r="CO20" s="98"/>
      <c r="CP20" s="102">
        <f t="shared" si="2"/>
        <v>76.349271156394124</v>
      </c>
      <c r="CQ20" s="136">
        <v>7.2</v>
      </c>
      <c r="CS20" s="83">
        <v>8</v>
      </c>
      <c r="CT20" s="92">
        <f t="shared" si="27"/>
        <v>34</v>
      </c>
      <c r="CU20" s="92">
        <f t="shared" si="28"/>
        <v>23</v>
      </c>
      <c r="CV20" s="92">
        <f t="shared" si="29"/>
        <v>29.5</v>
      </c>
      <c r="CW20" s="94" t="str">
        <f t="shared" si="30"/>
        <v>s/d</v>
      </c>
      <c r="CX20" s="94" t="str">
        <f t="shared" si="31"/>
        <v>s/d</v>
      </c>
      <c r="CY20" s="93">
        <f t="shared" si="32"/>
        <v>72.359968397807307</v>
      </c>
      <c r="CZ20" s="92">
        <f t="shared" si="24"/>
        <v>23.606359975451358</v>
      </c>
      <c r="DA20" s="93">
        <f t="shared" si="25"/>
        <v>994.33333333333337</v>
      </c>
      <c r="DB20" s="92">
        <f t="shared" si="33"/>
        <v>21.6</v>
      </c>
      <c r="DC20" s="92" t="e">
        <f t="shared" si="26"/>
        <v>#DIV/0!</v>
      </c>
      <c r="DD20" s="92">
        <f t="shared" si="26"/>
        <v>29.233333333333334</v>
      </c>
      <c r="DE20" s="92">
        <f t="shared" si="26"/>
        <v>28.633333333333329</v>
      </c>
      <c r="DF20" s="92" t="e">
        <f t="shared" si="26"/>
        <v>#DIV/0!</v>
      </c>
      <c r="DG20" s="92">
        <f t="shared" si="26"/>
        <v>28</v>
      </c>
      <c r="DH20" s="92" t="e">
        <f t="shared" si="26"/>
        <v>#DIV/0!</v>
      </c>
      <c r="DI20" s="96">
        <f t="shared" si="34"/>
        <v>0</v>
      </c>
      <c r="DJ20" s="92">
        <f t="shared" si="35"/>
        <v>8</v>
      </c>
      <c r="DK20" s="96">
        <f t="shared" si="36"/>
        <v>10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27.3</v>
      </c>
      <c r="C21" s="141">
        <v>22.6</v>
      </c>
      <c r="D21" s="156">
        <f t="shared" si="3"/>
        <v>4.6999999999999993</v>
      </c>
      <c r="E21" s="156">
        <f t="shared" si="4"/>
        <v>27.437859490137093</v>
      </c>
      <c r="F21" s="156">
        <f t="shared" si="5"/>
        <v>36.317193064748018</v>
      </c>
      <c r="G21" s="156">
        <f t="shared" si="6"/>
        <v>3.8529002469999996</v>
      </c>
      <c r="H21" s="156">
        <f t="shared" si="7"/>
        <v>23.584959243137092</v>
      </c>
      <c r="I21" s="156">
        <f t="shared" si="8"/>
        <v>20.134610286787016</v>
      </c>
      <c r="J21" s="142">
        <f t="shared" si="9"/>
        <v>64.941580702805709</v>
      </c>
      <c r="K21" s="176">
        <v>1000</v>
      </c>
      <c r="L21" s="177">
        <v>0</v>
      </c>
      <c r="M21" s="178"/>
      <c r="N21" s="178"/>
      <c r="O21" s="178"/>
      <c r="P21" s="179"/>
      <c r="Q21" s="180">
        <v>18</v>
      </c>
      <c r="R21" s="181">
        <v>2</v>
      </c>
      <c r="S21" s="181"/>
      <c r="T21" s="180"/>
      <c r="U21" s="182"/>
      <c r="V21" s="182" t="s">
        <v>115</v>
      </c>
      <c r="W21" s="156">
        <v>17.5</v>
      </c>
      <c r="X21" s="156"/>
      <c r="Y21" s="156">
        <v>25.9</v>
      </c>
      <c r="Z21" s="156">
        <v>26.2</v>
      </c>
      <c r="AA21" s="156"/>
      <c r="AB21" s="156">
        <v>27.3</v>
      </c>
      <c r="AC21" s="48"/>
      <c r="AD21" s="140">
        <v>32.5</v>
      </c>
      <c r="AE21" s="141">
        <v>22.9</v>
      </c>
      <c r="AF21" s="156">
        <f t="shared" si="10"/>
        <v>9.6000000000000014</v>
      </c>
      <c r="AG21" s="156">
        <f t="shared" si="11"/>
        <v>27.941769295950152</v>
      </c>
      <c r="AH21" s="156">
        <f t="shared" si="15"/>
        <v>48.962315500145195</v>
      </c>
      <c r="AI21" s="156">
        <f t="shared" si="16"/>
        <v>7.8723999840000021</v>
      </c>
      <c r="AJ21" s="156">
        <f t="shared" si="17"/>
        <v>20.069369311950151</v>
      </c>
      <c r="AK21" s="156">
        <f t="shared" si="12"/>
        <v>17.550446386090751</v>
      </c>
      <c r="AL21" s="142">
        <f t="shared" si="13"/>
        <v>40.989420346941387</v>
      </c>
      <c r="AM21" s="176">
        <v>997</v>
      </c>
      <c r="AN21" s="177">
        <v>1</v>
      </c>
      <c r="AO21" s="178"/>
      <c r="AP21" s="178"/>
      <c r="AQ21" s="178"/>
      <c r="AR21" s="179"/>
      <c r="AS21" s="180">
        <v>18</v>
      </c>
      <c r="AT21" s="181">
        <v>3</v>
      </c>
      <c r="AU21" s="181"/>
      <c r="AV21" s="180"/>
      <c r="AW21" s="182"/>
      <c r="AX21" s="182" t="s">
        <v>54</v>
      </c>
      <c r="AY21" s="156"/>
      <c r="AZ21" s="156">
        <v>30</v>
      </c>
      <c r="BA21" s="156">
        <v>28</v>
      </c>
      <c r="BB21" s="156"/>
      <c r="BC21" s="156">
        <v>27.1</v>
      </c>
      <c r="BD21" s="48"/>
      <c r="BE21" s="140">
        <v>25.6</v>
      </c>
      <c r="BF21" s="141">
        <v>19.2</v>
      </c>
      <c r="BG21" s="156">
        <f t="shared" si="18"/>
        <v>6.4000000000000021</v>
      </c>
      <c r="BH21" s="156">
        <f t="shared" si="19"/>
        <v>22.257920430565612</v>
      </c>
      <c r="BI21" s="156">
        <f t="shared" si="20"/>
        <v>32.852957094490023</v>
      </c>
      <c r="BJ21" s="156">
        <f t="shared" si="21"/>
        <v>5.2265082880000024</v>
      </c>
      <c r="BK21" s="156">
        <f t="shared" si="22"/>
        <v>17.03141214256561</v>
      </c>
      <c r="BL21" s="156">
        <f t="shared" si="23"/>
        <v>14.975384642416261</v>
      </c>
      <c r="BM21" s="142">
        <f t="shared" si="14"/>
        <v>51.841336819637633</v>
      </c>
      <c r="BN21" s="176">
        <v>997</v>
      </c>
      <c r="BO21" s="177">
        <v>0</v>
      </c>
      <c r="BP21" s="178"/>
      <c r="BQ21" s="178"/>
      <c r="BR21" s="178"/>
      <c r="BS21" s="179"/>
      <c r="BT21" s="180">
        <v>18</v>
      </c>
      <c r="BU21" s="181">
        <v>2</v>
      </c>
      <c r="BV21" s="181"/>
      <c r="BW21" s="180"/>
      <c r="BX21" s="182"/>
      <c r="BY21" s="182" t="s">
        <v>54</v>
      </c>
      <c r="BZ21" s="156"/>
      <c r="CA21" s="156">
        <v>28.1</v>
      </c>
      <c r="CB21" s="156">
        <v>28.1</v>
      </c>
      <c r="CC21" s="156"/>
      <c r="CD21" s="156">
        <v>27.5</v>
      </c>
      <c r="CE21" s="48"/>
      <c r="CF21" s="150">
        <v>0</v>
      </c>
      <c r="CG21" s="156">
        <v>29.9</v>
      </c>
      <c r="CH21" s="158">
        <f t="shared" si="0"/>
        <v>8.3999999999999986</v>
      </c>
      <c r="CI21" s="154">
        <v>25</v>
      </c>
      <c r="CJ21" s="154">
        <v>121671.54</v>
      </c>
      <c r="CK21" s="154">
        <v>19.8</v>
      </c>
      <c r="CL21" s="156">
        <v>33</v>
      </c>
      <c r="CM21" s="97">
        <f t="shared" si="1"/>
        <v>28.466666666666669</v>
      </c>
      <c r="CN21" s="98"/>
      <c r="CO21" s="98"/>
      <c r="CP21" s="102">
        <f t="shared" si="2"/>
        <v>52.590779289794909</v>
      </c>
      <c r="CQ21" s="136">
        <v>10.5</v>
      </c>
      <c r="CS21" s="83">
        <v>9</v>
      </c>
      <c r="CT21" s="92">
        <f t="shared" si="27"/>
        <v>35</v>
      </c>
      <c r="CU21" s="92">
        <f t="shared" si="28"/>
        <v>24.6</v>
      </c>
      <c r="CV21" s="92">
        <f t="shared" si="29"/>
        <v>28.933333333333334</v>
      </c>
      <c r="CW21" s="94" t="str">
        <f t="shared" si="30"/>
        <v>s/d</v>
      </c>
      <c r="CX21" s="94" t="str">
        <f t="shared" si="31"/>
        <v>s/d</v>
      </c>
      <c r="CY21" s="93">
        <f t="shared" si="32"/>
        <v>67.735703557877471</v>
      </c>
      <c r="CZ21" s="92">
        <f t="shared" si="24"/>
        <v>21.492276716905106</v>
      </c>
      <c r="DA21" s="93">
        <f t="shared" si="25"/>
        <v>995.33333333333337</v>
      </c>
      <c r="DB21" s="92">
        <f t="shared" si="33"/>
        <v>21.5</v>
      </c>
      <c r="DC21" s="92" t="e">
        <f t="shared" si="26"/>
        <v>#DIV/0!</v>
      </c>
      <c r="DD21" s="92">
        <f t="shared" si="26"/>
        <v>29.133333333333336</v>
      </c>
      <c r="DE21" s="92">
        <f t="shared" si="26"/>
        <v>28.900000000000002</v>
      </c>
      <c r="DF21" s="92" t="e">
        <f t="shared" si="26"/>
        <v>#DIV/0!</v>
      </c>
      <c r="DG21" s="92">
        <f t="shared" si="26"/>
        <v>28.599999999999998</v>
      </c>
      <c r="DH21" s="92" t="e">
        <f t="shared" si="26"/>
        <v>#DIV/0!</v>
      </c>
      <c r="DI21" s="96">
        <f t="shared" si="34"/>
        <v>26.5</v>
      </c>
      <c r="DJ21" s="92">
        <f t="shared" si="35"/>
        <v>2.3999999999999986</v>
      </c>
      <c r="DK21" s="96">
        <f t="shared" si="36"/>
        <v>6.8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25.2</v>
      </c>
      <c r="C22" s="141">
        <v>17.2</v>
      </c>
      <c r="D22" s="156">
        <f t="shared" si="3"/>
        <v>8</v>
      </c>
      <c r="E22" s="156">
        <f t="shared" si="4"/>
        <v>19.629241834545255</v>
      </c>
      <c r="F22" s="156">
        <f t="shared" si="5"/>
        <v>32.081011512763133</v>
      </c>
      <c r="G22" s="156">
        <f t="shared" si="6"/>
        <v>6.5184337599999997</v>
      </c>
      <c r="H22" s="156">
        <f t="shared" si="7"/>
        <v>13.110808074545254</v>
      </c>
      <c r="I22" s="156">
        <f t="shared" si="8"/>
        <v>10.976753901593446</v>
      </c>
      <c r="J22" s="142">
        <f t="shared" si="9"/>
        <v>40.867813875909867</v>
      </c>
      <c r="K22" s="176">
        <v>997</v>
      </c>
      <c r="L22" s="177">
        <v>0</v>
      </c>
      <c r="M22" s="178"/>
      <c r="N22" s="178"/>
      <c r="O22" s="178"/>
      <c r="P22" s="179"/>
      <c r="Q22" s="180">
        <v>9</v>
      </c>
      <c r="R22" s="181">
        <v>2</v>
      </c>
      <c r="S22" s="181"/>
      <c r="T22" s="180"/>
      <c r="U22" s="182"/>
      <c r="V22" s="182" t="s">
        <v>54</v>
      </c>
      <c r="W22" s="156">
        <v>12.5</v>
      </c>
      <c r="X22" s="156"/>
      <c r="Y22" s="156">
        <v>25</v>
      </c>
      <c r="Z22" s="156">
        <v>25.9</v>
      </c>
      <c r="AA22" s="156"/>
      <c r="AB22" s="156">
        <v>27.4</v>
      </c>
      <c r="AC22" s="48"/>
      <c r="AD22" s="140">
        <v>31</v>
      </c>
      <c r="AE22" s="141">
        <v>19.2</v>
      </c>
      <c r="AF22" s="156">
        <f t="shared" si="10"/>
        <v>11.8</v>
      </c>
      <c r="AG22" s="156">
        <f t="shared" si="11"/>
        <v>22.257920430565612</v>
      </c>
      <c r="AH22" s="156">
        <f t="shared" si="15"/>
        <v>44.973233931428979</v>
      </c>
      <c r="AI22" s="156">
        <f t="shared" si="16"/>
        <v>9.6363746560000028</v>
      </c>
      <c r="AJ22" s="156">
        <f t="shared" si="17"/>
        <v>12.621545774565609</v>
      </c>
      <c r="AK22" s="156">
        <f t="shared" si="12"/>
        <v>10.406008415586665</v>
      </c>
      <c r="AL22" s="142">
        <f t="shared" si="13"/>
        <v>28.06457234943294</v>
      </c>
      <c r="AM22" s="176">
        <v>995</v>
      </c>
      <c r="AN22" s="178">
        <v>0</v>
      </c>
      <c r="AO22" s="178"/>
      <c r="AP22" s="178"/>
      <c r="AQ22" s="178"/>
      <c r="AR22" s="181"/>
      <c r="AS22" s="179">
        <v>13</v>
      </c>
      <c r="AT22" s="181">
        <v>2</v>
      </c>
      <c r="AU22" s="181"/>
      <c r="AV22" s="180"/>
      <c r="AW22" s="182"/>
      <c r="AX22" s="182" t="s">
        <v>54</v>
      </c>
      <c r="AY22" s="156"/>
      <c r="AZ22" s="156">
        <v>29.2</v>
      </c>
      <c r="BA22" s="156">
        <v>27.7</v>
      </c>
      <c r="BB22" s="156"/>
      <c r="BC22" s="156">
        <v>27.2</v>
      </c>
      <c r="BD22" s="48"/>
      <c r="BE22" s="156">
        <v>25.6</v>
      </c>
      <c r="BF22" s="141">
        <v>16.8</v>
      </c>
      <c r="BG22" s="156">
        <f t="shared" si="18"/>
        <v>8.8000000000000007</v>
      </c>
      <c r="BH22" s="156">
        <f t="shared" si="19"/>
        <v>19.137478537241915</v>
      </c>
      <c r="BI22" s="156">
        <f t="shared" si="20"/>
        <v>32.852957094490023</v>
      </c>
      <c r="BJ22" s="156">
        <f t="shared" si="21"/>
        <v>7.1670427840000004</v>
      </c>
      <c r="BK22" s="156">
        <f t="shared" si="22"/>
        <v>11.970435753241915</v>
      </c>
      <c r="BL22" s="156">
        <f t="shared" si="23"/>
        <v>9.6155071310756277</v>
      </c>
      <c r="BM22" s="142">
        <f t="shared" si="14"/>
        <v>36.436402722632096</v>
      </c>
      <c r="BN22" s="176">
        <v>995</v>
      </c>
      <c r="BO22" s="177">
        <v>0</v>
      </c>
      <c r="BP22" s="178"/>
      <c r="BQ22" s="178"/>
      <c r="BR22" s="178"/>
      <c r="BS22" s="179"/>
      <c r="BT22" s="180">
        <v>13</v>
      </c>
      <c r="BU22" s="181">
        <v>2</v>
      </c>
      <c r="BV22" s="181"/>
      <c r="BW22" s="180"/>
      <c r="BX22" s="182"/>
      <c r="BY22" s="182" t="s">
        <v>54</v>
      </c>
      <c r="BZ22" s="156"/>
      <c r="CA22" s="156">
        <v>27.2</v>
      </c>
      <c r="CB22" s="156">
        <v>27.5</v>
      </c>
      <c r="CC22" s="156"/>
      <c r="CD22" s="156">
        <v>27.4</v>
      </c>
      <c r="CE22" s="48"/>
      <c r="CF22" s="150">
        <v>0</v>
      </c>
      <c r="CG22" s="156">
        <v>33.4</v>
      </c>
      <c r="CH22" s="158">
        <f t="shared" si="0"/>
        <v>7.5</v>
      </c>
      <c r="CI22" s="154">
        <v>21</v>
      </c>
      <c r="CJ22" s="154">
        <v>121727.8</v>
      </c>
      <c r="CK22" s="154">
        <v>16.2</v>
      </c>
      <c r="CL22" s="156">
        <v>32</v>
      </c>
      <c r="CM22" s="97">
        <f t="shared" si="1"/>
        <v>27.266666666666669</v>
      </c>
      <c r="CN22" s="98"/>
      <c r="CO22" s="98"/>
      <c r="CP22" s="102">
        <f t="shared" si="2"/>
        <v>35.122929649324966</v>
      </c>
      <c r="CQ22" s="136">
        <v>11.3</v>
      </c>
      <c r="CS22" s="83">
        <v>10</v>
      </c>
      <c r="CT22" s="92">
        <f t="shared" si="27"/>
        <v>32</v>
      </c>
      <c r="CU22" s="92">
        <f t="shared" si="28"/>
        <v>20.5</v>
      </c>
      <c r="CV22" s="92">
        <f t="shared" si="29"/>
        <v>26.733333333333334</v>
      </c>
      <c r="CW22" s="94" t="str">
        <f t="shared" si="30"/>
        <v>s/d</v>
      </c>
      <c r="CX22" s="94" t="str">
        <f t="shared" si="31"/>
        <v>s/d</v>
      </c>
      <c r="CY22" s="93">
        <f t="shared" si="32"/>
        <v>69.265562103810893</v>
      </c>
      <c r="CZ22" s="92">
        <f t="shared" si="24"/>
        <v>20.366924465566552</v>
      </c>
      <c r="DA22" s="93">
        <f t="shared" si="25"/>
        <v>1000</v>
      </c>
      <c r="DB22" s="92">
        <f t="shared" si="33"/>
        <v>19.5</v>
      </c>
      <c r="DC22" s="92" t="e">
        <f t="shared" si="26"/>
        <v>#DIV/0!</v>
      </c>
      <c r="DD22" s="92">
        <f t="shared" si="26"/>
        <v>28.533333333333331</v>
      </c>
      <c r="DE22" s="92">
        <f t="shared" si="26"/>
        <v>28.066666666666666</v>
      </c>
      <c r="DF22" s="92" t="e">
        <f t="shared" si="26"/>
        <v>#DIV/0!</v>
      </c>
      <c r="DG22" s="92">
        <f t="shared" si="26"/>
        <v>28.666666666666668</v>
      </c>
      <c r="DH22" s="92" t="e">
        <f t="shared" si="26"/>
        <v>#DIV/0!</v>
      </c>
      <c r="DI22" s="96">
        <f t="shared" si="34"/>
        <v>0</v>
      </c>
      <c r="DJ22" s="92">
        <f t="shared" si="35"/>
        <v>5.6999999999999993</v>
      </c>
      <c r="DK22" s="96">
        <f t="shared" si="36"/>
        <v>9.6999999999999993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29</v>
      </c>
      <c r="C23" s="141">
        <v>19.399999999999999</v>
      </c>
      <c r="D23" s="156">
        <f t="shared" si="3"/>
        <v>9.6000000000000014</v>
      </c>
      <c r="E23" s="156">
        <f t="shared" si="4"/>
        <v>22.536999886080302</v>
      </c>
      <c r="F23" s="156">
        <f t="shared" si="5"/>
        <v>40.09513838993027</v>
      </c>
      <c r="G23" s="156">
        <f t="shared" si="6"/>
        <v>7.8415266240000019</v>
      </c>
      <c r="H23" s="156">
        <f t="shared" si="7"/>
        <v>14.6954732620803</v>
      </c>
      <c r="I23" s="156">
        <f t="shared" si="8"/>
        <v>12.704999632168976</v>
      </c>
      <c r="J23" s="142">
        <f t="shared" si="9"/>
        <v>36.651509016292628</v>
      </c>
      <c r="K23" s="176">
        <v>996</v>
      </c>
      <c r="L23" s="177">
        <v>0</v>
      </c>
      <c r="M23" s="178"/>
      <c r="N23" s="178"/>
      <c r="O23" s="178"/>
      <c r="P23" s="179"/>
      <c r="Q23" s="180">
        <v>36</v>
      </c>
      <c r="R23" s="181">
        <v>2</v>
      </c>
      <c r="S23" s="181"/>
      <c r="T23" s="180"/>
      <c r="U23" s="182"/>
      <c r="V23" s="182" t="s">
        <v>54</v>
      </c>
      <c r="W23" s="156">
        <v>13.5</v>
      </c>
      <c r="X23" s="156"/>
      <c r="Y23" s="156">
        <v>25.2</v>
      </c>
      <c r="Z23" s="156">
        <v>25.8</v>
      </c>
      <c r="AA23" s="156"/>
      <c r="AB23" s="156">
        <v>27.2</v>
      </c>
      <c r="AC23" s="48"/>
      <c r="AD23" s="156">
        <v>33.6</v>
      </c>
      <c r="AE23" s="141">
        <v>21.2</v>
      </c>
      <c r="AF23" s="156">
        <f t="shared" si="10"/>
        <v>12.400000000000002</v>
      </c>
      <c r="AG23" s="156">
        <f t="shared" si="11"/>
        <v>25.189755922109946</v>
      </c>
      <c r="AH23" s="156">
        <f t="shared" si="15"/>
        <v>52.079340873853049</v>
      </c>
      <c r="AI23" s="156">
        <f t="shared" si="16"/>
        <v>10.149147288000004</v>
      </c>
      <c r="AJ23" s="156">
        <f t="shared" si="17"/>
        <v>15.040608634109942</v>
      </c>
      <c r="AK23" s="156">
        <f t="shared" si="12"/>
        <v>13.059562632227085</v>
      </c>
      <c r="AL23" s="50">
        <f t="shared" si="13"/>
        <v>28.880182394284542</v>
      </c>
      <c r="AM23" s="176">
        <v>994</v>
      </c>
      <c r="AN23" s="178">
        <v>4</v>
      </c>
      <c r="AO23" s="178"/>
      <c r="AP23" s="178"/>
      <c r="AQ23" s="178"/>
      <c r="AR23" s="181"/>
      <c r="AS23" s="179">
        <v>18</v>
      </c>
      <c r="AT23" s="181">
        <v>2</v>
      </c>
      <c r="AU23" s="182"/>
      <c r="AV23" s="182"/>
      <c r="AW23" s="182"/>
      <c r="AX23" s="182" t="s">
        <v>54</v>
      </c>
      <c r="AY23" s="156"/>
      <c r="AZ23" s="156">
        <v>29.2</v>
      </c>
      <c r="BA23" s="156">
        <v>27.6</v>
      </c>
      <c r="BB23" s="156"/>
      <c r="BC23" s="156">
        <v>27</v>
      </c>
      <c r="BD23" s="48"/>
      <c r="BE23" s="156">
        <v>26.8</v>
      </c>
      <c r="BF23" s="141">
        <v>19.8</v>
      </c>
      <c r="BG23" s="156">
        <f t="shared" si="18"/>
        <v>7</v>
      </c>
      <c r="BH23" s="156">
        <f t="shared" si="19"/>
        <v>23.104360847524493</v>
      </c>
      <c r="BI23" s="156">
        <f t="shared" si="20"/>
        <v>35.266750204097853</v>
      </c>
      <c r="BJ23" s="156">
        <f t="shared" si="21"/>
        <v>5.7203526099999999</v>
      </c>
      <c r="BK23" s="156">
        <f t="shared" si="22"/>
        <v>17.384008237524494</v>
      </c>
      <c r="BL23" s="156">
        <f t="shared" si="23"/>
        <v>15.29401918942359</v>
      </c>
      <c r="BM23" s="142">
        <f t="shared" si="14"/>
        <v>49.292912266990065</v>
      </c>
      <c r="BN23" s="176">
        <v>995</v>
      </c>
      <c r="BO23" s="177">
        <v>0</v>
      </c>
      <c r="BP23" s="178"/>
      <c r="BQ23" s="178"/>
      <c r="BR23" s="178"/>
      <c r="BS23" s="179"/>
      <c r="BT23" s="180">
        <v>13</v>
      </c>
      <c r="BU23" s="181">
        <v>2</v>
      </c>
      <c r="BV23" s="181"/>
      <c r="BW23" s="180"/>
      <c r="BX23" s="182"/>
      <c r="BY23" s="182" t="s">
        <v>54</v>
      </c>
      <c r="BZ23" s="156"/>
      <c r="CA23" s="156">
        <v>27.2</v>
      </c>
      <c r="CB23" s="156">
        <v>27.5</v>
      </c>
      <c r="CC23" s="156"/>
      <c r="CD23" s="156">
        <v>27.4</v>
      </c>
      <c r="CE23" s="48"/>
      <c r="CF23" s="150">
        <v>0</v>
      </c>
      <c r="CG23" s="156">
        <v>32.5</v>
      </c>
      <c r="CH23" s="158">
        <f t="shared" si="0"/>
        <v>9.5</v>
      </c>
      <c r="CI23" s="154">
        <v>22.5</v>
      </c>
      <c r="CJ23" s="154">
        <v>121775.03999999999</v>
      </c>
      <c r="CK23" s="154">
        <v>17.899999999999999</v>
      </c>
      <c r="CL23" s="156">
        <v>34.5</v>
      </c>
      <c r="CM23" s="97">
        <f t="shared" si="1"/>
        <v>29.8</v>
      </c>
      <c r="CN23" s="98"/>
      <c r="CO23" s="98"/>
      <c r="CP23" s="102">
        <f t="shared" si="2"/>
        <v>38.274867892522416</v>
      </c>
      <c r="CQ23" s="136">
        <v>11.4</v>
      </c>
      <c r="CS23" s="83">
        <v>11</v>
      </c>
      <c r="CT23" s="92">
        <f t="shared" si="27"/>
        <v>34</v>
      </c>
      <c r="CU23" s="92">
        <f t="shared" si="28"/>
        <v>22.4</v>
      </c>
      <c r="CV23" s="92">
        <f t="shared" si="29"/>
        <v>29.366666666666664</v>
      </c>
      <c r="CW23" s="94" t="str">
        <f t="shared" si="30"/>
        <v>s/d</v>
      </c>
      <c r="CX23" s="94" t="str">
        <f t="shared" si="31"/>
        <v>s/d</v>
      </c>
      <c r="CY23" s="93">
        <f t="shared" si="32"/>
        <v>59.950365693051673</v>
      </c>
      <c r="CZ23" s="92">
        <f t="shared" si="24"/>
        <v>20.663042669445264</v>
      </c>
      <c r="DA23" s="93">
        <f t="shared" si="25"/>
        <v>998.33333333333337</v>
      </c>
      <c r="DB23" s="92">
        <f t="shared" si="33"/>
        <v>19.5</v>
      </c>
      <c r="DC23" s="92" t="e">
        <f t="shared" si="26"/>
        <v>#DIV/0!</v>
      </c>
      <c r="DD23" s="92">
        <f t="shared" si="26"/>
        <v>28.933333333333334</v>
      </c>
      <c r="DE23" s="92">
        <f t="shared" si="26"/>
        <v>28.5</v>
      </c>
      <c r="DF23" s="92" t="e">
        <f t="shared" si="26"/>
        <v>#DIV/0!</v>
      </c>
      <c r="DG23" s="92">
        <f t="shared" si="26"/>
        <v>28.133333333333336</v>
      </c>
      <c r="DH23" s="92" t="e">
        <f t="shared" si="26"/>
        <v>#DIV/0!</v>
      </c>
      <c r="DI23" s="96">
        <f t="shared" si="34"/>
        <v>0</v>
      </c>
      <c r="DJ23" s="92">
        <f t="shared" si="35"/>
        <v>5</v>
      </c>
      <c r="DK23" s="96">
        <f t="shared" si="36"/>
        <v>10.6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30</v>
      </c>
      <c r="C24" s="141">
        <v>22.7</v>
      </c>
      <c r="D24" s="156">
        <f t="shared" si="3"/>
        <v>7.3000000000000007</v>
      </c>
      <c r="E24" s="156">
        <f t="shared" si="4"/>
        <v>27.604940326924901</v>
      </c>
      <c r="F24" s="156">
        <f t="shared" si="5"/>
        <v>42.473383111004537</v>
      </c>
      <c r="G24" s="156">
        <f t="shared" si="6"/>
        <v>5.9849626335000012</v>
      </c>
      <c r="H24" s="156">
        <f t="shared" si="7"/>
        <v>21.6199776934249</v>
      </c>
      <c r="I24" s="156">
        <f t="shared" si="8"/>
        <v>18.73544603912616</v>
      </c>
      <c r="J24" s="142">
        <f t="shared" si="9"/>
        <v>50.902414900458737</v>
      </c>
      <c r="K24" s="176">
        <v>998</v>
      </c>
      <c r="L24" s="177">
        <v>1</v>
      </c>
      <c r="M24" s="178"/>
      <c r="N24" s="178"/>
      <c r="O24" s="178"/>
      <c r="P24" s="179"/>
      <c r="Q24" s="180">
        <v>36</v>
      </c>
      <c r="R24" s="181">
        <v>2</v>
      </c>
      <c r="S24" s="181"/>
      <c r="T24" s="180"/>
      <c r="U24" s="182"/>
      <c r="V24" s="182" t="s">
        <v>54</v>
      </c>
      <c r="W24" s="156">
        <v>18</v>
      </c>
      <c r="X24" s="156"/>
      <c r="Y24" s="156">
        <v>26.3</v>
      </c>
      <c r="Z24" s="156">
        <v>26.5</v>
      </c>
      <c r="AA24" s="156"/>
      <c r="AB24" s="156">
        <v>27.5</v>
      </c>
      <c r="AC24" s="48"/>
      <c r="AD24" s="156">
        <v>36.799999999999997</v>
      </c>
      <c r="AE24" s="141">
        <v>24</v>
      </c>
      <c r="AF24" s="156">
        <f t="shared" si="10"/>
        <v>12.799999999999997</v>
      </c>
      <c r="AG24" s="156">
        <f t="shared" si="11"/>
        <v>29.859236634987937</v>
      </c>
      <c r="AH24" s="156">
        <f>IF(AD24="","SD",(10^(23.5518-(2937.4/(273+AD24))-(4.9283*LOG10(273+AD24)))))</f>
        <v>62.144462676355666</v>
      </c>
      <c r="AI24" s="156">
        <f t="shared" si="16"/>
        <v>10.509470719999999</v>
      </c>
      <c r="AJ24" s="156">
        <f>IF(AG24="SD","SD",IF(AI24="SD","SD",(AG24-AI24)))</f>
        <v>19.349765914987938</v>
      </c>
      <c r="AK24" s="156">
        <f>IF(AJ24="SD","SD",((237.3*LN(AJ24/6.11))/(7.5*LN(10)-LN(AJ24/6.11))))</f>
        <v>16.973048225901838</v>
      </c>
      <c r="AL24" s="142">
        <f t="shared" si="13"/>
        <v>31.136749891555528</v>
      </c>
      <c r="AM24" s="176">
        <v>995</v>
      </c>
      <c r="AN24" s="178">
        <v>3</v>
      </c>
      <c r="AO24" s="178"/>
      <c r="AP24" s="178"/>
      <c r="AQ24" s="178"/>
      <c r="AR24" s="181"/>
      <c r="AS24" s="179">
        <v>36</v>
      </c>
      <c r="AT24" s="181">
        <v>2</v>
      </c>
      <c r="AU24" s="182"/>
      <c r="AV24" s="182"/>
      <c r="AW24" s="182"/>
      <c r="AX24" s="181" t="s">
        <v>54</v>
      </c>
      <c r="AY24" s="156"/>
      <c r="AZ24" s="156">
        <v>30.5</v>
      </c>
      <c r="BA24" s="156">
        <v>28.2</v>
      </c>
      <c r="BB24" s="156"/>
      <c r="BC24" s="156">
        <v>27.2</v>
      </c>
      <c r="BD24" s="48"/>
      <c r="BE24" s="156">
        <v>28.6</v>
      </c>
      <c r="BF24" s="141">
        <v>24</v>
      </c>
      <c r="BG24" s="156">
        <f t="shared" si="18"/>
        <v>4.6000000000000014</v>
      </c>
      <c r="BH24" s="156">
        <f t="shared" si="19"/>
        <v>29.859236634987937</v>
      </c>
      <c r="BI24" s="156">
        <f t="shared" si="20"/>
        <v>39.176769416095723</v>
      </c>
      <c r="BJ24" s="156">
        <f t="shared" si="21"/>
        <v>3.7768410400000016</v>
      </c>
      <c r="BK24" s="156">
        <f t="shared" si="22"/>
        <v>26.082395594987936</v>
      </c>
      <c r="BL24" s="156">
        <f t="shared" si="23"/>
        <v>21.772684936352075</v>
      </c>
      <c r="BM24" s="142">
        <f t="shared" si="14"/>
        <v>66.576177627020002</v>
      </c>
      <c r="BN24" s="176">
        <v>997</v>
      </c>
      <c r="BO24" s="177">
        <v>0</v>
      </c>
      <c r="BP24" s="178"/>
      <c r="BQ24" s="178"/>
      <c r="BR24" s="178"/>
      <c r="BS24" s="179"/>
      <c r="BT24" s="180">
        <v>22</v>
      </c>
      <c r="BU24" s="181">
        <v>2</v>
      </c>
      <c r="BV24" s="181"/>
      <c r="BW24" s="180"/>
      <c r="BX24" s="182"/>
      <c r="BY24" s="182" t="s">
        <v>115</v>
      </c>
      <c r="BZ24" s="156"/>
      <c r="CA24" s="156">
        <v>28.5</v>
      </c>
      <c r="CB24" s="156">
        <v>28.3</v>
      </c>
      <c r="CC24" s="156"/>
      <c r="CD24" s="156">
        <v>27.9</v>
      </c>
      <c r="CE24" s="48"/>
      <c r="CF24" s="150">
        <v>0</v>
      </c>
      <c r="CG24" s="156">
        <v>34.5</v>
      </c>
      <c r="CH24" s="158">
        <f t="shared" si="0"/>
        <v>8.5</v>
      </c>
      <c r="CI24" s="154">
        <v>25.5</v>
      </c>
      <c r="CJ24" s="154">
        <v>121808.5</v>
      </c>
      <c r="CK24" s="154">
        <v>22.2</v>
      </c>
      <c r="CL24" s="156">
        <v>37.5</v>
      </c>
      <c r="CM24" s="97">
        <f t="shared" si="1"/>
        <v>31.8</v>
      </c>
      <c r="CN24" s="98"/>
      <c r="CO24" s="98"/>
      <c r="CP24" s="102">
        <f t="shared" si="2"/>
        <v>49.538447473011423</v>
      </c>
      <c r="CQ24" s="136">
        <v>10.3</v>
      </c>
      <c r="CS24" s="83">
        <v>12</v>
      </c>
      <c r="CT24" s="92">
        <f t="shared" si="27"/>
        <v>35</v>
      </c>
      <c r="CU24" s="92">
        <f t="shared" si="28"/>
        <v>23.7</v>
      </c>
      <c r="CV24" s="92">
        <f t="shared" si="29"/>
        <v>31.133333333333336</v>
      </c>
      <c r="CW24" s="94" t="str">
        <f t="shared" si="30"/>
        <v>s/d</v>
      </c>
      <c r="CX24" s="94" t="str">
        <f t="shared" si="31"/>
        <v>s/d</v>
      </c>
      <c r="CY24" s="93">
        <f t="shared" si="32"/>
        <v>59.497618027649594</v>
      </c>
      <c r="CZ24" s="92">
        <f t="shared" si="24"/>
        <v>22.069749032540102</v>
      </c>
      <c r="DA24" s="93">
        <f t="shared" si="25"/>
        <v>997</v>
      </c>
      <c r="DB24" s="92" t="str">
        <f t="shared" si="33"/>
        <v>s/d</v>
      </c>
      <c r="DC24" s="92" t="e">
        <f t="shared" si="26"/>
        <v>#DIV/0!</v>
      </c>
      <c r="DD24" s="92">
        <f t="shared" si="26"/>
        <v>29.2</v>
      </c>
      <c r="DE24" s="92">
        <f t="shared" si="26"/>
        <v>28.766666666666666</v>
      </c>
      <c r="DF24" s="92" t="e">
        <f t="shared" si="26"/>
        <v>#DIV/0!</v>
      </c>
      <c r="DG24" s="92">
        <f t="shared" si="26"/>
        <v>28.400000000000002</v>
      </c>
      <c r="DH24" s="92" t="e">
        <f t="shared" si="26"/>
        <v>#DIV/0!</v>
      </c>
      <c r="DI24" s="96">
        <f t="shared" si="34"/>
        <v>1</v>
      </c>
      <c r="DJ24" s="92" t="s">
        <v>65</v>
      </c>
      <c r="DK24" s="96">
        <f t="shared" si="36"/>
        <v>8.5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31.9</v>
      </c>
      <c r="C25" s="141">
        <v>22.5</v>
      </c>
      <c r="D25" s="156">
        <f t="shared" si="3"/>
        <v>9.3999999999999986</v>
      </c>
      <c r="E25" s="156">
        <f t="shared" si="4"/>
        <v>27.271662477114713</v>
      </c>
      <c r="F25" s="156">
        <f t="shared" si="5"/>
        <v>47.331319507235577</v>
      </c>
      <c r="G25" s="156">
        <f t="shared" si="6"/>
        <v>7.7049367750000002</v>
      </c>
      <c r="H25" s="156">
        <f t="shared" si="7"/>
        <v>19.566725702114713</v>
      </c>
      <c r="I25" s="156">
        <f t="shared" si="8"/>
        <v>17.149086294456467</v>
      </c>
      <c r="J25" s="142">
        <f t="shared" si="9"/>
        <v>41.339911724040427</v>
      </c>
      <c r="K25" s="176">
        <v>1000</v>
      </c>
      <c r="L25" s="177">
        <v>0</v>
      </c>
      <c r="M25" s="178"/>
      <c r="N25" s="178"/>
      <c r="O25" s="178"/>
      <c r="P25" s="179"/>
      <c r="Q25" s="180">
        <v>36</v>
      </c>
      <c r="R25" s="181">
        <v>3</v>
      </c>
      <c r="S25" s="181"/>
      <c r="T25" s="180"/>
      <c r="U25" s="182"/>
      <c r="V25" s="182" t="s">
        <v>54</v>
      </c>
      <c r="W25" s="156">
        <v>18.5</v>
      </c>
      <c r="X25" s="156"/>
      <c r="Y25" s="156">
        <v>27.2</v>
      </c>
      <c r="Z25" s="156">
        <v>27.3</v>
      </c>
      <c r="AA25" s="156"/>
      <c r="AB25" s="156">
        <v>28</v>
      </c>
      <c r="AC25" s="156"/>
      <c r="AD25" s="140">
        <v>37</v>
      </c>
      <c r="AE25" s="141">
        <v>24.5</v>
      </c>
      <c r="AF25" s="156">
        <f t="shared" si="10"/>
        <v>12.5</v>
      </c>
      <c r="AG25" s="156">
        <f t="shared" si="11"/>
        <v>30.768102950530384</v>
      </c>
      <c r="AH25" s="156">
        <f>IF(AD25="","SD",(10^(23.5518-(2937.4/(273+AD25))-(4.9283*LOG10(273+AD25)))))</f>
        <v>62.825838460818169</v>
      </c>
      <c r="AI25" s="156">
        <f t="shared" si="16"/>
        <v>10.268897812500001</v>
      </c>
      <c r="AJ25" s="156">
        <f>IF(AG25="SD","SD",IF(AI25="SD","SD",(AG25-AI25)))</f>
        <v>20.499205138030383</v>
      </c>
      <c r="AK25" s="156">
        <f t="shared" si="12"/>
        <v>17.886747213171851</v>
      </c>
      <c r="AL25" s="142">
        <f t="shared" si="13"/>
        <v>32.628621663067619</v>
      </c>
      <c r="AM25" s="176">
        <v>995</v>
      </c>
      <c r="AN25" s="178">
        <v>3</v>
      </c>
      <c r="AO25" s="178"/>
      <c r="AP25" s="178"/>
      <c r="AQ25" s="178"/>
      <c r="AR25" s="179"/>
      <c r="AS25" s="180">
        <v>36</v>
      </c>
      <c r="AT25" s="181">
        <v>2</v>
      </c>
      <c r="AU25" s="181"/>
      <c r="AV25" s="180"/>
      <c r="AW25" s="182"/>
      <c r="AX25" s="182" t="s">
        <v>54</v>
      </c>
      <c r="AY25" s="156"/>
      <c r="AZ25" s="156">
        <v>31.5</v>
      </c>
      <c r="BA25" s="156">
        <v>29.2</v>
      </c>
      <c r="BB25" s="156"/>
      <c r="BC25" s="156">
        <v>27.9</v>
      </c>
      <c r="BD25" s="48"/>
      <c r="BE25" s="140">
        <v>30.7</v>
      </c>
      <c r="BF25" s="141">
        <v>24</v>
      </c>
      <c r="BG25" s="156">
        <f t="shared" si="18"/>
        <v>6.6999999999999993</v>
      </c>
      <c r="BH25" s="156">
        <f t="shared" si="19"/>
        <v>29.859236634987937</v>
      </c>
      <c r="BI25" s="156">
        <f t="shared" si="20"/>
        <v>44.210207264793254</v>
      </c>
      <c r="BJ25" s="156">
        <f t="shared" si="21"/>
        <v>5.5010510799999999</v>
      </c>
      <c r="BK25" s="156">
        <f t="shared" si="22"/>
        <v>24.358185554987937</v>
      </c>
      <c r="BL25" s="156">
        <f t="shared" si="23"/>
        <v>20.65735291478078</v>
      </c>
      <c r="BM25" s="142">
        <f t="shared" si="14"/>
        <v>55.096293507733783</v>
      </c>
      <c r="BN25" s="176">
        <v>996</v>
      </c>
      <c r="BO25" s="177">
        <v>0</v>
      </c>
      <c r="BP25" s="178"/>
      <c r="BQ25" s="178"/>
      <c r="BR25" s="178"/>
      <c r="BS25" s="179"/>
      <c r="BT25" s="180">
        <v>0</v>
      </c>
      <c r="BU25" s="181">
        <v>0</v>
      </c>
      <c r="BV25" s="181"/>
      <c r="BW25" s="180"/>
      <c r="BX25" s="182"/>
      <c r="BY25" s="182" t="s">
        <v>54</v>
      </c>
      <c r="BZ25" s="156"/>
      <c r="CA25" s="156">
        <v>29.7</v>
      </c>
      <c r="CB25" s="156">
        <v>29.2</v>
      </c>
      <c r="CC25" s="156"/>
      <c r="CD25" s="156">
        <v>28.2</v>
      </c>
      <c r="CE25" s="48"/>
      <c r="CF25" s="150">
        <v>0</v>
      </c>
      <c r="CG25" s="156">
        <v>33.5</v>
      </c>
      <c r="CH25" s="158">
        <f t="shared" si="0"/>
        <v>7.6000000000000014</v>
      </c>
      <c r="CI25" s="154">
        <v>27</v>
      </c>
      <c r="CJ25" s="154">
        <v>121843.39</v>
      </c>
      <c r="CK25" s="154">
        <v>23.1</v>
      </c>
      <c r="CL25" s="156">
        <v>38.5</v>
      </c>
      <c r="CM25" s="97">
        <f t="shared" si="1"/>
        <v>33.200000000000003</v>
      </c>
      <c r="CN25" s="98"/>
      <c r="CO25" s="98"/>
      <c r="CP25" s="102">
        <f t="shared" si="2"/>
        <v>43.021608964947269</v>
      </c>
      <c r="CQ25" s="136">
        <v>11.3</v>
      </c>
      <c r="CS25" s="83">
        <v>13</v>
      </c>
      <c r="CT25" s="92">
        <f t="shared" si="27"/>
        <v>30</v>
      </c>
      <c r="CU25" s="92">
        <f t="shared" si="28"/>
        <v>24.8</v>
      </c>
      <c r="CV25" s="92">
        <f t="shared" si="29"/>
        <v>23.933333333333334</v>
      </c>
      <c r="CW25" s="94" t="str">
        <f t="shared" si="30"/>
        <v>s/d</v>
      </c>
      <c r="CX25" s="94" t="str">
        <f t="shared" si="31"/>
        <v>s/d</v>
      </c>
      <c r="CY25" s="93">
        <f t="shared" si="32"/>
        <v>89.888989648880099</v>
      </c>
      <c r="CZ25" s="92">
        <f t="shared" si="24"/>
        <v>22.107503074488676</v>
      </c>
      <c r="DA25" s="93">
        <f t="shared" si="25"/>
        <v>994.33333333333337</v>
      </c>
      <c r="DB25" s="92">
        <f t="shared" si="33"/>
        <v>23.3</v>
      </c>
      <c r="DC25" s="92" t="e">
        <f t="shared" si="26"/>
        <v>#DIV/0!</v>
      </c>
      <c r="DD25" s="92">
        <f t="shared" si="26"/>
        <v>27.566666666666663</v>
      </c>
      <c r="DE25" s="92">
        <f t="shared" si="26"/>
        <v>27.899999999999995</v>
      </c>
      <c r="DF25" s="92" t="e">
        <f t="shared" si="26"/>
        <v>#DIV/0!</v>
      </c>
      <c r="DG25" s="92">
        <f t="shared" si="26"/>
        <v>28.5</v>
      </c>
      <c r="DH25" s="92" t="e">
        <f t="shared" si="26"/>
        <v>#DIV/0!</v>
      </c>
      <c r="DI25" s="96">
        <f t="shared" si="34"/>
        <v>16</v>
      </c>
      <c r="DJ25" s="92">
        <f t="shared" si="35"/>
        <v>1.6000000000000014</v>
      </c>
      <c r="DK25" s="96">
        <f t="shared" si="36"/>
        <v>0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31.8</v>
      </c>
      <c r="C26" s="141">
        <v>22.7</v>
      </c>
      <c r="D26" s="156">
        <f t="shared" si="3"/>
        <v>9.1000000000000014</v>
      </c>
      <c r="E26" s="156">
        <f t="shared" si="4"/>
        <v>27.604940326924901</v>
      </c>
      <c r="F26" s="156">
        <f t="shared" si="5"/>
        <v>47.064120993398241</v>
      </c>
      <c r="G26" s="156">
        <f t="shared" si="6"/>
        <v>7.4607068445000015</v>
      </c>
      <c r="H26" s="156">
        <f t="shared" si="7"/>
        <v>20.144233482424898</v>
      </c>
      <c r="I26" s="156">
        <f t="shared" si="8"/>
        <v>17.609470327821025</v>
      </c>
      <c r="J26" s="142">
        <f t="shared" si="9"/>
        <v>42.801677917772139</v>
      </c>
      <c r="K26" s="176">
        <v>999</v>
      </c>
      <c r="L26" s="177">
        <v>0</v>
      </c>
      <c r="M26" s="178"/>
      <c r="N26" s="178"/>
      <c r="O26" s="178"/>
      <c r="P26" s="179"/>
      <c r="Q26" s="180">
        <v>36</v>
      </c>
      <c r="R26" s="181">
        <v>3</v>
      </c>
      <c r="S26" s="181"/>
      <c r="T26" s="180"/>
      <c r="U26" s="182"/>
      <c r="V26" s="182" t="s">
        <v>54</v>
      </c>
      <c r="W26" s="156">
        <v>19.5</v>
      </c>
      <c r="X26" s="156"/>
      <c r="Y26" s="156">
        <v>27.8</v>
      </c>
      <c r="Z26" s="156">
        <v>28</v>
      </c>
      <c r="AA26" s="156"/>
      <c r="AB26" s="156">
        <v>28.5</v>
      </c>
      <c r="AC26" s="156"/>
      <c r="AD26" s="140">
        <v>37.799999999999997</v>
      </c>
      <c r="AE26" s="141">
        <v>24.2</v>
      </c>
      <c r="AF26" s="156">
        <f t="shared" si="10"/>
        <v>13.599999999999998</v>
      </c>
      <c r="AG26" s="156">
        <f xml:space="preserve"> IF(AD26="","SD",IF(AE26="","SD",(10^(23.5518-(2937.4/(273+AE26))-(4.9283*LOG10(273+AE26))))))</f>
        <v>30.219932720958749</v>
      </c>
      <c r="AH26" s="156">
        <f t="shared" ref="AH26:AH37" si="37">IF(AD26="","SD",(10^(23.5518-(2937.4/(273+AD26))-(4.9283*LOG10(273+AD26)))))</f>
        <v>65.616322531703716</v>
      </c>
      <c r="AI26" s="156">
        <f t="shared" si="16"/>
        <v>11.168811911999999</v>
      </c>
      <c r="AJ26" s="156">
        <f t="shared" ref="AJ26:AJ37" si="38">IF(AG26="SD","SD",IF(AI26="SD","SD",(AG26-AI26)))</f>
        <v>19.05112080895875</v>
      </c>
      <c r="AK26" s="156">
        <f t="shared" si="12"/>
        <v>16.727882402828712</v>
      </c>
      <c r="AL26" s="142">
        <f t="shared" si="13"/>
        <v>29.034118453916484</v>
      </c>
      <c r="AM26" s="176">
        <v>995</v>
      </c>
      <c r="AN26" s="177">
        <v>3</v>
      </c>
      <c r="AO26" s="178"/>
      <c r="AP26" s="178"/>
      <c r="AQ26" s="178"/>
      <c r="AR26" s="179"/>
      <c r="AS26" s="180">
        <v>4</v>
      </c>
      <c r="AT26" s="181">
        <v>3</v>
      </c>
      <c r="AU26" s="181"/>
      <c r="AV26" s="180"/>
      <c r="AW26" s="182"/>
      <c r="AX26" s="182" t="s">
        <v>54</v>
      </c>
      <c r="AY26" s="156"/>
      <c r="AZ26" s="156">
        <v>32.5</v>
      </c>
      <c r="BA26" s="156">
        <v>29.8</v>
      </c>
      <c r="BB26" s="156"/>
      <c r="BC26" s="156">
        <v>28.3</v>
      </c>
      <c r="BD26" s="48"/>
      <c r="BE26" s="140">
        <v>30.6</v>
      </c>
      <c r="BF26" s="141">
        <v>24.4</v>
      </c>
      <c r="BG26" s="156">
        <f t="shared" si="18"/>
        <v>6.2000000000000028</v>
      </c>
      <c r="BH26" s="156">
        <f t="shared" si="19"/>
        <v>30.584423817643994</v>
      </c>
      <c r="BI26" s="156">
        <f t="shared" si="20"/>
        <v>43.958375453693606</v>
      </c>
      <c r="BJ26" s="156">
        <f t="shared" si="21"/>
        <v>5.0928036280000031</v>
      </c>
      <c r="BK26" s="156">
        <f t="shared" si="22"/>
        <v>25.491620189643992</v>
      </c>
      <c r="BL26" s="156">
        <f t="shared" si="23"/>
        <v>21.397987746193017</v>
      </c>
      <c r="BM26" s="142">
        <f t="shared" si="14"/>
        <v>57.990360031610436</v>
      </c>
      <c r="BN26" s="176">
        <v>995</v>
      </c>
      <c r="BO26" s="177">
        <v>0</v>
      </c>
      <c r="BP26" s="178"/>
      <c r="BQ26" s="178"/>
      <c r="BR26" s="178"/>
      <c r="BS26" s="179"/>
      <c r="BT26" s="180">
        <v>0</v>
      </c>
      <c r="BU26" s="181">
        <v>0</v>
      </c>
      <c r="BV26" s="181"/>
      <c r="BW26" s="180"/>
      <c r="BX26" s="182"/>
      <c r="BY26" s="182" t="s">
        <v>54</v>
      </c>
      <c r="BZ26" s="156"/>
      <c r="CA26" s="156">
        <v>30.6</v>
      </c>
      <c r="CB26" s="156">
        <v>30</v>
      </c>
      <c r="CC26" s="156"/>
      <c r="CD26" s="156">
        <v>28.7</v>
      </c>
      <c r="CE26" s="48"/>
      <c r="CF26" s="150">
        <v>0</v>
      </c>
      <c r="CG26" s="156">
        <v>32.6</v>
      </c>
      <c r="CH26" s="158">
        <f t="shared" si="0"/>
        <v>5.5</v>
      </c>
      <c r="CI26" s="154">
        <v>27.5</v>
      </c>
      <c r="CJ26" s="154">
        <v>121879.17</v>
      </c>
      <c r="CK26" s="154">
        <v>24.2</v>
      </c>
      <c r="CL26" s="156">
        <v>39.5</v>
      </c>
      <c r="CM26" s="97">
        <f t="shared" si="1"/>
        <v>33.4</v>
      </c>
      <c r="CN26" s="98"/>
      <c r="CO26" s="98"/>
      <c r="CP26" s="102">
        <f t="shared" si="2"/>
        <v>43.275385467766348</v>
      </c>
      <c r="CQ26" s="136">
        <v>10.8</v>
      </c>
      <c r="CS26" s="83">
        <v>14</v>
      </c>
      <c r="CT26" s="92">
        <f t="shared" si="27"/>
        <v>30</v>
      </c>
      <c r="CU26" s="92">
        <f t="shared" si="28"/>
        <v>21.5</v>
      </c>
      <c r="CV26" s="92">
        <f t="shared" si="29"/>
        <v>25.166666666666668</v>
      </c>
      <c r="CW26" s="94" t="str">
        <f t="shared" si="30"/>
        <v>s/d</v>
      </c>
      <c r="CX26" s="94" t="str">
        <f t="shared" si="31"/>
        <v>s/d</v>
      </c>
      <c r="CY26" s="93">
        <f t="shared" si="32"/>
        <v>76.349271156394124</v>
      </c>
      <c r="CZ26" s="92">
        <f t="shared" si="24"/>
        <v>20.304667456468845</v>
      </c>
      <c r="DA26" s="93">
        <f t="shared" si="25"/>
        <v>997.33333333333337</v>
      </c>
      <c r="DB26" s="92">
        <f t="shared" si="33"/>
        <v>20.399999999999999</v>
      </c>
      <c r="DC26" s="92" t="e">
        <f t="shared" si="26"/>
        <v>#DIV/0!</v>
      </c>
      <c r="DD26" s="92">
        <f t="shared" si="26"/>
        <v>27.333333333333332</v>
      </c>
      <c r="DE26" s="92">
        <f t="shared" si="26"/>
        <v>27</v>
      </c>
      <c r="DF26" s="92" t="e">
        <f t="shared" si="26"/>
        <v>#DIV/0!</v>
      </c>
      <c r="DG26" s="92">
        <f t="shared" si="26"/>
        <v>27.5</v>
      </c>
      <c r="DH26" s="92" t="e">
        <f t="shared" si="26"/>
        <v>#DIV/0!</v>
      </c>
      <c r="DI26" s="96">
        <f t="shared" si="34"/>
        <v>0</v>
      </c>
      <c r="DJ26" s="92">
        <f t="shared" si="35"/>
        <v>4.8999999999999986</v>
      </c>
      <c r="DK26" s="96">
        <f t="shared" si="36"/>
        <v>7.2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32</v>
      </c>
      <c r="C27" s="141">
        <v>22.3</v>
      </c>
      <c r="D27" s="156">
        <f t="shared" si="3"/>
        <v>9.6999999999999993</v>
      </c>
      <c r="E27" s="156">
        <f t="shared" si="4"/>
        <v>26.941904181327775</v>
      </c>
      <c r="F27" s="156">
        <f t="shared" si="5"/>
        <v>47.599833063403658</v>
      </c>
      <c r="G27" s="156">
        <f t="shared" si="6"/>
        <v>7.9490564434999991</v>
      </c>
      <c r="H27" s="156">
        <f t="shared" si="7"/>
        <v>18.992847737827777</v>
      </c>
      <c r="I27" s="156">
        <f t="shared" si="8"/>
        <v>16.679652315269553</v>
      </c>
      <c r="J27" s="142">
        <f t="shared" si="9"/>
        <v>39.901080561625143</v>
      </c>
      <c r="K27" s="176">
        <v>998</v>
      </c>
      <c r="L27" s="177">
        <v>1</v>
      </c>
      <c r="M27" s="178"/>
      <c r="N27" s="178"/>
      <c r="O27" s="178"/>
      <c r="P27" s="179"/>
      <c r="Q27" s="180">
        <v>4</v>
      </c>
      <c r="R27" s="181">
        <v>3</v>
      </c>
      <c r="S27" s="181"/>
      <c r="T27" s="180"/>
      <c r="U27" s="182"/>
      <c r="V27" s="182" t="s">
        <v>54</v>
      </c>
      <c r="W27" s="156">
        <v>19.5</v>
      </c>
      <c r="X27" s="156"/>
      <c r="Y27" s="156">
        <v>28.1</v>
      </c>
      <c r="Z27" s="156">
        <v>28.5</v>
      </c>
      <c r="AA27" s="156"/>
      <c r="AB27" s="156">
        <v>28.9</v>
      </c>
      <c r="AC27" s="156"/>
      <c r="AD27" s="140">
        <v>36.9</v>
      </c>
      <c r="AE27" s="141">
        <v>24.5</v>
      </c>
      <c r="AF27" s="156">
        <f t="shared" si="10"/>
        <v>12.399999999999999</v>
      </c>
      <c r="AG27" s="156">
        <f t="shared" si="11"/>
        <v>30.768102950530384</v>
      </c>
      <c r="AH27" s="156">
        <f t="shared" si="37"/>
        <v>62.484347761709337</v>
      </c>
      <c r="AI27" s="156">
        <f t="shared" si="16"/>
        <v>10.18674663</v>
      </c>
      <c r="AJ27" s="156">
        <f t="shared" si="38"/>
        <v>20.581356320530382</v>
      </c>
      <c r="AK27" s="156">
        <f t="shared" si="12"/>
        <v>17.950318022542099</v>
      </c>
      <c r="AL27" s="142">
        <f t="shared" si="13"/>
        <v>32.938419072596481</v>
      </c>
      <c r="AM27" s="176">
        <v>994</v>
      </c>
      <c r="AN27" s="177">
        <v>7</v>
      </c>
      <c r="AO27" s="178"/>
      <c r="AP27" s="178"/>
      <c r="AQ27" s="178"/>
      <c r="AR27" s="179"/>
      <c r="AS27" s="180">
        <v>0</v>
      </c>
      <c r="AT27" s="181">
        <v>0</v>
      </c>
      <c r="AU27" s="181"/>
      <c r="AV27" s="180"/>
      <c r="AW27" s="182"/>
      <c r="AX27" s="182" t="s">
        <v>54</v>
      </c>
      <c r="AY27" s="156"/>
      <c r="AZ27" s="156">
        <v>32</v>
      </c>
      <c r="BA27" s="156">
        <v>30</v>
      </c>
      <c r="BB27" s="156"/>
      <c r="BC27" s="156">
        <v>28.8</v>
      </c>
      <c r="BD27" s="48"/>
      <c r="BE27" s="140">
        <v>31.2</v>
      </c>
      <c r="BF27" s="141">
        <v>24.6</v>
      </c>
      <c r="BG27" s="156">
        <f t="shared" si="18"/>
        <v>6.5999999999999979</v>
      </c>
      <c r="BH27" s="156">
        <f t="shared" si="19"/>
        <v>30.952743411559485</v>
      </c>
      <c r="BI27" s="156">
        <f t="shared" si="20"/>
        <v>45.488246440621936</v>
      </c>
      <c r="BJ27" s="156">
        <f t="shared" si="21"/>
        <v>5.4225844859999981</v>
      </c>
      <c r="BK27" s="156">
        <f t="shared" si="22"/>
        <v>25.530158925559487</v>
      </c>
      <c r="BL27" s="156">
        <f t="shared" si="23"/>
        <v>21.422660906192654</v>
      </c>
      <c r="BM27" s="142">
        <f t="shared" si="14"/>
        <v>56.124737538267752</v>
      </c>
      <c r="BN27" s="176">
        <v>993</v>
      </c>
      <c r="BO27" s="177">
        <v>0</v>
      </c>
      <c r="BP27" s="178"/>
      <c r="BQ27" s="178"/>
      <c r="BR27" s="178"/>
      <c r="BS27" s="179"/>
      <c r="BT27" s="180">
        <v>0</v>
      </c>
      <c r="BU27" s="181">
        <v>0</v>
      </c>
      <c r="BV27" s="181"/>
      <c r="BW27" s="180"/>
      <c r="BX27" s="182"/>
      <c r="BY27" s="182" t="s">
        <v>54</v>
      </c>
      <c r="BZ27" s="156"/>
      <c r="CA27" s="156">
        <v>30.6</v>
      </c>
      <c r="CB27" s="156">
        <v>30.2</v>
      </c>
      <c r="CC27" s="156"/>
      <c r="CD27" s="156">
        <v>29</v>
      </c>
      <c r="CE27" s="48"/>
      <c r="CF27" s="150">
        <v>0</v>
      </c>
      <c r="CG27" s="156">
        <v>30.5</v>
      </c>
      <c r="CH27" s="169" t="e">
        <f t="shared" si="0"/>
        <v>#VALUE!</v>
      </c>
      <c r="CI27" s="154">
        <v>27.5</v>
      </c>
      <c r="CJ27" s="154">
        <v>121921.1</v>
      </c>
      <c r="CK27" s="154">
        <v>24.4</v>
      </c>
      <c r="CL27" s="156">
        <v>38</v>
      </c>
      <c r="CM27" s="97">
        <f t="shared" si="1"/>
        <v>33.366666666666667</v>
      </c>
      <c r="CN27" s="98"/>
      <c r="CO27" s="98"/>
      <c r="CP27" s="102">
        <f t="shared" si="2"/>
        <v>42.988079057496464</v>
      </c>
      <c r="CQ27" s="136">
        <v>7.9</v>
      </c>
      <c r="CS27" s="83">
        <v>15</v>
      </c>
      <c r="CT27" s="92">
        <f t="shared" si="27"/>
        <v>33</v>
      </c>
      <c r="CU27" s="92">
        <f t="shared" si="28"/>
        <v>19.8</v>
      </c>
      <c r="CV27" s="92">
        <f t="shared" si="29"/>
        <v>28.466666666666669</v>
      </c>
      <c r="CW27" s="94" t="str">
        <f t="shared" si="30"/>
        <v>s/d</v>
      </c>
      <c r="CX27" s="94" t="str">
        <f t="shared" si="31"/>
        <v>s/d</v>
      </c>
      <c r="CY27" s="93">
        <f t="shared" si="32"/>
        <v>52.590779289794909</v>
      </c>
      <c r="CZ27" s="92">
        <f t="shared" si="24"/>
        <v>17.55348043843134</v>
      </c>
      <c r="DA27" s="93">
        <f t="shared" si="25"/>
        <v>998</v>
      </c>
      <c r="DB27" s="92">
        <f t="shared" si="33"/>
        <v>17.5</v>
      </c>
      <c r="DC27" s="92" t="e">
        <f t="shared" si="26"/>
        <v>#DIV/0!</v>
      </c>
      <c r="DD27" s="92">
        <f t="shared" si="26"/>
        <v>28</v>
      </c>
      <c r="DE27" s="92">
        <f t="shared" si="26"/>
        <v>27.433333333333337</v>
      </c>
      <c r="DF27" s="92" t="e">
        <f t="shared" si="26"/>
        <v>#DIV/0!</v>
      </c>
      <c r="DG27" s="92">
        <f t="shared" si="26"/>
        <v>27.3</v>
      </c>
      <c r="DH27" s="92" t="e">
        <f t="shared" si="26"/>
        <v>#DIV/0!</v>
      </c>
      <c r="DI27" s="96">
        <f t="shared" si="34"/>
        <v>0</v>
      </c>
      <c r="DJ27" s="92">
        <f t="shared" si="35"/>
        <v>8.3999999999999986</v>
      </c>
      <c r="DK27" s="96">
        <f t="shared" si="36"/>
        <v>10.5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31.4</v>
      </c>
      <c r="C28" s="141">
        <v>22.8</v>
      </c>
      <c r="D28" s="156">
        <f t="shared" si="3"/>
        <v>8.5999999999999979</v>
      </c>
      <c r="E28" s="156">
        <f t="shared" si="4"/>
        <v>27.772908940045649</v>
      </c>
      <c r="F28" s="156">
        <f t="shared" si="5"/>
        <v>46.008370279313532</v>
      </c>
      <c r="G28" s="156">
        <f t="shared" si="6"/>
        <v>7.0515681079999979</v>
      </c>
      <c r="H28" s="156">
        <f t="shared" si="7"/>
        <v>20.721340832045652</v>
      </c>
      <c r="I28" s="156">
        <f t="shared" si="8"/>
        <v>18.058131865340904</v>
      </c>
      <c r="J28" s="142">
        <f t="shared" si="9"/>
        <v>45.038197845843861</v>
      </c>
      <c r="K28" s="176">
        <v>995</v>
      </c>
      <c r="L28" s="177">
        <v>6</v>
      </c>
      <c r="M28" s="178"/>
      <c r="N28" s="178"/>
      <c r="O28" s="178"/>
      <c r="P28" s="179"/>
      <c r="Q28" s="180">
        <v>36</v>
      </c>
      <c r="R28" s="181">
        <v>2</v>
      </c>
      <c r="S28" s="181"/>
      <c r="T28" s="180"/>
      <c r="U28" s="182"/>
      <c r="V28" s="182" t="s">
        <v>54</v>
      </c>
      <c r="W28" s="156">
        <v>21</v>
      </c>
      <c r="X28" s="156"/>
      <c r="Y28" s="156">
        <v>28.5</v>
      </c>
      <c r="Z28" s="156">
        <v>28.8</v>
      </c>
      <c r="AA28" s="156"/>
      <c r="AB28" s="156">
        <v>29</v>
      </c>
      <c r="AC28" s="156"/>
      <c r="AD28" s="140">
        <v>35.9</v>
      </c>
      <c r="AE28" s="141">
        <v>25.5</v>
      </c>
      <c r="AF28" s="156">
        <f t="shared" si="10"/>
        <v>10.399999999999999</v>
      </c>
      <c r="AG28" s="156">
        <f t="shared" si="11"/>
        <v>32.658468743350475</v>
      </c>
      <c r="AH28" s="156">
        <f t="shared" si="37"/>
        <v>59.156724027491975</v>
      </c>
      <c r="AI28" s="156">
        <f t="shared" si="16"/>
        <v>8.5532790199999997</v>
      </c>
      <c r="AJ28" s="156">
        <f t="shared" si="38"/>
        <v>24.105189723350477</v>
      </c>
      <c r="AK28" s="156">
        <f t="shared" si="12"/>
        <v>20.487931052461899</v>
      </c>
      <c r="AL28" s="142">
        <f t="shared" si="13"/>
        <v>40.74801321342278</v>
      </c>
      <c r="AM28" s="176">
        <v>994</v>
      </c>
      <c r="AN28" s="177">
        <v>5</v>
      </c>
      <c r="AO28" s="178"/>
      <c r="AP28" s="178"/>
      <c r="AQ28" s="178"/>
      <c r="AR28" s="179"/>
      <c r="AS28" s="180">
        <v>18</v>
      </c>
      <c r="AT28" s="181">
        <v>3</v>
      </c>
      <c r="AU28" s="181"/>
      <c r="AV28" s="180"/>
      <c r="AW28" s="182"/>
      <c r="AX28" s="182" t="s">
        <v>54</v>
      </c>
      <c r="AY28" s="156"/>
      <c r="AZ28" s="156">
        <v>33.200000000000003</v>
      </c>
      <c r="BA28" s="156">
        <v>31.5</v>
      </c>
      <c r="BB28" s="156"/>
      <c r="BC28" s="156">
        <v>28.9</v>
      </c>
      <c r="BD28" s="48"/>
      <c r="BE28" s="156">
        <v>29.1</v>
      </c>
      <c r="BF28" s="141">
        <v>24.5</v>
      </c>
      <c r="BG28" s="156">
        <f t="shared" si="18"/>
        <v>4.6000000000000014</v>
      </c>
      <c r="BH28" s="156">
        <f t="shared" si="19"/>
        <v>30.768102950530384</v>
      </c>
      <c r="BI28" s="156">
        <f t="shared" si="20"/>
        <v>40.327633762871848</v>
      </c>
      <c r="BJ28" s="156">
        <f t="shared" si="21"/>
        <v>3.7789543950000017</v>
      </c>
      <c r="BK28" s="156">
        <f t="shared" si="22"/>
        <v>26.989148555530381</v>
      </c>
      <c r="BL28" s="156">
        <f t="shared" si="23"/>
        <v>22.333613261694214</v>
      </c>
      <c r="BM28" s="142">
        <f t="shared" si="14"/>
        <v>66.924701593521931</v>
      </c>
      <c r="BN28" s="176">
        <v>997</v>
      </c>
      <c r="BO28" s="177">
        <v>0</v>
      </c>
      <c r="BP28" s="178"/>
      <c r="BQ28" s="178"/>
      <c r="BR28" s="178"/>
      <c r="BS28" s="179"/>
      <c r="BT28" s="180">
        <v>0</v>
      </c>
      <c r="BU28" s="181">
        <v>0</v>
      </c>
      <c r="BV28" s="181"/>
      <c r="BW28" s="180"/>
      <c r="BX28" s="182"/>
      <c r="BY28" s="181" t="s">
        <v>54</v>
      </c>
      <c r="BZ28" s="156"/>
      <c r="CA28" s="156">
        <v>31</v>
      </c>
      <c r="CB28" s="156">
        <v>30.7</v>
      </c>
      <c r="CC28" s="156"/>
      <c r="CD28" s="156">
        <v>29.3</v>
      </c>
      <c r="CE28" s="48"/>
      <c r="CF28" s="47">
        <v>0</v>
      </c>
      <c r="CG28" s="165" t="s">
        <v>119</v>
      </c>
      <c r="CH28" s="158">
        <f t="shared" si="0"/>
        <v>8.2000000000000028</v>
      </c>
      <c r="CI28" s="166" t="s">
        <v>119</v>
      </c>
      <c r="CJ28" s="154">
        <v>121966.97</v>
      </c>
      <c r="CK28" s="154">
        <v>25.8</v>
      </c>
      <c r="CL28" s="156">
        <v>37.5</v>
      </c>
      <c r="CM28" s="97">
        <f t="shared" si="1"/>
        <v>32.133333333333333</v>
      </c>
      <c r="CN28" s="98"/>
      <c r="CO28" s="98"/>
      <c r="CP28" s="102">
        <f t="shared" si="2"/>
        <v>50.903637550929524</v>
      </c>
      <c r="CQ28" s="136">
        <v>8.8000000000000007</v>
      </c>
      <c r="CS28" s="83">
        <v>16</v>
      </c>
      <c r="CT28" s="92">
        <f t="shared" si="27"/>
        <v>32</v>
      </c>
      <c r="CU28" s="92">
        <f t="shared" si="28"/>
        <v>16.2</v>
      </c>
      <c r="CV28" s="92">
        <f t="shared" si="29"/>
        <v>27.266666666666669</v>
      </c>
      <c r="CW28" s="94" t="str">
        <f t="shared" si="30"/>
        <v>s/d</v>
      </c>
      <c r="CX28" s="94" t="str">
        <f t="shared" si="31"/>
        <v>s/d</v>
      </c>
      <c r="CY28" s="93">
        <f t="shared" si="32"/>
        <v>35.122929649324966</v>
      </c>
      <c r="CZ28" s="92">
        <f t="shared" si="24"/>
        <v>10.332756482751913</v>
      </c>
      <c r="DA28" s="93">
        <f t="shared" si="25"/>
        <v>995.66666666666663</v>
      </c>
      <c r="DB28" s="92">
        <f t="shared" si="33"/>
        <v>12.5</v>
      </c>
      <c r="DC28" s="92" t="e">
        <f t="shared" si="26"/>
        <v>#DIV/0!</v>
      </c>
      <c r="DD28" s="92">
        <f t="shared" si="26"/>
        <v>27.133333333333336</v>
      </c>
      <c r="DE28" s="92">
        <f t="shared" si="26"/>
        <v>27.033333333333331</v>
      </c>
      <c r="DF28" s="92" t="e">
        <f t="shared" si="26"/>
        <v>#DIV/0!</v>
      </c>
      <c r="DG28" s="92">
        <f t="shared" si="26"/>
        <v>27.333333333333332</v>
      </c>
      <c r="DH28" s="92" t="e">
        <f t="shared" si="26"/>
        <v>#DIV/0!</v>
      </c>
      <c r="DI28" s="96">
        <f t="shared" si="34"/>
        <v>0</v>
      </c>
      <c r="DJ28" s="92">
        <f t="shared" si="35"/>
        <v>7.5</v>
      </c>
      <c r="DK28" s="96">
        <f t="shared" si="36"/>
        <v>11.3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26.8</v>
      </c>
      <c r="C29" s="141">
        <v>23.9</v>
      </c>
      <c r="D29" s="156">
        <f t="shared" si="3"/>
        <v>2.9000000000000021</v>
      </c>
      <c r="E29" s="156">
        <f t="shared" si="4"/>
        <v>29.680301319385674</v>
      </c>
      <c r="F29" s="156">
        <f t="shared" si="5"/>
        <v>35.266750204097853</v>
      </c>
      <c r="G29" s="156">
        <f t="shared" si="6"/>
        <v>2.3807854935000017</v>
      </c>
      <c r="H29" s="156">
        <f t="shared" si="7"/>
        <v>27.29951582588567</v>
      </c>
      <c r="I29" s="156">
        <f t="shared" si="8"/>
        <v>22.521832215336591</v>
      </c>
      <c r="J29" s="142">
        <f t="shared" si="9"/>
        <v>77.408651684366362</v>
      </c>
      <c r="K29" s="176">
        <v>1000</v>
      </c>
      <c r="L29" s="177">
        <v>4</v>
      </c>
      <c r="M29" s="178"/>
      <c r="N29" s="178"/>
      <c r="O29" s="178"/>
      <c r="P29" s="179"/>
      <c r="Q29" s="180">
        <v>13</v>
      </c>
      <c r="R29" s="181">
        <v>2</v>
      </c>
      <c r="S29" s="181"/>
      <c r="T29" s="180"/>
      <c r="U29" s="182"/>
      <c r="V29" s="182" t="s">
        <v>54</v>
      </c>
      <c r="W29" s="165" t="s">
        <v>65</v>
      </c>
      <c r="X29" s="156"/>
      <c r="Y29" s="156">
        <v>28.9</v>
      </c>
      <c r="Z29" s="156">
        <v>29.5</v>
      </c>
      <c r="AA29" s="156"/>
      <c r="AB29" s="156">
        <v>29.5</v>
      </c>
      <c r="AC29" s="156"/>
      <c r="AD29" s="156">
        <v>33.5</v>
      </c>
      <c r="AE29" s="141">
        <v>24</v>
      </c>
      <c r="AF29" s="156">
        <f t="shared" si="10"/>
        <v>9.5</v>
      </c>
      <c r="AG29" s="156">
        <f t="shared" si="11"/>
        <v>29.859236634987937</v>
      </c>
      <c r="AH29" s="156">
        <f t="shared" si="37"/>
        <v>51.789042871083147</v>
      </c>
      <c r="AI29" s="156">
        <f t="shared" si="16"/>
        <v>7.7999978000000016</v>
      </c>
      <c r="AJ29" s="156">
        <f t="shared" si="38"/>
        <v>22.059238834987937</v>
      </c>
      <c r="AK29" s="156">
        <f t="shared" si="12"/>
        <v>19.057600526162108</v>
      </c>
      <c r="AL29" s="50">
        <f t="shared" si="13"/>
        <v>42.594413049685649</v>
      </c>
      <c r="AM29" s="176">
        <v>997</v>
      </c>
      <c r="AN29" s="178">
        <v>4</v>
      </c>
      <c r="AO29" s="178"/>
      <c r="AP29" s="178"/>
      <c r="AQ29" s="178"/>
      <c r="AR29" s="179"/>
      <c r="AS29" s="180">
        <v>13</v>
      </c>
      <c r="AT29" s="181">
        <v>3</v>
      </c>
      <c r="AU29" s="181"/>
      <c r="AV29" s="182"/>
      <c r="AW29" s="181"/>
      <c r="AX29" s="182" t="s">
        <v>54</v>
      </c>
      <c r="AY29" s="156"/>
      <c r="AZ29" s="156">
        <v>33.799999999999997</v>
      </c>
      <c r="BA29" s="156">
        <v>31.2</v>
      </c>
      <c r="BB29" s="156"/>
      <c r="BC29" s="156">
        <v>29.3</v>
      </c>
      <c r="BD29" s="48"/>
      <c r="BE29" s="156">
        <v>26.9</v>
      </c>
      <c r="BF29" s="141">
        <v>21.8</v>
      </c>
      <c r="BG29" s="156">
        <f t="shared" si="18"/>
        <v>5.0999999999999979</v>
      </c>
      <c r="BH29" s="156">
        <f t="shared" si="19"/>
        <v>26.132701336552852</v>
      </c>
      <c r="BI29" s="156">
        <f t="shared" si="20"/>
        <v>35.47469615794644</v>
      </c>
      <c r="BJ29" s="156">
        <f t="shared" si="21"/>
        <v>4.177057742999998</v>
      </c>
      <c r="BK29" s="156">
        <f t="shared" si="22"/>
        <v>21.955643593552853</v>
      </c>
      <c r="BL29" s="156">
        <f t="shared" si="23"/>
        <v>18.982132864151986</v>
      </c>
      <c r="BM29" s="50">
        <f t="shared" si="14"/>
        <v>61.890998292975439</v>
      </c>
      <c r="BN29" s="176">
        <v>997</v>
      </c>
      <c r="BO29" s="178">
        <v>0</v>
      </c>
      <c r="BP29" s="178"/>
      <c r="BQ29" s="178"/>
      <c r="BR29" s="178"/>
      <c r="BS29" s="181"/>
      <c r="BT29" s="179">
        <v>13</v>
      </c>
      <c r="BU29" s="181">
        <v>2</v>
      </c>
      <c r="BV29" s="182"/>
      <c r="BW29" s="182"/>
      <c r="BX29" s="182"/>
      <c r="BY29" s="182" t="s">
        <v>54</v>
      </c>
      <c r="BZ29" s="156"/>
      <c r="CA29" s="156">
        <v>31.8</v>
      </c>
      <c r="CB29" s="156">
        <v>31.4</v>
      </c>
      <c r="CC29" s="156"/>
      <c r="CD29" s="156">
        <v>29.7</v>
      </c>
      <c r="CE29" s="48"/>
      <c r="CF29" s="47">
        <v>0</v>
      </c>
      <c r="CG29" s="156">
        <v>33.200000000000003</v>
      </c>
      <c r="CH29" s="158">
        <f t="shared" si="0"/>
        <v>9</v>
      </c>
      <c r="CI29" s="154">
        <v>26.6</v>
      </c>
      <c r="CJ29" s="154">
        <v>122041.97</v>
      </c>
      <c r="CK29" s="154">
        <v>24.2</v>
      </c>
      <c r="CL29" s="156">
        <v>34.4</v>
      </c>
      <c r="CM29" s="97">
        <f t="shared" si="1"/>
        <v>29.066666666666663</v>
      </c>
      <c r="CN29" s="98"/>
      <c r="CO29" s="98"/>
      <c r="CP29" s="102">
        <f t="shared" si="2"/>
        <v>60.631354342342483</v>
      </c>
      <c r="CQ29" s="136">
        <v>11</v>
      </c>
      <c r="CS29" s="83">
        <v>17</v>
      </c>
      <c r="CT29" s="92">
        <f t="shared" si="27"/>
        <v>34.5</v>
      </c>
      <c r="CU29" s="92">
        <f t="shared" si="28"/>
        <v>17.899999999999999</v>
      </c>
      <c r="CV29" s="92">
        <f t="shared" si="29"/>
        <v>29.8</v>
      </c>
      <c r="CW29" s="94" t="str">
        <f t="shared" si="30"/>
        <v>s/d</v>
      </c>
      <c r="CX29" s="94" t="str">
        <f t="shared" si="31"/>
        <v>s/d</v>
      </c>
      <c r="CY29" s="93">
        <f t="shared" si="32"/>
        <v>38.274867892522416</v>
      </c>
      <c r="CZ29" s="92">
        <f t="shared" si="24"/>
        <v>13.686193817939886</v>
      </c>
      <c r="DA29" s="93">
        <f t="shared" si="25"/>
        <v>995</v>
      </c>
      <c r="DB29" s="92">
        <f t="shared" si="33"/>
        <v>13.5</v>
      </c>
      <c r="DC29" s="92" t="e">
        <f t="shared" ref="DC29:DH42" si="39">IF(COUNT(X23,AY23,BZ23)=1,"sd",AVERAGE(X23,AY23,BZ23))</f>
        <v>#DIV/0!</v>
      </c>
      <c r="DD29" s="92">
        <f t="shared" si="39"/>
        <v>27.2</v>
      </c>
      <c r="DE29" s="92">
        <f t="shared" si="39"/>
        <v>26.966666666666669</v>
      </c>
      <c r="DF29" s="92" t="e">
        <f t="shared" si="39"/>
        <v>#DIV/0!</v>
      </c>
      <c r="DG29" s="92">
        <f t="shared" si="39"/>
        <v>27.2</v>
      </c>
      <c r="DH29" s="92" t="e">
        <f t="shared" si="39"/>
        <v>#DIV/0!</v>
      </c>
      <c r="DI29" s="96">
        <f t="shared" si="34"/>
        <v>0</v>
      </c>
      <c r="DJ29" s="92">
        <f t="shared" si="35"/>
        <v>9.5</v>
      </c>
      <c r="DK29" s="96">
        <f t="shared" si="36"/>
        <v>11.4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29.2</v>
      </c>
      <c r="C30" s="141">
        <v>22.6</v>
      </c>
      <c r="D30" s="156">
        <f t="shared" si="3"/>
        <v>6.5999999999999979</v>
      </c>
      <c r="E30" s="156">
        <f t="shared" si="4"/>
        <v>27.437859490137093</v>
      </c>
      <c r="F30" s="156">
        <f t="shared" si="5"/>
        <v>40.561300177503071</v>
      </c>
      <c r="G30" s="156">
        <f t="shared" si="6"/>
        <v>5.4104556659999989</v>
      </c>
      <c r="H30" s="156">
        <f t="shared" si="7"/>
        <v>22.027403824137096</v>
      </c>
      <c r="I30" s="156">
        <f t="shared" si="8"/>
        <v>19.034442234580467</v>
      </c>
      <c r="J30" s="142">
        <f t="shared" si="9"/>
        <v>54.306454003548879</v>
      </c>
      <c r="K30" s="176">
        <v>997</v>
      </c>
      <c r="L30" s="177">
        <v>0</v>
      </c>
      <c r="M30" s="178"/>
      <c r="N30" s="178"/>
      <c r="O30" s="178"/>
      <c r="P30" s="179"/>
      <c r="Q30" s="180">
        <v>9</v>
      </c>
      <c r="R30" s="181">
        <v>2</v>
      </c>
      <c r="S30" s="181"/>
      <c r="T30" s="180"/>
      <c r="U30" s="182"/>
      <c r="V30" s="182" t="s">
        <v>54</v>
      </c>
      <c r="W30" s="165" t="s">
        <v>65</v>
      </c>
      <c r="X30" s="156"/>
      <c r="Y30" s="156">
        <v>29.6</v>
      </c>
      <c r="Z30" s="156">
        <v>29.2</v>
      </c>
      <c r="AA30" s="156"/>
      <c r="AB30" s="156">
        <v>29.7</v>
      </c>
      <c r="AC30" s="48"/>
      <c r="AD30" s="156">
        <v>34.6</v>
      </c>
      <c r="AE30" s="141">
        <v>22.9</v>
      </c>
      <c r="AF30" s="156">
        <f t="shared" si="10"/>
        <v>11.700000000000003</v>
      </c>
      <c r="AG30" s="156">
        <f t="shared" si="11"/>
        <v>27.941769295950152</v>
      </c>
      <c r="AH30" s="156">
        <f t="shared" si="37"/>
        <v>55.060752166288715</v>
      </c>
      <c r="AI30" s="156">
        <f t="shared" si="16"/>
        <v>9.5944874805000033</v>
      </c>
      <c r="AJ30" s="156">
        <f t="shared" si="38"/>
        <v>18.347281815450149</v>
      </c>
      <c r="AK30" s="156">
        <f t="shared" si="12"/>
        <v>16.136487757533033</v>
      </c>
      <c r="AL30" s="50">
        <f t="shared" si="13"/>
        <v>33.321887358239515</v>
      </c>
      <c r="AM30" s="176">
        <v>994</v>
      </c>
      <c r="AN30" s="178">
        <v>0</v>
      </c>
      <c r="AO30" s="178"/>
      <c r="AP30" s="178"/>
      <c r="AQ30" s="178"/>
      <c r="AR30" s="181"/>
      <c r="AS30" s="179">
        <v>0</v>
      </c>
      <c r="AT30" s="181">
        <v>0</v>
      </c>
      <c r="AU30" s="182"/>
      <c r="AV30" s="182"/>
      <c r="AW30" s="182"/>
      <c r="AX30" s="182" t="s">
        <v>54</v>
      </c>
      <c r="AY30" s="156"/>
      <c r="AZ30" s="156">
        <v>34.200000000000003</v>
      </c>
      <c r="BA30" s="156">
        <v>33.200000000000003</v>
      </c>
      <c r="BB30" s="156"/>
      <c r="BC30" s="156">
        <v>29.4</v>
      </c>
      <c r="BD30" s="48"/>
      <c r="BE30" s="156">
        <v>27.4</v>
      </c>
      <c r="BF30" s="141">
        <v>21.2</v>
      </c>
      <c r="BG30" s="156">
        <f t="shared" si="18"/>
        <v>6.1999999999999993</v>
      </c>
      <c r="BH30" s="156">
        <f t="shared" si="19"/>
        <v>25.189755922109946</v>
      </c>
      <c r="BI30" s="156">
        <f t="shared" si="20"/>
        <v>36.530518573931623</v>
      </c>
      <c r="BJ30" s="156">
        <f t="shared" si="21"/>
        <v>5.074573644</v>
      </c>
      <c r="BK30" s="156">
        <f t="shared" si="22"/>
        <v>20.115182278109945</v>
      </c>
      <c r="BL30" s="156">
        <f t="shared" si="23"/>
        <v>17.586588800547627</v>
      </c>
      <c r="BM30" s="50">
        <f t="shared" si="14"/>
        <v>55.064047988807495</v>
      </c>
      <c r="BN30" s="176">
        <v>992</v>
      </c>
      <c r="BO30" s="178">
        <v>0</v>
      </c>
      <c r="BP30" s="178"/>
      <c r="BQ30" s="178"/>
      <c r="BR30" s="178"/>
      <c r="BS30" s="181"/>
      <c r="BT30" s="179">
        <v>0</v>
      </c>
      <c r="BU30" s="181">
        <v>0</v>
      </c>
      <c r="BV30" s="182"/>
      <c r="BW30" s="182"/>
      <c r="BX30" s="182"/>
      <c r="BY30" s="182" t="s">
        <v>54</v>
      </c>
      <c r="BZ30" s="156"/>
      <c r="CA30" s="156">
        <v>31.9</v>
      </c>
      <c r="CB30" s="156">
        <v>31.6</v>
      </c>
      <c r="CC30" s="156"/>
      <c r="CD30" s="156">
        <v>29.9</v>
      </c>
      <c r="CE30" s="48"/>
      <c r="CF30" s="47">
        <v>0</v>
      </c>
      <c r="CG30" s="156">
        <v>34</v>
      </c>
      <c r="CH30" s="158">
        <f t="shared" si="0"/>
        <v>6.3999999999999986</v>
      </c>
      <c r="CI30" s="154">
        <v>28.5</v>
      </c>
      <c r="CJ30" s="154">
        <v>122133.24</v>
      </c>
      <c r="CK30" s="154">
        <v>21.2</v>
      </c>
      <c r="CL30" s="156">
        <v>36.5</v>
      </c>
      <c r="CM30" s="97">
        <f t="shared" si="1"/>
        <v>30.399999999999995</v>
      </c>
      <c r="CN30" s="98"/>
      <c r="CO30" s="98"/>
      <c r="CP30" s="102">
        <f t="shared" si="2"/>
        <v>47.564129783531961</v>
      </c>
      <c r="CQ30" s="136">
        <v>11.5</v>
      </c>
      <c r="CS30" s="83">
        <v>18</v>
      </c>
      <c r="CT30" s="92">
        <f t="shared" si="27"/>
        <v>37.5</v>
      </c>
      <c r="CU30" s="92">
        <f t="shared" si="28"/>
        <v>22.2</v>
      </c>
      <c r="CV30" s="92">
        <f t="shared" si="29"/>
        <v>31.8</v>
      </c>
      <c r="CW30" s="94" t="str">
        <f t="shared" si="30"/>
        <v>s/d</v>
      </c>
      <c r="CX30" s="94" t="str">
        <f t="shared" si="31"/>
        <v>s/d</v>
      </c>
      <c r="CY30" s="93">
        <f t="shared" si="32"/>
        <v>49.538447473011423</v>
      </c>
      <c r="CZ30" s="92">
        <f t="shared" si="24"/>
        <v>19.160393067126691</v>
      </c>
      <c r="DA30" s="93">
        <f t="shared" si="25"/>
        <v>996.66666666666663</v>
      </c>
      <c r="DB30" s="92">
        <f t="shared" si="33"/>
        <v>18</v>
      </c>
      <c r="DC30" s="92" t="e">
        <f t="shared" si="39"/>
        <v>#DIV/0!</v>
      </c>
      <c r="DD30" s="92">
        <f t="shared" si="39"/>
        <v>28.433333333333334</v>
      </c>
      <c r="DE30" s="92">
        <f t="shared" si="39"/>
        <v>27.666666666666668</v>
      </c>
      <c r="DF30" s="92" t="e">
        <f t="shared" si="39"/>
        <v>#DIV/0!</v>
      </c>
      <c r="DG30" s="92">
        <f t="shared" si="39"/>
        <v>27.533333333333331</v>
      </c>
      <c r="DH30" s="92" t="e">
        <f t="shared" si="39"/>
        <v>#DIV/0!</v>
      </c>
      <c r="DI30" s="96">
        <f t="shared" si="34"/>
        <v>0</v>
      </c>
      <c r="DJ30" s="92">
        <f t="shared" si="35"/>
        <v>8.5</v>
      </c>
      <c r="DK30" s="96">
        <f t="shared" si="36"/>
        <v>10.3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30</v>
      </c>
      <c r="C31" s="141">
        <v>23.4</v>
      </c>
      <c r="D31" s="156">
        <f t="shared" si="3"/>
        <v>6.6000000000000014</v>
      </c>
      <c r="E31" s="156">
        <f t="shared" si="4"/>
        <v>28.799587018992298</v>
      </c>
      <c r="F31" s="156">
        <f t="shared" si="5"/>
        <v>42.473383111004537</v>
      </c>
      <c r="G31" s="156">
        <f t="shared" si="6"/>
        <v>5.4153071940000013</v>
      </c>
      <c r="H31" s="156">
        <f t="shared" si="7"/>
        <v>23.384279824992298</v>
      </c>
      <c r="I31" s="156">
        <f t="shared" si="8"/>
        <v>19.996492993793115</v>
      </c>
      <c r="J31" s="142">
        <f t="shared" si="9"/>
        <v>55.05631553737382</v>
      </c>
      <c r="K31" s="176">
        <v>994</v>
      </c>
      <c r="L31" s="177">
        <v>3</v>
      </c>
      <c r="M31" s="178"/>
      <c r="N31" s="178"/>
      <c r="O31" s="178"/>
      <c r="P31" s="179"/>
      <c r="Q31" s="180">
        <v>36</v>
      </c>
      <c r="R31" s="181">
        <v>3</v>
      </c>
      <c r="S31" s="181"/>
      <c r="T31" s="180"/>
      <c r="U31" s="182"/>
      <c r="V31" s="182" t="s">
        <v>54</v>
      </c>
      <c r="W31" s="165" t="s">
        <v>65</v>
      </c>
      <c r="X31" s="156"/>
      <c r="Y31" s="156">
        <v>29.3</v>
      </c>
      <c r="Z31" s="156">
        <v>29.8</v>
      </c>
      <c r="AA31" s="156"/>
      <c r="AB31" s="156">
        <v>30</v>
      </c>
      <c r="AC31" s="48"/>
      <c r="AD31" s="156">
        <v>36.5</v>
      </c>
      <c r="AE31" s="141">
        <v>26</v>
      </c>
      <c r="AF31" s="156">
        <f t="shared" si="10"/>
        <v>10.5</v>
      </c>
      <c r="AG31" s="156">
        <f t="shared" si="11"/>
        <v>33.641040126996863</v>
      </c>
      <c r="AH31" s="156">
        <f t="shared" si="37"/>
        <v>61.134378674575771</v>
      </c>
      <c r="AI31" s="156">
        <f t="shared" si="16"/>
        <v>8.6403460500000016</v>
      </c>
      <c r="AJ31" s="156">
        <f t="shared" si="38"/>
        <v>25.000694076996862</v>
      </c>
      <c r="AK31" s="156">
        <f t="shared" si="12"/>
        <v>21.080802381264114</v>
      </c>
      <c r="AL31" s="50">
        <f t="shared" si="13"/>
        <v>40.894656360340193</v>
      </c>
      <c r="AM31" s="176">
        <v>988</v>
      </c>
      <c r="AN31" s="178">
        <v>4</v>
      </c>
      <c r="AO31" s="178"/>
      <c r="AP31" s="178"/>
      <c r="AQ31" s="178"/>
      <c r="AR31" s="181"/>
      <c r="AS31" s="179">
        <v>36</v>
      </c>
      <c r="AT31" s="181">
        <v>4</v>
      </c>
      <c r="AU31" s="182"/>
      <c r="AV31" s="182"/>
      <c r="AW31" s="182"/>
      <c r="AX31" s="182" t="s">
        <v>54</v>
      </c>
      <c r="AY31" s="156"/>
      <c r="AZ31" s="156">
        <v>34.5</v>
      </c>
      <c r="BA31" s="156">
        <v>32</v>
      </c>
      <c r="BB31" s="156"/>
      <c r="BC31" s="156">
        <v>29.9</v>
      </c>
      <c r="BD31" s="48"/>
      <c r="BE31" s="156">
        <v>32.799999999999997</v>
      </c>
      <c r="BF31" s="141">
        <v>25.6</v>
      </c>
      <c r="BG31" s="156">
        <f t="shared" si="18"/>
        <v>7.1999999999999957</v>
      </c>
      <c r="BH31" s="156">
        <f t="shared" si="19"/>
        <v>32.852957094490023</v>
      </c>
      <c r="BI31" s="156">
        <f t="shared" si="20"/>
        <v>49.795932638463391</v>
      </c>
      <c r="BJ31" s="156">
        <f t="shared" si="21"/>
        <v>5.9221624319999968</v>
      </c>
      <c r="BK31" s="156">
        <f t="shared" si="22"/>
        <v>26.930794662490026</v>
      </c>
      <c r="BL31" s="156">
        <f t="shared" si="23"/>
        <v>22.298014231477715</v>
      </c>
      <c r="BM31" s="50">
        <f t="shared" si="14"/>
        <v>54.082318043960342</v>
      </c>
      <c r="BN31" s="176">
        <v>989</v>
      </c>
      <c r="BO31" s="178">
        <v>3</v>
      </c>
      <c r="BP31" s="178"/>
      <c r="BQ31" s="178"/>
      <c r="BR31" s="178"/>
      <c r="BS31" s="181"/>
      <c r="BT31" s="179">
        <v>4</v>
      </c>
      <c r="BU31" s="181">
        <v>2</v>
      </c>
      <c r="BV31" s="182"/>
      <c r="BW31" s="182"/>
      <c r="BX31" s="182"/>
      <c r="BY31" s="182" t="s">
        <v>54</v>
      </c>
      <c r="BZ31" s="156"/>
      <c r="CA31" s="156">
        <v>32.9</v>
      </c>
      <c r="CB31" s="156">
        <v>32.200000000000003</v>
      </c>
      <c r="CC31" s="156"/>
      <c r="CD31" s="156">
        <v>30.3</v>
      </c>
      <c r="CE31" s="48"/>
      <c r="CF31" s="47">
        <v>0.5</v>
      </c>
      <c r="CG31" s="156">
        <v>31.4</v>
      </c>
      <c r="CH31" s="158">
        <f t="shared" si="0"/>
        <v>10.399999999999999</v>
      </c>
      <c r="CI31" s="154">
        <v>26.4</v>
      </c>
      <c r="CJ31" s="154">
        <v>122192.12</v>
      </c>
      <c r="CK31" s="154">
        <v>26.3</v>
      </c>
      <c r="CL31" s="156">
        <v>38.5</v>
      </c>
      <c r="CM31" s="97">
        <f t="shared" si="1"/>
        <v>33.1</v>
      </c>
      <c r="CN31" s="98"/>
      <c r="CO31" s="98"/>
      <c r="CP31" s="102">
        <f t="shared" si="2"/>
        <v>50.011096647224782</v>
      </c>
      <c r="CQ31" s="136">
        <v>11.3</v>
      </c>
      <c r="CS31" s="83">
        <v>19</v>
      </c>
      <c r="CT31" s="92">
        <f t="shared" si="27"/>
        <v>38.5</v>
      </c>
      <c r="CU31" s="92">
        <f t="shared" si="28"/>
        <v>23.1</v>
      </c>
      <c r="CV31" s="92">
        <f t="shared" si="29"/>
        <v>33.200000000000003</v>
      </c>
      <c r="CW31" s="94" t="str">
        <f t="shared" si="30"/>
        <v>s/d</v>
      </c>
      <c r="CX31" s="94" t="str">
        <f t="shared" si="31"/>
        <v>s/d</v>
      </c>
      <c r="CY31" s="93">
        <f t="shared" si="32"/>
        <v>43.021608964947269</v>
      </c>
      <c r="CZ31" s="92">
        <f t="shared" si="24"/>
        <v>18.564395474136365</v>
      </c>
      <c r="DA31" s="93">
        <f t="shared" si="25"/>
        <v>997</v>
      </c>
      <c r="DB31" s="92">
        <f t="shared" si="33"/>
        <v>18.5</v>
      </c>
      <c r="DC31" s="92" t="e">
        <f t="shared" si="39"/>
        <v>#DIV/0!</v>
      </c>
      <c r="DD31" s="92">
        <f t="shared" si="39"/>
        <v>29.466666666666669</v>
      </c>
      <c r="DE31" s="92">
        <f t="shared" si="39"/>
        <v>28.566666666666666</v>
      </c>
      <c r="DF31" s="92" t="e">
        <f t="shared" si="39"/>
        <v>#DIV/0!</v>
      </c>
      <c r="DG31" s="92">
        <f t="shared" si="39"/>
        <v>28.033333333333331</v>
      </c>
      <c r="DH31" s="92" t="e">
        <f t="shared" si="39"/>
        <v>#DIV/0!</v>
      </c>
      <c r="DI31" s="96">
        <f t="shared" si="34"/>
        <v>0</v>
      </c>
      <c r="DJ31" s="92">
        <f t="shared" si="35"/>
        <v>7.6000000000000014</v>
      </c>
      <c r="DK31" s="96">
        <f t="shared" si="36"/>
        <v>11.3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30.6</v>
      </c>
      <c r="C32" s="141">
        <v>25.8</v>
      </c>
      <c r="D32" s="156">
        <f t="shared" si="3"/>
        <v>4.8000000000000007</v>
      </c>
      <c r="E32" s="156">
        <f t="shared" si="4"/>
        <v>33.244963896408066</v>
      </c>
      <c r="F32" s="156">
        <f t="shared" si="5"/>
        <v>43.958375453693606</v>
      </c>
      <c r="G32" s="156">
        <f t="shared" si="6"/>
        <v>3.9489903840000014</v>
      </c>
      <c r="H32" s="156">
        <f t="shared" si="7"/>
        <v>29.295973512408064</v>
      </c>
      <c r="I32" s="156">
        <f t="shared" si="8"/>
        <v>23.689751777176337</v>
      </c>
      <c r="J32" s="142">
        <f t="shared" si="9"/>
        <v>66.644804795547714</v>
      </c>
      <c r="K32" s="176">
        <v>991</v>
      </c>
      <c r="L32" s="177">
        <v>7</v>
      </c>
      <c r="M32" s="178"/>
      <c r="N32" s="178"/>
      <c r="O32" s="178"/>
      <c r="P32" s="179"/>
      <c r="Q32" s="180">
        <v>36</v>
      </c>
      <c r="R32" s="181">
        <v>2</v>
      </c>
      <c r="S32" s="181"/>
      <c r="T32" s="180"/>
      <c r="U32" s="182"/>
      <c r="V32" s="182" t="s">
        <v>115</v>
      </c>
      <c r="W32" s="156">
        <v>25</v>
      </c>
      <c r="X32" s="156"/>
      <c r="Y32" s="156">
        <v>30</v>
      </c>
      <c r="Z32" s="156">
        <v>30.5</v>
      </c>
      <c r="AA32" s="156"/>
      <c r="AB32" s="156">
        <v>30.6</v>
      </c>
      <c r="AC32" s="48"/>
      <c r="AD32" s="156">
        <v>29.2</v>
      </c>
      <c r="AE32" s="141">
        <v>26</v>
      </c>
      <c r="AF32" s="156">
        <f t="shared" si="10"/>
        <v>3.1999999999999993</v>
      </c>
      <c r="AG32" s="156">
        <f t="shared" si="11"/>
        <v>33.641040126996863</v>
      </c>
      <c r="AH32" s="156">
        <f t="shared" si="37"/>
        <v>40.561300177503071</v>
      </c>
      <c r="AI32" s="156">
        <f t="shared" si="16"/>
        <v>2.6332483199999994</v>
      </c>
      <c r="AJ32" s="156">
        <f t="shared" si="38"/>
        <v>31.007791806996863</v>
      </c>
      <c r="AK32" s="156">
        <f t="shared" si="12"/>
        <v>24.637091364337593</v>
      </c>
      <c r="AL32" s="50">
        <f t="shared" si="13"/>
        <v>76.446740295063407</v>
      </c>
      <c r="AM32" s="176">
        <v>989</v>
      </c>
      <c r="AN32" s="178">
        <v>7</v>
      </c>
      <c r="AO32" s="178"/>
      <c r="AP32" s="178"/>
      <c r="AQ32" s="178"/>
      <c r="AR32" s="181"/>
      <c r="AS32" s="179">
        <v>18</v>
      </c>
      <c r="AT32" s="181">
        <v>4</v>
      </c>
      <c r="AU32" s="182"/>
      <c r="AV32" s="182"/>
      <c r="AW32" s="182"/>
      <c r="AX32" s="182" t="s">
        <v>54</v>
      </c>
      <c r="AY32" s="156"/>
      <c r="AZ32" s="156">
        <v>32.5</v>
      </c>
      <c r="BA32" s="156">
        <v>31</v>
      </c>
      <c r="BB32" s="156"/>
      <c r="BC32" s="156">
        <v>30.3</v>
      </c>
      <c r="BD32" s="48"/>
      <c r="BE32" s="156">
        <v>25.7</v>
      </c>
      <c r="BF32" s="141">
        <v>22.2</v>
      </c>
      <c r="BG32" s="156">
        <f t="shared" si="18"/>
        <v>3.5</v>
      </c>
      <c r="BH32" s="156">
        <f t="shared" si="19"/>
        <v>26.77833506255956</v>
      </c>
      <c r="BI32" s="156">
        <f t="shared" si="20"/>
        <v>33.0484540177684</v>
      </c>
      <c r="BJ32" s="156">
        <f t="shared" si="21"/>
        <v>2.8678946450000002</v>
      </c>
      <c r="BK32" s="156">
        <f t="shared" si="22"/>
        <v>23.91044041755956</v>
      </c>
      <c r="BL32" s="156">
        <f t="shared" si="23"/>
        <v>20.356452602177537</v>
      </c>
      <c r="BM32" s="50">
        <f t="shared" si="14"/>
        <v>72.349648805672388</v>
      </c>
      <c r="BN32" s="176">
        <v>994</v>
      </c>
      <c r="BO32" s="178">
        <v>7</v>
      </c>
      <c r="BP32" s="178"/>
      <c r="BQ32" s="178"/>
      <c r="BR32" s="178"/>
      <c r="BS32" s="181"/>
      <c r="BT32" s="179">
        <v>9</v>
      </c>
      <c r="BU32" s="181">
        <v>2</v>
      </c>
      <c r="BV32" s="182"/>
      <c r="BW32" s="182"/>
      <c r="BX32" s="182"/>
      <c r="BY32" s="182" t="s">
        <v>115</v>
      </c>
      <c r="BZ32" s="156"/>
      <c r="CA32" s="156">
        <v>31.1</v>
      </c>
      <c r="CB32" s="156">
        <v>31.2</v>
      </c>
      <c r="CC32" s="156"/>
      <c r="CD32" s="156">
        <v>30.3</v>
      </c>
      <c r="CE32" s="48"/>
      <c r="CF32" s="47">
        <v>0</v>
      </c>
      <c r="CG32" s="156">
        <v>34.9</v>
      </c>
      <c r="CH32" s="158">
        <f t="shared" si="0"/>
        <v>2.3000000000000007</v>
      </c>
      <c r="CI32" s="154">
        <v>28</v>
      </c>
      <c r="CJ32" s="154">
        <v>122314.45</v>
      </c>
      <c r="CK32" s="154">
        <v>28.2</v>
      </c>
      <c r="CL32" s="156">
        <v>38</v>
      </c>
      <c r="CM32" s="97">
        <f t="shared" si="1"/>
        <v>28.5</v>
      </c>
      <c r="CN32" s="98"/>
      <c r="CO32" s="98"/>
      <c r="CP32" s="102">
        <f t="shared" si="2"/>
        <v>71.813731298761169</v>
      </c>
      <c r="CQ32" s="136">
        <v>4.3</v>
      </c>
      <c r="CS32" s="83">
        <v>20</v>
      </c>
      <c r="CT32" s="92">
        <f t="shared" si="27"/>
        <v>39.5</v>
      </c>
      <c r="CU32" s="92">
        <f t="shared" si="28"/>
        <v>24.2</v>
      </c>
      <c r="CV32" s="92">
        <f t="shared" si="29"/>
        <v>33.4</v>
      </c>
      <c r="CW32" s="94" t="str">
        <f t="shared" si="30"/>
        <v>s/d</v>
      </c>
      <c r="CX32" s="94" t="str">
        <f t="shared" si="31"/>
        <v>s/d</v>
      </c>
      <c r="CY32" s="93">
        <f t="shared" si="32"/>
        <v>43.275385467766348</v>
      </c>
      <c r="CZ32" s="92">
        <f t="shared" si="24"/>
        <v>18.578446825614254</v>
      </c>
      <c r="DA32" s="93">
        <f t="shared" si="25"/>
        <v>996.33333333333337</v>
      </c>
      <c r="DB32" s="92">
        <f t="shared" si="33"/>
        <v>19.5</v>
      </c>
      <c r="DC32" s="92" t="e">
        <f t="shared" si="39"/>
        <v>#DIV/0!</v>
      </c>
      <c r="DD32" s="92">
        <f t="shared" si="39"/>
        <v>30.3</v>
      </c>
      <c r="DE32" s="92">
        <f t="shared" si="39"/>
        <v>29.266666666666666</v>
      </c>
      <c r="DF32" s="92" t="e">
        <f t="shared" si="39"/>
        <v>#DIV/0!</v>
      </c>
      <c r="DG32" s="92">
        <f t="shared" si="39"/>
        <v>28.5</v>
      </c>
      <c r="DH32" s="92" t="e">
        <f t="shared" si="39"/>
        <v>#DIV/0!</v>
      </c>
      <c r="DI32" s="96">
        <f t="shared" si="34"/>
        <v>0</v>
      </c>
      <c r="DJ32" s="92">
        <f t="shared" si="35"/>
        <v>5.5</v>
      </c>
      <c r="DK32" s="96">
        <f t="shared" si="36"/>
        <v>10.8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23</v>
      </c>
      <c r="C33" s="141">
        <v>20.5</v>
      </c>
      <c r="D33" s="156">
        <f t="shared" si="3"/>
        <v>2.5</v>
      </c>
      <c r="E33" s="156">
        <f t="shared" si="4"/>
        <v>24.127359827861145</v>
      </c>
      <c r="F33" s="156">
        <f t="shared" si="5"/>
        <v>28.111525375006003</v>
      </c>
      <c r="G33" s="156">
        <f t="shared" si="6"/>
        <v>2.0445910624999999</v>
      </c>
      <c r="H33" s="156">
        <f t="shared" si="7"/>
        <v>22.082768765361145</v>
      </c>
      <c r="I33" s="156">
        <f t="shared" si="8"/>
        <v>19.074698524401626</v>
      </c>
      <c r="J33" s="142">
        <f t="shared" si="9"/>
        <v>78.554146282630981</v>
      </c>
      <c r="K33" s="176">
        <v>997</v>
      </c>
      <c r="L33" s="177">
        <v>8</v>
      </c>
      <c r="M33" s="178"/>
      <c r="N33" s="178"/>
      <c r="O33" s="178"/>
      <c r="P33" s="179"/>
      <c r="Q33" s="180">
        <v>18</v>
      </c>
      <c r="R33" s="181">
        <v>3</v>
      </c>
      <c r="S33" s="181"/>
      <c r="T33" s="180"/>
      <c r="U33" s="182"/>
      <c r="V33" s="182" t="s">
        <v>54</v>
      </c>
      <c r="W33" s="156">
        <v>21.5</v>
      </c>
      <c r="X33" s="156"/>
      <c r="Y33" s="156">
        <v>28.5</v>
      </c>
      <c r="Z33" s="156">
        <v>29.4</v>
      </c>
      <c r="AA33" s="156"/>
      <c r="AB33" s="156">
        <v>30.3</v>
      </c>
      <c r="AC33" s="48"/>
      <c r="AD33" s="156">
        <v>29</v>
      </c>
      <c r="AE33" s="141">
        <v>23.5</v>
      </c>
      <c r="AF33" s="156">
        <f t="shared" si="10"/>
        <v>5.5</v>
      </c>
      <c r="AG33" s="156">
        <f t="shared" si="11"/>
        <v>28.973881908668147</v>
      </c>
      <c r="AH33" s="156">
        <f t="shared" si="37"/>
        <v>40.09513838993027</v>
      </c>
      <c r="AI33" s="156">
        <f t="shared" si="16"/>
        <v>4.5132613625000007</v>
      </c>
      <c r="AJ33" s="156">
        <f t="shared" si="38"/>
        <v>24.460620546168148</v>
      </c>
      <c r="AK33" s="156">
        <f t="shared" si="12"/>
        <v>20.72551261695239</v>
      </c>
      <c r="AL33" s="50">
        <f t="shared" si="13"/>
        <v>61.006449979759473</v>
      </c>
      <c r="AM33" s="176">
        <v>997</v>
      </c>
      <c r="AN33" s="178">
        <v>7</v>
      </c>
      <c r="AO33" s="178"/>
      <c r="AP33" s="178"/>
      <c r="AQ33" s="178"/>
      <c r="AR33" s="179"/>
      <c r="AS33" s="180">
        <v>4</v>
      </c>
      <c r="AT33" s="181">
        <v>3</v>
      </c>
      <c r="AU33" s="181"/>
      <c r="AV33" s="182"/>
      <c r="AW33" s="182"/>
      <c r="AX33" s="182" t="s">
        <v>54</v>
      </c>
      <c r="AY33" s="156"/>
      <c r="AZ33" s="156">
        <v>31</v>
      </c>
      <c r="BA33" s="156">
        <v>30</v>
      </c>
      <c r="BB33" s="156"/>
      <c r="BC33" s="156">
        <v>30</v>
      </c>
      <c r="BD33" s="48"/>
      <c r="BE33" s="140">
        <v>24.2</v>
      </c>
      <c r="BF33" s="141">
        <v>20.6</v>
      </c>
      <c r="BG33" s="156">
        <f t="shared" si="18"/>
        <v>3.5999999999999979</v>
      </c>
      <c r="BH33" s="156">
        <f t="shared" si="19"/>
        <v>24.276689308539769</v>
      </c>
      <c r="BI33" s="156">
        <f t="shared" si="20"/>
        <v>30.219932720958749</v>
      </c>
      <c r="BJ33" s="156">
        <f t="shared" si="21"/>
        <v>2.9445419159999981</v>
      </c>
      <c r="BK33" s="156">
        <f t="shared" si="22"/>
        <v>21.33214739253977</v>
      </c>
      <c r="BL33" s="156">
        <f t="shared" si="23"/>
        <v>18.521230811166294</v>
      </c>
      <c r="BM33" s="142">
        <f t="shared" si="14"/>
        <v>70.589658784200594</v>
      </c>
      <c r="BN33" s="176">
        <v>998</v>
      </c>
      <c r="BO33" s="178">
        <v>1</v>
      </c>
      <c r="BP33" s="178"/>
      <c r="BQ33" s="178"/>
      <c r="BR33" s="178"/>
      <c r="BS33" s="179"/>
      <c r="BT33" s="180">
        <v>18</v>
      </c>
      <c r="BU33" s="181">
        <v>2</v>
      </c>
      <c r="BV33" s="182"/>
      <c r="BW33" s="182"/>
      <c r="BX33" s="182"/>
      <c r="BY33" s="182" t="s">
        <v>54</v>
      </c>
      <c r="BZ33" s="156"/>
      <c r="CA33" s="156">
        <v>30.8</v>
      </c>
      <c r="CB33" s="156">
        <v>30.8</v>
      </c>
      <c r="CC33" s="156"/>
      <c r="CD33" s="156">
        <v>29.2</v>
      </c>
      <c r="CE33" s="48"/>
      <c r="CF33" s="150">
        <v>0</v>
      </c>
      <c r="CG33" s="156">
        <v>27.3</v>
      </c>
      <c r="CH33" s="158">
        <f t="shared" si="0"/>
        <v>6.8000000000000007</v>
      </c>
      <c r="CI33" s="154">
        <v>23</v>
      </c>
      <c r="CJ33" s="154">
        <v>122417.1</v>
      </c>
      <c r="CK33" s="154">
        <v>22</v>
      </c>
      <c r="CL33" s="156">
        <v>31</v>
      </c>
      <c r="CM33" s="97">
        <f t="shared" si="1"/>
        <v>25.400000000000002</v>
      </c>
      <c r="CN33" s="98"/>
      <c r="CO33" s="98"/>
      <c r="CP33" s="102">
        <f t="shared" si="2"/>
        <v>70.050085015530343</v>
      </c>
      <c r="CQ33" s="136">
        <v>7.2</v>
      </c>
      <c r="CS33" s="83">
        <v>21</v>
      </c>
      <c r="CT33" s="92">
        <f t="shared" si="27"/>
        <v>38</v>
      </c>
      <c r="CU33" s="92">
        <f t="shared" si="28"/>
        <v>24.4</v>
      </c>
      <c r="CV33" s="92">
        <f t="shared" si="29"/>
        <v>33.366666666666667</v>
      </c>
      <c r="CW33" s="94" t="str">
        <f t="shared" si="30"/>
        <v>s/d</v>
      </c>
      <c r="CX33" s="94" t="str">
        <f t="shared" si="31"/>
        <v>s/d</v>
      </c>
      <c r="CY33" s="93">
        <f t="shared" si="32"/>
        <v>42.988079057496464</v>
      </c>
      <c r="CZ33" s="92">
        <f t="shared" si="24"/>
        <v>18.684210414668105</v>
      </c>
      <c r="DA33" s="93">
        <f t="shared" si="25"/>
        <v>995</v>
      </c>
      <c r="DB33" s="92">
        <f t="shared" si="33"/>
        <v>19.5</v>
      </c>
      <c r="DC33" s="92" t="e">
        <f t="shared" si="39"/>
        <v>#DIV/0!</v>
      </c>
      <c r="DD33" s="92">
        <f t="shared" si="39"/>
        <v>30.233333333333334</v>
      </c>
      <c r="DE33" s="92">
        <f t="shared" si="39"/>
        <v>29.566666666666666</v>
      </c>
      <c r="DF33" s="92" t="e">
        <f t="shared" si="39"/>
        <v>#DIV/0!</v>
      </c>
      <c r="DG33" s="92">
        <f t="shared" si="39"/>
        <v>28.900000000000002</v>
      </c>
      <c r="DH33" s="92" t="e">
        <f t="shared" si="39"/>
        <v>#DIV/0!</v>
      </c>
      <c r="DI33" s="96">
        <f t="shared" si="34"/>
        <v>0</v>
      </c>
      <c r="DJ33" s="92" t="s">
        <v>65</v>
      </c>
      <c r="DK33" s="96">
        <f t="shared" si="36"/>
        <v>7.9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26.1</v>
      </c>
      <c r="C34" s="141">
        <v>20</v>
      </c>
      <c r="D34" s="156">
        <f t="shared" si="3"/>
        <v>6.1000000000000014</v>
      </c>
      <c r="E34" s="156">
        <f t="shared" si="4"/>
        <v>23.39269906658966</v>
      </c>
      <c r="F34" s="156">
        <f t="shared" si="5"/>
        <v>33.840615319824749</v>
      </c>
      <c r="G34" s="156">
        <f t="shared" si="6"/>
        <v>4.9859997000000016</v>
      </c>
      <c r="H34" s="156">
        <f t="shared" si="7"/>
        <v>18.40669936658966</v>
      </c>
      <c r="I34" s="156">
        <f t="shared" si="8"/>
        <v>16.187174125827198</v>
      </c>
      <c r="J34" s="142">
        <f t="shared" si="9"/>
        <v>54.392330614055105</v>
      </c>
      <c r="K34" s="176">
        <v>1000</v>
      </c>
      <c r="L34" s="177">
        <v>1</v>
      </c>
      <c r="M34" s="178"/>
      <c r="N34" s="178"/>
      <c r="O34" s="178"/>
      <c r="P34" s="179"/>
      <c r="Q34" s="180">
        <v>13</v>
      </c>
      <c r="R34" s="181">
        <v>2</v>
      </c>
      <c r="S34" s="181"/>
      <c r="T34" s="180"/>
      <c r="U34" s="182"/>
      <c r="V34" s="182" t="s">
        <v>54</v>
      </c>
      <c r="W34" s="156">
        <v>16</v>
      </c>
      <c r="X34" s="156"/>
      <c r="Y34" s="156">
        <v>28</v>
      </c>
      <c r="Z34" s="156">
        <v>29</v>
      </c>
      <c r="AA34" s="156"/>
      <c r="AB34" s="156">
        <v>29.8</v>
      </c>
      <c r="AC34" s="48"/>
      <c r="AD34" s="140">
        <v>33.4</v>
      </c>
      <c r="AE34" s="141">
        <v>20.2</v>
      </c>
      <c r="AF34" s="156">
        <f t="shared" si="10"/>
        <v>13.2</v>
      </c>
      <c r="AG34" s="156">
        <f t="shared" si="11"/>
        <v>23.68418059807065</v>
      </c>
      <c r="AH34" s="156">
        <f t="shared" si="37"/>
        <v>51.500148099508294</v>
      </c>
      <c r="AI34" s="156">
        <f t="shared" si="16"/>
        <v>10.791802164000002</v>
      </c>
      <c r="AJ34" s="156">
        <f t="shared" si="38"/>
        <v>12.892378434070649</v>
      </c>
      <c r="AK34" s="156">
        <f t="shared" si="12"/>
        <v>10.724300740575718</v>
      </c>
      <c r="AL34" s="142">
        <f t="shared" si="13"/>
        <v>25.033672542378071</v>
      </c>
      <c r="AM34" s="176">
        <v>996</v>
      </c>
      <c r="AN34" s="177">
        <v>0</v>
      </c>
      <c r="AO34" s="178"/>
      <c r="AP34" s="178"/>
      <c r="AQ34" s="178"/>
      <c r="AR34" s="179"/>
      <c r="AS34" s="180">
        <v>4</v>
      </c>
      <c r="AT34" s="181">
        <v>2</v>
      </c>
      <c r="AU34" s="181"/>
      <c r="AV34" s="180"/>
      <c r="AW34" s="182"/>
      <c r="AX34" s="182" t="s">
        <v>54</v>
      </c>
      <c r="AY34" s="156"/>
      <c r="AZ34" s="156">
        <v>34.5</v>
      </c>
      <c r="BA34" s="156">
        <v>31</v>
      </c>
      <c r="BB34" s="156"/>
      <c r="BC34" s="156">
        <v>29.6</v>
      </c>
      <c r="BD34" s="48"/>
      <c r="BE34" s="140">
        <v>27.4</v>
      </c>
      <c r="BF34" s="141">
        <v>20.3</v>
      </c>
      <c r="BG34" s="156">
        <f t="shared" si="18"/>
        <v>7.0999999999999979</v>
      </c>
      <c r="BH34" s="156">
        <f t="shared" si="19"/>
        <v>23.831109121315514</v>
      </c>
      <c r="BI34" s="156">
        <f t="shared" si="20"/>
        <v>36.530518573931623</v>
      </c>
      <c r="BJ34" s="156">
        <f t="shared" si="21"/>
        <v>5.8053338504999976</v>
      </c>
      <c r="BK34" s="156">
        <f t="shared" si="22"/>
        <v>18.025775270815515</v>
      </c>
      <c r="BL34" s="156">
        <f t="shared" si="23"/>
        <v>15.859704159412315</v>
      </c>
      <c r="BM34" s="142">
        <f t="shared" si="14"/>
        <v>49.344427548528721</v>
      </c>
      <c r="BN34" s="176">
        <v>995</v>
      </c>
      <c r="BO34" s="177">
        <v>0</v>
      </c>
      <c r="BP34" s="178"/>
      <c r="BQ34" s="178"/>
      <c r="BR34" s="178"/>
      <c r="BS34" s="179"/>
      <c r="BT34" s="180">
        <v>0</v>
      </c>
      <c r="BU34" s="181">
        <v>0</v>
      </c>
      <c r="BV34" s="181"/>
      <c r="BW34" s="180"/>
      <c r="BX34" s="182"/>
      <c r="BY34" s="182" t="s">
        <v>54</v>
      </c>
      <c r="BZ34" s="156"/>
      <c r="CA34" s="156">
        <v>32.200000000000003</v>
      </c>
      <c r="CB34" s="156">
        <v>31.7</v>
      </c>
      <c r="CC34" s="156"/>
      <c r="CD34" s="156">
        <v>30</v>
      </c>
      <c r="CE34" s="48"/>
      <c r="CF34" s="150">
        <v>0</v>
      </c>
      <c r="CG34" s="156">
        <v>31.8</v>
      </c>
      <c r="CH34" s="158">
        <f t="shared" si="0"/>
        <v>8.2999999999999972</v>
      </c>
      <c r="CI34" s="154">
        <v>22.6</v>
      </c>
      <c r="CJ34" s="154">
        <v>122502.47</v>
      </c>
      <c r="CK34" s="154">
        <v>19.399999999999999</v>
      </c>
      <c r="CL34" s="156">
        <v>34.5</v>
      </c>
      <c r="CM34" s="97">
        <f t="shared" si="1"/>
        <v>28.966666666666669</v>
      </c>
      <c r="CN34" s="98"/>
      <c r="CO34" s="98"/>
      <c r="CP34" s="102">
        <f t="shared" si="2"/>
        <v>42.92347690165397</v>
      </c>
      <c r="CQ34" s="136">
        <v>11.5</v>
      </c>
      <c r="CS34" s="83">
        <v>22</v>
      </c>
      <c r="CT34" s="92">
        <f t="shared" si="27"/>
        <v>37.5</v>
      </c>
      <c r="CU34" s="92">
        <f t="shared" si="28"/>
        <v>25.8</v>
      </c>
      <c r="CV34" s="92">
        <f t="shared" si="29"/>
        <v>32.133333333333333</v>
      </c>
      <c r="CW34" s="94" t="str">
        <f t="shared" si="30"/>
        <v>s/d</v>
      </c>
      <c r="CX34" s="94" t="str">
        <f t="shared" si="31"/>
        <v>s/d</v>
      </c>
      <c r="CY34" s="93">
        <f t="shared" si="32"/>
        <v>50.903637550929524</v>
      </c>
      <c r="CZ34" s="92">
        <f t="shared" si="24"/>
        <v>20.29322539316567</v>
      </c>
      <c r="DA34" s="93">
        <f t="shared" si="25"/>
        <v>995.33333333333337</v>
      </c>
      <c r="DB34" s="92">
        <f t="shared" si="33"/>
        <v>21</v>
      </c>
      <c r="DC34" s="92" t="e">
        <f t="shared" si="39"/>
        <v>#DIV/0!</v>
      </c>
      <c r="DD34" s="92">
        <f t="shared" si="39"/>
        <v>30.900000000000002</v>
      </c>
      <c r="DE34" s="92">
        <f t="shared" si="39"/>
        <v>30.333333333333332</v>
      </c>
      <c r="DF34" s="92" t="e">
        <f t="shared" si="39"/>
        <v>#DIV/0!</v>
      </c>
      <c r="DG34" s="92">
        <f t="shared" si="39"/>
        <v>29.066666666666666</v>
      </c>
      <c r="DH34" s="92" t="e">
        <f t="shared" si="39"/>
        <v>#DIV/0!</v>
      </c>
      <c r="DI34" s="96">
        <f t="shared" si="34"/>
        <v>0</v>
      </c>
      <c r="DJ34" s="92">
        <f t="shared" si="35"/>
        <v>8.2000000000000028</v>
      </c>
      <c r="DK34" s="96">
        <f t="shared" si="36"/>
        <v>8.8000000000000007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40">
        <v>28.8</v>
      </c>
      <c r="C35" s="141">
        <v>23.8</v>
      </c>
      <c r="D35" s="156">
        <f t="shared" si="3"/>
        <v>5</v>
      </c>
      <c r="E35" s="156">
        <f t="shared" si="4"/>
        <v>29.502302303151424</v>
      </c>
      <c r="F35" s="156">
        <f t="shared" si="5"/>
        <v>39.633641157472908</v>
      </c>
      <c r="G35" s="156">
        <f t="shared" si="6"/>
        <v>4.1043431500000001</v>
      </c>
      <c r="H35" s="156">
        <f t="shared" si="7"/>
        <v>25.397959153151426</v>
      </c>
      <c r="I35" s="156">
        <f t="shared" si="8"/>
        <v>21.337888214139369</v>
      </c>
      <c r="J35" s="142">
        <f t="shared" si="9"/>
        <v>64.081821431041163</v>
      </c>
      <c r="K35" s="176">
        <v>996</v>
      </c>
      <c r="L35" s="177">
        <v>1</v>
      </c>
      <c r="M35" s="178"/>
      <c r="N35" s="178"/>
      <c r="O35" s="178"/>
      <c r="P35" s="179"/>
      <c r="Q35" s="180">
        <v>36</v>
      </c>
      <c r="R35" s="181">
        <v>2</v>
      </c>
      <c r="S35" s="181"/>
      <c r="T35" s="180"/>
      <c r="U35" s="182"/>
      <c r="V35" s="182" t="s">
        <v>54</v>
      </c>
      <c r="W35" s="156">
        <v>17.5</v>
      </c>
      <c r="X35" s="156"/>
      <c r="Y35" s="156">
        <v>28.8</v>
      </c>
      <c r="Z35" s="156">
        <v>29.5</v>
      </c>
      <c r="AA35" s="156"/>
      <c r="AB35" s="156">
        <v>30.2</v>
      </c>
      <c r="AC35" s="48"/>
      <c r="AD35" s="140">
        <v>35</v>
      </c>
      <c r="AE35" s="141">
        <v>26</v>
      </c>
      <c r="AF35" s="156">
        <f t="shared" si="10"/>
        <v>9</v>
      </c>
      <c r="AG35" s="156">
        <f t="shared" si="11"/>
        <v>33.641040126996863</v>
      </c>
      <c r="AH35" s="156">
        <f t="shared" si="37"/>
        <v>56.294052895633818</v>
      </c>
      <c r="AI35" s="156">
        <f t="shared" si="16"/>
        <v>7.406010900000001</v>
      </c>
      <c r="AJ35" s="156">
        <f t="shared" si="38"/>
        <v>26.235029226996861</v>
      </c>
      <c r="AK35" s="156">
        <f t="shared" si="12"/>
        <v>21.868286258876264</v>
      </c>
      <c r="AL35" s="142">
        <f t="shared" si="13"/>
        <v>46.603553799253383</v>
      </c>
      <c r="AM35" s="176">
        <v>997</v>
      </c>
      <c r="AN35" s="177">
        <v>3</v>
      </c>
      <c r="AO35" s="178"/>
      <c r="AP35" s="178"/>
      <c r="AQ35" s="178"/>
      <c r="AR35" s="179"/>
      <c r="AS35" s="180">
        <v>36</v>
      </c>
      <c r="AT35" s="181">
        <v>3</v>
      </c>
      <c r="AU35" s="181"/>
      <c r="AV35" s="180"/>
      <c r="AW35" s="182"/>
      <c r="AX35" s="182" t="s">
        <v>54</v>
      </c>
      <c r="AY35" s="156"/>
      <c r="AZ35" s="156">
        <v>34.5</v>
      </c>
      <c r="BA35" s="156">
        <v>31.8</v>
      </c>
      <c r="BB35" s="156"/>
      <c r="BC35" s="156">
        <v>30</v>
      </c>
      <c r="BD35" s="48"/>
      <c r="BE35" s="140">
        <v>31</v>
      </c>
      <c r="BF35" s="141">
        <v>25.2</v>
      </c>
      <c r="BG35" s="156">
        <f t="shared" si="18"/>
        <v>5.8000000000000007</v>
      </c>
      <c r="BH35" s="156">
        <f t="shared" si="19"/>
        <v>32.081011512763133</v>
      </c>
      <c r="BI35" s="156">
        <f t="shared" si="20"/>
        <v>44.973233931428979</v>
      </c>
      <c r="BJ35" s="156">
        <f t="shared" si="21"/>
        <v>4.768499116000001</v>
      </c>
      <c r="BK35" s="156">
        <f t="shared" si="22"/>
        <v>27.312512396763132</v>
      </c>
      <c r="BL35" s="156">
        <f t="shared" si="23"/>
        <v>22.529673011703025</v>
      </c>
      <c r="BM35" s="142">
        <f t="shared" si="14"/>
        <v>60.730594643041947</v>
      </c>
      <c r="BN35" s="176">
        <v>992</v>
      </c>
      <c r="BO35" s="177">
        <v>0</v>
      </c>
      <c r="BP35" s="178"/>
      <c r="BQ35" s="178"/>
      <c r="BR35" s="178"/>
      <c r="BS35" s="179"/>
      <c r="BT35" s="180">
        <v>36</v>
      </c>
      <c r="BU35" s="181">
        <v>2</v>
      </c>
      <c r="BV35" s="181"/>
      <c r="BW35" s="180"/>
      <c r="BX35" s="182"/>
      <c r="BY35" s="182" t="s">
        <v>54</v>
      </c>
      <c r="BZ35" s="156"/>
      <c r="CA35" s="156">
        <v>32.700000000000003</v>
      </c>
      <c r="CB35" s="156">
        <v>32.1</v>
      </c>
      <c r="CC35" s="156"/>
      <c r="CD35" s="156">
        <v>30.3</v>
      </c>
      <c r="CE35" s="48"/>
      <c r="CF35" s="49">
        <v>0</v>
      </c>
      <c r="CG35" s="151">
        <v>33.299999999999997</v>
      </c>
      <c r="CH35" s="158">
        <f t="shared" si="0"/>
        <v>9</v>
      </c>
      <c r="CI35" s="154">
        <v>25</v>
      </c>
      <c r="CJ35" s="154">
        <v>122549.39</v>
      </c>
      <c r="CK35" s="154">
        <v>21.7</v>
      </c>
      <c r="CL35" s="156">
        <v>36.5</v>
      </c>
      <c r="CM35" s="97">
        <f t="shared" si="1"/>
        <v>31.599999999999998</v>
      </c>
      <c r="CN35" s="98"/>
      <c r="CO35" s="98"/>
      <c r="CP35" s="102">
        <f t="shared" si="2"/>
        <v>57.138656624445495</v>
      </c>
      <c r="CQ35" s="136">
        <v>11.5</v>
      </c>
      <c r="CS35" s="83">
        <v>23</v>
      </c>
      <c r="CT35" s="92">
        <f t="shared" si="27"/>
        <v>34.4</v>
      </c>
      <c r="CU35" s="92">
        <f t="shared" si="28"/>
        <v>24.2</v>
      </c>
      <c r="CV35" s="92">
        <f t="shared" si="29"/>
        <v>29.066666666666663</v>
      </c>
      <c r="CW35" s="94" t="str">
        <f t="shared" si="30"/>
        <v>s/d</v>
      </c>
      <c r="CX35" s="94" t="str">
        <f t="shared" si="31"/>
        <v>s/d</v>
      </c>
      <c r="CY35" s="93">
        <f t="shared" si="32"/>
        <v>60.631354342342483</v>
      </c>
      <c r="CZ35" s="92">
        <f t="shared" si="24"/>
        <v>20.187188535216894</v>
      </c>
      <c r="DA35" s="93">
        <f t="shared" si="25"/>
        <v>998</v>
      </c>
      <c r="DB35" s="92" t="str">
        <f t="shared" si="33"/>
        <v>s/d</v>
      </c>
      <c r="DC35" s="92" t="e">
        <f t="shared" si="39"/>
        <v>#DIV/0!</v>
      </c>
      <c r="DD35" s="92">
        <f t="shared" si="39"/>
        <v>31.5</v>
      </c>
      <c r="DE35" s="92">
        <f t="shared" si="39"/>
        <v>30.7</v>
      </c>
      <c r="DF35" s="92" t="e">
        <f t="shared" si="39"/>
        <v>#DIV/0!</v>
      </c>
      <c r="DG35" s="92">
        <f t="shared" si="39"/>
        <v>29.5</v>
      </c>
      <c r="DH35" s="92" t="e">
        <f t="shared" si="39"/>
        <v>#DIV/0!</v>
      </c>
      <c r="DI35" s="96">
        <f t="shared" si="34"/>
        <v>0</v>
      </c>
      <c r="DJ35" s="92">
        <f t="shared" si="35"/>
        <v>9</v>
      </c>
      <c r="DK35" s="96">
        <f t="shared" si="36"/>
        <v>11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31</v>
      </c>
      <c r="C36" s="141">
        <v>26</v>
      </c>
      <c r="D36" s="156">
        <f t="shared" si="3"/>
        <v>5</v>
      </c>
      <c r="E36" s="156">
        <f t="shared" si="4"/>
        <v>33.641040126996863</v>
      </c>
      <c r="F36" s="156">
        <f t="shared" si="5"/>
        <v>44.973233931428979</v>
      </c>
      <c r="G36" s="156">
        <f t="shared" si="6"/>
        <v>4.1144505000000002</v>
      </c>
      <c r="H36" s="156">
        <f t="shared" si="7"/>
        <v>29.526589626996863</v>
      </c>
      <c r="I36" s="156">
        <f t="shared" si="8"/>
        <v>23.820148619714402</v>
      </c>
      <c r="J36" s="142">
        <f t="shared" si="9"/>
        <v>65.653694533099994</v>
      </c>
      <c r="K36" s="176">
        <v>993</v>
      </c>
      <c r="L36" s="177">
        <v>8</v>
      </c>
      <c r="M36" s="178"/>
      <c r="N36" s="178"/>
      <c r="O36" s="178"/>
      <c r="P36" s="179"/>
      <c r="Q36" s="180">
        <v>36</v>
      </c>
      <c r="R36" s="181">
        <v>3</v>
      </c>
      <c r="S36" s="181"/>
      <c r="T36" s="180"/>
      <c r="U36" s="182"/>
      <c r="V36" s="182" t="s">
        <v>54</v>
      </c>
      <c r="W36" s="156">
        <v>24.5</v>
      </c>
      <c r="X36" s="156"/>
      <c r="Y36" s="156">
        <v>30</v>
      </c>
      <c r="Z36" s="156">
        <v>29.5</v>
      </c>
      <c r="AA36" s="156"/>
      <c r="AB36" s="156">
        <v>30.5</v>
      </c>
      <c r="AC36" s="48"/>
      <c r="AD36" s="140">
        <v>33</v>
      </c>
      <c r="AE36" s="141">
        <v>26.5</v>
      </c>
      <c r="AF36" s="156">
        <f t="shared" si="10"/>
        <v>6.5</v>
      </c>
      <c r="AG36" s="156">
        <f t="shared" si="11"/>
        <v>34.649267116666586</v>
      </c>
      <c r="AH36" s="156">
        <f t="shared" si="37"/>
        <v>50.358488763562661</v>
      </c>
      <c r="AI36" s="156">
        <f t="shared" si="16"/>
        <v>5.3517719125000003</v>
      </c>
      <c r="AJ36" s="156">
        <f t="shared" si="38"/>
        <v>29.297495204166587</v>
      </c>
      <c r="AK36" s="156">
        <f t="shared" si="12"/>
        <v>23.69061511571994</v>
      </c>
      <c r="AL36" s="142">
        <f t="shared" si="13"/>
        <v>58.177868167809386</v>
      </c>
      <c r="AM36" s="176">
        <v>993</v>
      </c>
      <c r="AN36" s="177">
        <v>8</v>
      </c>
      <c r="AO36" s="178"/>
      <c r="AP36" s="178"/>
      <c r="AQ36" s="178"/>
      <c r="AR36" s="179"/>
      <c r="AS36" s="180">
        <v>4</v>
      </c>
      <c r="AT36" s="181">
        <v>4</v>
      </c>
      <c r="AU36" s="181"/>
      <c r="AV36" s="180"/>
      <c r="AW36" s="182"/>
      <c r="AX36" s="182" t="s">
        <v>114</v>
      </c>
      <c r="AY36" s="156"/>
      <c r="AZ36" s="156">
        <v>33.5</v>
      </c>
      <c r="BA36" s="156">
        <v>34.5</v>
      </c>
      <c r="BB36" s="156"/>
      <c r="BC36" s="156">
        <v>30.3</v>
      </c>
      <c r="BD36" s="48"/>
      <c r="BE36" s="140">
        <v>20</v>
      </c>
      <c r="BF36" s="141">
        <v>19.5</v>
      </c>
      <c r="BG36" s="156">
        <f t="shared" si="18"/>
        <v>0.5</v>
      </c>
      <c r="BH36" s="156">
        <f t="shared" si="19"/>
        <v>22.677684577440854</v>
      </c>
      <c r="BI36" s="156">
        <f t="shared" si="20"/>
        <v>23.39269906658966</v>
      </c>
      <c r="BJ36" s="156">
        <f t="shared" si="21"/>
        <v>0.40845878749999998</v>
      </c>
      <c r="BK36" s="156">
        <f t="shared" si="22"/>
        <v>22.269225789940855</v>
      </c>
      <c r="BL36" s="156">
        <f t="shared" si="23"/>
        <v>19.209626588530512</v>
      </c>
      <c r="BM36" s="142">
        <f t="shared" si="14"/>
        <v>95.197333691803905</v>
      </c>
      <c r="BN36" s="176">
        <v>998</v>
      </c>
      <c r="BO36" s="177">
        <v>8</v>
      </c>
      <c r="BP36" s="178"/>
      <c r="BQ36" s="178"/>
      <c r="BR36" s="178"/>
      <c r="BS36" s="179"/>
      <c r="BT36" s="180">
        <v>4</v>
      </c>
      <c r="BU36" s="181">
        <v>2</v>
      </c>
      <c r="BV36" s="181"/>
      <c r="BW36" s="180"/>
      <c r="BX36" s="182"/>
      <c r="BY36" s="182" t="s">
        <v>114</v>
      </c>
      <c r="BZ36" s="156"/>
      <c r="CA36" s="156">
        <v>28</v>
      </c>
      <c r="CB36" s="156">
        <v>29.5</v>
      </c>
      <c r="CC36" s="156"/>
      <c r="CD36" s="156">
        <v>30.5</v>
      </c>
      <c r="CE36" s="48"/>
      <c r="CF36" s="49">
        <v>18</v>
      </c>
      <c r="CG36" s="151">
        <v>34</v>
      </c>
      <c r="CH36" s="169" t="e">
        <f t="shared" si="0"/>
        <v>#VALUE!</v>
      </c>
      <c r="CI36" s="154">
        <v>28</v>
      </c>
      <c r="CJ36" s="154">
        <v>122638.77</v>
      </c>
      <c r="CK36" s="154">
        <v>27.2</v>
      </c>
      <c r="CL36" s="156">
        <v>33</v>
      </c>
      <c r="CM36" s="97">
        <f t="shared" si="1"/>
        <v>28</v>
      </c>
      <c r="CN36" s="98"/>
      <c r="CO36" s="98"/>
      <c r="CP36" s="102">
        <f t="shared" si="2"/>
        <v>73.009632130904436</v>
      </c>
      <c r="CQ36" s="136">
        <v>3.3</v>
      </c>
      <c r="CS36" s="83">
        <v>24</v>
      </c>
      <c r="CT36" s="92">
        <f t="shared" si="27"/>
        <v>36.5</v>
      </c>
      <c r="CU36" s="92">
        <f t="shared" si="28"/>
        <v>21.2</v>
      </c>
      <c r="CV36" s="92">
        <f t="shared" si="29"/>
        <v>30.399999999999995</v>
      </c>
      <c r="CW36" s="94" t="str">
        <f t="shared" si="30"/>
        <v>s/d</v>
      </c>
      <c r="CX36" s="94" t="str">
        <f t="shared" si="31"/>
        <v>s/d</v>
      </c>
      <c r="CY36" s="93">
        <f t="shared" si="32"/>
        <v>47.564129783531961</v>
      </c>
      <c r="CZ36" s="92">
        <f t="shared" si="24"/>
        <v>17.585839597553711</v>
      </c>
      <c r="DA36" s="93">
        <f t="shared" si="25"/>
        <v>994.33333333333337</v>
      </c>
      <c r="DB36" s="92" t="str">
        <f t="shared" si="33"/>
        <v>s/d</v>
      </c>
      <c r="DC36" s="92" t="e">
        <f t="shared" si="39"/>
        <v>#DIV/0!</v>
      </c>
      <c r="DD36" s="92">
        <f t="shared" si="39"/>
        <v>31.900000000000002</v>
      </c>
      <c r="DE36" s="92">
        <f t="shared" si="39"/>
        <v>31.333333333333332</v>
      </c>
      <c r="DF36" s="92" t="e">
        <f t="shared" si="39"/>
        <v>#DIV/0!</v>
      </c>
      <c r="DG36" s="92">
        <f t="shared" si="39"/>
        <v>29.666666666666668</v>
      </c>
      <c r="DH36" s="92" t="e">
        <f t="shared" si="39"/>
        <v>#DIV/0!</v>
      </c>
      <c r="DI36" s="96">
        <f t="shared" si="34"/>
        <v>0</v>
      </c>
      <c r="DJ36" s="92">
        <f t="shared" si="35"/>
        <v>6.3999999999999986</v>
      </c>
      <c r="DK36" s="96">
        <f t="shared" si="36"/>
        <v>11.5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/>
      <c r="C37" s="141"/>
      <c r="D37" s="156" t="str">
        <f t="shared" si="3"/>
        <v>SD</v>
      </c>
      <c r="E37" s="156" t="str">
        <f t="shared" si="4"/>
        <v>SD</v>
      </c>
      <c r="F37" s="156" t="str">
        <f t="shared" si="5"/>
        <v>SD</v>
      </c>
      <c r="G37" s="156" t="str">
        <f t="shared" si="6"/>
        <v>SD</v>
      </c>
      <c r="H37" s="156" t="str">
        <f t="shared" si="7"/>
        <v>SD</v>
      </c>
      <c r="I37" s="156" t="str">
        <f t="shared" si="8"/>
        <v>SD</v>
      </c>
      <c r="J37" s="142" t="str">
        <f t="shared" si="9"/>
        <v/>
      </c>
      <c r="K37" s="148"/>
      <c r="L37" s="147"/>
      <c r="M37" s="142"/>
      <c r="N37" s="142"/>
      <c r="O37" s="142"/>
      <c r="P37" s="143"/>
      <c r="Q37" s="144"/>
      <c r="R37" s="145"/>
      <c r="S37" s="145"/>
      <c r="T37" s="144"/>
      <c r="U37" s="146"/>
      <c r="V37" s="146"/>
      <c r="W37" s="105"/>
      <c r="X37" s="156"/>
      <c r="Y37" s="156"/>
      <c r="Z37" s="156"/>
      <c r="AA37" s="156"/>
      <c r="AB37" s="156"/>
      <c r="AC37" s="48"/>
      <c r="AD37" s="140"/>
      <c r="AE37" s="141"/>
      <c r="AF37" s="156" t="str">
        <f t="shared" si="10"/>
        <v>SD</v>
      </c>
      <c r="AG37" s="156" t="str">
        <f t="shared" si="11"/>
        <v>SD</v>
      </c>
      <c r="AH37" s="156" t="str">
        <f t="shared" si="37"/>
        <v>SD</v>
      </c>
      <c r="AI37" s="156" t="str">
        <f t="shared" si="16"/>
        <v>SD</v>
      </c>
      <c r="AJ37" s="156" t="str">
        <f t="shared" si="38"/>
        <v>SD</v>
      </c>
      <c r="AK37" s="156" t="str">
        <f t="shared" si="12"/>
        <v>SD</v>
      </c>
      <c r="AL37" s="142" t="str">
        <f t="shared" si="13"/>
        <v/>
      </c>
      <c r="AM37" s="148"/>
      <c r="AN37" s="147"/>
      <c r="AO37" s="142"/>
      <c r="AP37" s="142"/>
      <c r="AQ37" s="142"/>
      <c r="AR37" s="143"/>
      <c r="AS37" s="144"/>
      <c r="AT37" s="145"/>
      <c r="AU37" s="145"/>
      <c r="AV37" s="144"/>
      <c r="AW37" s="146"/>
      <c r="AX37" s="146"/>
      <c r="AY37" s="156"/>
      <c r="AZ37" s="156"/>
      <c r="BA37" s="156"/>
      <c r="BB37" s="156"/>
      <c r="BC37" s="156"/>
      <c r="BD37" s="48"/>
      <c r="BE37" s="140"/>
      <c r="BF37" s="141"/>
      <c r="BG37" s="156" t="str">
        <f t="shared" si="18"/>
        <v>SD</v>
      </c>
      <c r="BH37" s="156" t="str">
        <f t="shared" si="19"/>
        <v>SD</v>
      </c>
      <c r="BI37" s="156" t="str">
        <f t="shared" si="20"/>
        <v>SD</v>
      </c>
      <c r="BJ37" s="156" t="str">
        <f t="shared" si="21"/>
        <v>SD</v>
      </c>
      <c r="BK37" s="156" t="str">
        <f t="shared" si="22"/>
        <v>SD</v>
      </c>
      <c r="BL37" s="156" t="str">
        <f t="shared" si="23"/>
        <v>SD</v>
      </c>
      <c r="BM37" s="142" t="str">
        <f t="shared" si="14"/>
        <v/>
      </c>
      <c r="BN37" s="148"/>
      <c r="BO37" s="147"/>
      <c r="BP37" s="142"/>
      <c r="BQ37" s="142"/>
      <c r="BR37" s="142"/>
      <c r="BS37" s="143"/>
      <c r="BT37" s="144"/>
      <c r="BU37" s="145"/>
      <c r="BV37" s="145"/>
      <c r="BW37" s="144"/>
      <c r="BX37" s="146"/>
      <c r="BY37" s="146"/>
      <c r="BZ37" s="156"/>
      <c r="CA37" s="156"/>
      <c r="CB37" s="156"/>
      <c r="CC37" s="156"/>
      <c r="CD37" s="156"/>
      <c r="CE37" s="48"/>
      <c r="CF37" s="49"/>
      <c r="CG37" s="171" t="s">
        <v>116</v>
      </c>
      <c r="CH37" s="158"/>
      <c r="CI37" s="154"/>
      <c r="CJ37" s="154"/>
      <c r="CK37" s="100"/>
      <c r="CL37" s="151"/>
      <c r="CM37" s="97" t="b">
        <f t="shared" si="1"/>
        <v>0</v>
      </c>
      <c r="CN37" s="98"/>
      <c r="CO37" s="98"/>
      <c r="CP37" s="102" t="e">
        <f t="shared" si="2"/>
        <v>#DIV/0!</v>
      </c>
      <c r="CQ37" s="108"/>
      <c r="CS37" s="83">
        <v>25</v>
      </c>
      <c r="CT37" s="92">
        <f t="shared" si="27"/>
        <v>38.5</v>
      </c>
      <c r="CU37" s="92">
        <f t="shared" si="28"/>
        <v>26.3</v>
      </c>
      <c r="CV37" s="92">
        <f t="shared" si="29"/>
        <v>33.1</v>
      </c>
      <c r="CW37" s="94" t="str">
        <f t="shared" si="30"/>
        <v>s/d</v>
      </c>
      <c r="CX37" s="94" t="str">
        <f t="shared" si="31"/>
        <v>s/d</v>
      </c>
      <c r="CY37" s="93">
        <f t="shared" si="32"/>
        <v>50.011096647224782</v>
      </c>
      <c r="CZ37" s="92">
        <f t="shared" si="24"/>
        <v>21.125103202178316</v>
      </c>
      <c r="DA37" s="93">
        <f t="shared" si="25"/>
        <v>990.33333333333337</v>
      </c>
      <c r="DB37" s="92" t="str">
        <f t="shared" si="33"/>
        <v>s/d</v>
      </c>
      <c r="DC37" s="92" t="e">
        <f t="shared" si="39"/>
        <v>#DIV/0!</v>
      </c>
      <c r="DD37" s="92">
        <f t="shared" si="39"/>
        <v>32.233333333333327</v>
      </c>
      <c r="DE37" s="92">
        <f t="shared" si="39"/>
        <v>31.333333333333332</v>
      </c>
      <c r="DF37" s="92" t="e">
        <f t="shared" si="39"/>
        <v>#DIV/0!</v>
      </c>
      <c r="DG37" s="92">
        <f t="shared" si="39"/>
        <v>30.066666666666666</v>
      </c>
      <c r="DH37" s="92" t="e">
        <f t="shared" si="39"/>
        <v>#DIV/0!</v>
      </c>
      <c r="DI37" s="96">
        <f t="shared" si="34"/>
        <v>0.5</v>
      </c>
      <c r="DJ37" s="92">
        <f t="shared" si="35"/>
        <v>10.399999999999999</v>
      </c>
      <c r="DK37" s="96">
        <f>IF(CQ31="","",CQ31)</f>
        <v>11.3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89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7"/>
        <v>38</v>
      </c>
      <c r="CU38" s="92">
        <f t="shared" si="28"/>
        <v>28.2</v>
      </c>
      <c r="CV38" s="92">
        <f>IF(CM32=FALSE,"s/d",CM32)</f>
        <v>28.5</v>
      </c>
      <c r="CW38" s="94" t="str">
        <f t="shared" si="30"/>
        <v>s/d</v>
      </c>
      <c r="CX38" s="94" t="str">
        <f t="shared" si="31"/>
        <v>s/d</v>
      </c>
      <c r="CY38" s="93">
        <f t="shared" si="32"/>
        <v>71.813731298761169</v>
      </c>
      <c r="CZ38" s="92">
        <f t="shared" si="24"/>
        <v>22.894431914563825</v>
      </c>
      <c r="DA38" s="93">
        <f t="shared" si="25"/>
        <v>991.33333333333337</v>
      </c>
      <c r="DB38" s="92">
        <f t="shared" si="33"/>
        <v>25</v>
      </c>
      <c r="DC38" s="92" t="e">
        <f t="shared" si="39"/>
        <v>#DIV/0!</v>
      </c>
      <c r="DD38" s="92">
        <f t="shared" si="39"/>
        <v>31.2</v>
      </c>
      <c r="DE38" s="92">
        <f t="shared" si="39"/>
        <v>30.900000000000002</v>
      </c>
      <c r="DF38" s="92" t="e">
        <f t="shared" si="39"/>
        <v>#DIV/0!</v>
      </c>
      <c r="DG38" s="92">
        <f t="shared" si="39"/>
        <v>30.400000000000002</v>
      </c>
      <c r="DH38" s="92" t="e">
        <f t="shared" si="39"/>
        <v>#DIV/0!</v>
      </c>
      <c r="DI38" s="96">
        <f t="shared" si="34"/>
        <v>0</v>
      </c>
      <c r="DJ38" s="92">
        <f t="shared" si="35"/>
        <v>2.3000000000000007</v>
      </c>
      <c r="DK38" s="96">
        <f t="shared" si="36"/>
        <v>4.3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AVERAGE(W7:W37)</f>
        <v>19.991666666666667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2.9666666666666668</v>
      </c>
      <c r="CG39" s="5">
        <f>AVERAGE(CG7:CG37)</f>
        <v>29.207142857142852</v>
      </c>
      <c r="CH39" s="5" t="e">
        <f t="shared" ref="CH39:CN39" si="40">AVERAGE(CH7:CH36)</f>
        <v>#VALUE!</v>
      </c>
      <c r="CI39" s="5"/>
      <c r="CJ39" s="5"/>
      <c r="CK39" s="5">
        <f>AVERAGE(CK7:CK37)</f>
        <v>23.186666666666671</v>
      </c>
      <c r="CL39" s="5">
        <f>AVERAGE(CL7:CL37)</f>
        <v>35.136666666666663</v>
      </c>
      <c r="CM39" s="5">
        <f t="shared" si="40"/>
        <v>29.637777777777782</v>
      </c>
      <c r="CN39" s="5" t="e">
        <f t="shared" si="40"/>
        <v>#DIV/0!</v>
      </c>
      <c r="CO39" s="5"/>
      <c r="CP39" s="42"/>
      <c r="CQ39" s="33">
        <f>AVERAGE(CQ7:CQ37)</f>
        <v>8.3533333333333353</v>
      </c>
      <c r="CS39" s="83">
        <v>27</v>
      </c>
      <c r="CT39" s="92">
        <f t="shared" si="27"/>
        <v>31</v>
      </c>
      <c r="CU39" s="92">
        <f t="shared" si="28"/>
        <v>22</v>
      </c>
      <c r="CV39" s="92">
        <f t="shared" si="29"/>
        <v>25.400000000000002</v>
      </c>
      <c r="CW39" s="94" t="str">
        <f t="shared" si="30"/>
        <v>s/d</v>
      </c>
      <c r="CX39" s="94" t="str">
        <f t="shared" si="31"/>
        <v>s/d</v>
      </c>
      <c r="CY39" s="93">
        <f t="shared" si="32"/>
        <v>70.050085015530343</v>
      </c>
      <c r="CZ39" s="92">
        <f t="shared" si="24"/>
        <v>19.440480650840101</v>
      </c>
      <c r="DA39" s="93">
        <f t="shared" si="25"/>
        <v>997.33333333333337</v>
      </c>
      <c r="DB39" s="92">
        <f t="shared" si="33"/>
        <v>21.5</v>
      </c>
      <c r="DC39" s="92" t="e">
        <f t="shared" si="39"/>
        <v>#DIV/0!</v>
      </c>
      <c r="DD39" s="92">
        <f t="shared" si="39"/>
        <v>30.099999999999998</v>
      </c>
      <c r="DE39" s="92">
        <f t="shared" si="39"/>
        <v>30.066666666666666</v>
      </c>
      <c r="DF39" s="92" t="e">
        <f t="shared" si="39"/>
        <v>#DIV/0!</v>
      </c>
      <c r="DG39" s="92">
        <f t="shared" si="39"/>
        <v>29.833333333333332</v>
      </c>
      <c r="DH39" s="92" t="e">
        <f t="shared" si="39"/>
        <v>#DIV/0!</v>
      </c>
      <c r="DI39" s="96">
        <f t="shared" si="34"/>
        <v>0</v>
      </c>
      <c r="DJ39" s="92">
        <f t="shared" si="35"/>
        <v>6.8000000000000007</v>
      </c>
      <c r="DK39" s="96">
        <f t="shared" si="36"/>
        <v>7.2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12.5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0.9</v>
      </c>
      <c r="CH40" s="6" t="e">
        <f t="shared" ref="CH40:CN40" si="41">MIN(CH7:CH36)</f>
        <v>#VALUE!</v>
      </c>
      <c r="CI40" s="6"/>
      <c r="CJ40" s="6"/>
      <c r="CK40" s="6">
        <f>MIN(CK7:CK37)</f>
        <v>16.2</v>
      </c>
      <c r="CL40" s="6">
        <f>MIN(CL7:CL37)</f>
        <v>28</v>
      </c>
      <c r="CM40" s="6">
        <f t="shared" si="41"/>
        <v>23.933333333333334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7"/>
        <v>34.5</v>
      </c>
      <c r="CU40" s="92">
        <f t="shared" si="28"/>
        <v>19.399999999999999</v>
      </c>
      <c r="CV40" s="92">
        <f t="shared" si="29"/>
        <v>28.966666666666669</v>
      </c>
      <c r="CW40" s="94" t="str">
        <f t="shared" si="30"/>
        <v>s/d</v>
      </c>
      <c r="CX40" s="94" t="str">
        <f t="shared" si="31"/>
        <v>s/d</v>
      </c>
      <c r="CY40" s="93">
        <f t="shared" si="32"/>
        <v>42.92347690165397</v>
      </c>
      <c r="CZ40" s="92">
        <f t="shared" si="24"/>
        <v>14.257059675271742</v>
      </c>
      <c r="DA40" s="93">
        <f t="shared" si="25"/>
        <v>997</v>
      </c>
      <c r="DB40" s="92">
        <f t="shared" si="33"/>
        <v>16</v>
      </c>
      <c r="DC40" s="92" t="e">
        <f t="shared" si="39"/>
        <v>#DIV/0!</v>
      </c>
      <c r="DD40" s="92">
        <f t="shared" si="39"/>
        <v>31.566666666666666</v>
      </c>
      <c r="DE40" s="92">
        <f t="shared" si="39"/>
        <v>30.566666666666666</v>
      </c>
      <c r="DF40" s="92" t="e">
        <f t="shared" si="39"/>
        <v>#DIV/0!</v>
      </c>
      <c r="DG40" s="92">
        <f t="shared" si="39"/>
        <v>29.8</v>
      </c>
      <c r="DH40" s="92" t="e">
        <f t="shared" si="39"/>
        <v>#DIV/0!</v>
      </c>
      <c r="DI40" s="96">
        <f t="shared" si="34"/>
        <v>0</v>
      </c>
      <c r="DJ40" s="92">
        <f t="shared" si="35"/>
        <v>8.2999999999999972</v>
      </c>
      <c r="DK40" s="96">
        <f t="shared" si="36"/>
        <v>11.5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25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26.5</v>
      </c>
      <c r="CG41" s="110">
        <f>MAX(CG7:CG37)</f>
        <v>35</v>
      </c>
      <c r="CH41" s="110" t="e">
        <f t="shared" ref="CH41:CN41" si="42">MAX(CH7:CH36)</f>
        <v>#VALUE!</v>
      </c>
      <c r="CI41" s="110"/>
      <c r="CJ41" s="110"/>
      <c r="CK41" s="110">
        <f>MAX(CK7:CK37)</f>
        <v>28.2</v>
      </c>
      <c r="CL41" s="110">
        <f>MAX(CL7:CL37)</f>
        <v>41</v>
      </c>
      <c r="CM41" s="110">
        <f t="shared" si="42"/>
        <v>34.666666666666664</v>
      </c>
      <c r="CN41" s="110">
        <f t="shared" si="42"/>
        <v>0</v>
      </c>
      <c r="CO41" s="110"/>
      <c r="CP41" s="110"/>
      <c r="CQ41" s="41">
        <f>MAX(CQ7:CQ37)</f>
        <v>11.5</v>
      </c>
      <c r="CS41" s="83">
        <v>29</v>
      </c>
      <c r="CT41" s="92">
        <f t="shared" si="27"/>
        <v>36.5</v>
      </c>
      <c r="CU41" s="92">
        <f t="shared" si="28"/>
        <v>21.7</v>
      </c>
      <c r="CV41" s="92">
        <f t="shared" si="29"/>
        <v>31.599999999999998</v>
      </c>
      <c r="CW41" s="94" t="str">
        <f t="shared" si="30"/>
        <v>s/d</v>
      </c>
      <c r="CX41" s="94" t="str">
        <f t="shared" si="31"/>
        <v>s/d</v>
      </c>
      <c r="CY41" s="93">
        <f t="shared" si="32"/>
        <v>57.138656624445495</v>
      </c>
      <c r="CZ41" s="92">
        <f t="shared" si="24"/>
        <v>21.911949161572888</v>
      </c>
      <c r="DA41" s="93">
        <f t="shared" si="25"/>
        <v>995</v>
      </c>
      <c r="DB41" s="92">
        <f t="shared" si="33"/>
        <v>17.5</v>
      </c>
      <c r="DC41" s="92" t="e">
        <f t="shared" si="39"/>
        <v>#DIV/0!</v>
      </c>
      <c r="DD41" s="92">
        <f t="shared" si="39"/>
        <v>32</v>
      </c>
      <c r="DE41" s="92">
        <f t="shared" si="39"/>
        <v>31.133333333333336</v>
      </c>
      <c r="DF41" s="92" t="e">
        <f t="shared" si="39"/>
        <v>#DIV/0!</v>
      </c>
      <c r="DG41" s="92">
        <f t="shared" si="39"/>
        <v>30.166666666666668</v>
      </c>
      <c r="DH41" s="92" t="e">
        <f t="shared" si="39"/>
        <v>#DIV/0!</v>
      </c>
      <c r="DI41" s="96">
        <f t="shared" si="34"/>
        <v>0</v>
      </c>
      <c r="DJ41" s="92">
        <f t="shared" si="35"/>
        <v>9</v>
      </c>
      <c r="DK41" s="96">
        <f t="shared" si="36"/>
        <v>11.5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7"/>
        <v>33</v>
      </c>
      <c r="CU42" s="92">
        <f t="shared" si="28"/>
        <v>27.2</v>
      </c>
      <c r="CV42" s="92">
        <f t="shared" si="29"/>
        <v>28</v>
      </c>
      <c r="CW42" s="94" t="str">
        <f t="shared" si="30"/>
        <v>s/d</v>
      </c>
      <c r="CX42" s="94" t="str">
        <f t="shared" si="31"/>
        <v>s/d</v>
      </c>
      <c r="CY42" s="93">
        <f t="shared" si="32"/>
        <v>73.009632130904436</v>
      </c>
      <c r="CZ42" s="92">
        <f t="shared" si="24"/>
        <v>22.240130107988282</v>
      </c>
      <c r="DA42" s="93">
        <f t="shared" si="25"/>
        <v>994.66666666666663</v>
      </c>
      <c r="DB42" s="92">
        <f t="shared" si="33"/>
        <v>24.5</v>
      </c>
      <c r="DC42" s="92" t="e">
        <f t="shared" si="39"/>
        <v>#DIV/0!</v>
      </c>
      <c r="DD42" s="92">
        <f t="shared" si="39"/>
        <v>30.5</v>
      </c>
      <c r="DE42" s="92">
        <f t="shared" si="39"/>
        <v>31.166666666666668</v>
      </c>
      <c r="DF42" s="92" t="e">
        <f t="shared" si="39"/>
        <v>#DIV/0!</v>
      </c>
      <c r="DG42" s="92">
        <f t="shared" si="39"/>
        <v>30.433333333333334</v>
      </c>
      <c r="DH42" s="92" t="e">
        <f t="shared" si="39"/>
        <v>#DIV/0!</v>
      </c>
      <c r="DI42" s="96">
        <f t="shared" si="34"/>
        <v>18</v>
      </c>
      <c r="DJ42" s="92" t="s">
        <v>65</v>
      </c>
      <c r="DK42" s="96">
        <f t="shared" si="36"/>
        <v>3.3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/>
      <c r="CU43" s="92"/>
      <c r="CV43" s="92"/>
      <c r="CW43" s="94"/>
      <c r="CX43" s="94"/>
      <c r="CY43" s="93"/>
      <c r="CZ43" s="92"/>
      <c r="DA43" s="93"/>
      <c r="DB43" s="92"/>
      <c r="DC43" s="92"/>
      <c r="DD43" s="92"/>
      <c r="DE43" s="92"/>
      <c r="DF43" s="92"/>
      <c r="DG43" s="92"/>
      <c r="DH43" s="92"/>
      <c r="DI43" s="96"/>
      <c r="DJ43" s="92"/>
      <c r="DK43" s="96" t="str">
        <f t="shared" si="36"/>
        <v/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U1000"/>
  <sheetViews>
    <sheetView zoomScale="90" zoomScaleNormal="90" workbookViewId="0">
      <pane xSplit="1" topLeftCell="CU1" activePane="topRight" state="frozen"/>
      <selection pane="topRight" activeCell="DF40" sqref="DF40"/>
    </sheetView>
  </sheetViews>
  <sheetFormatPr baseColWidth="10" defaultRowHeight="14.4"/>
  <cols>
    <col min="1" max="1" width="6.6640625" customWidth="1"/>
    <col min="2" max="10" width="5.6640625" customWidth="1"/>
    <col min="11" max="11" width="8.6640625" customWidth="1"/>
    <col min="12" max="15" width="5.6640625" customWidth="1"/>
    <col min="16" max="22" width="4.6640625" customWidth="1"/>
    <col min="23" max="23" width="4.5546875" customWidth="1"/>
    <col min="24" max="29" width="4.6640625" customWidth="1"/>
    <col min="30" max="31" width="5.6640625" customWidth="1"/>
    <col min="32" max="32" width="6" customWidth="1"/>
    <col min="33" max="38" width="5.6640625" customWidth="1"/>
    <col min="39" max="39" width="8.6640625" customWidth="1"/>
    <col min="40" max="43" width="5.6640625" customWidth="1"/>
    <col min="44" max="56" width="4.6640625" customWidth="1"/>
    <col min="57" max="65" width="5.6640625" customWidth="1"/>
    <col min="66" max="66" width="8.6640625" customWidth="1"/>
    <col min="67" max="70" width="5.6640625" customWidth="1"/>
    <col min="71" max="82" width="4.6640625" customWidth="1"/>
    <col min="83" max="83" width="5.33203125" customWidth="1"/>
    <col min="84" max="85" width="6.6640625" customWidth="1"/>
    <col min="86" max="86" width="9.44140625" customWidth="1"/>
    <col min="87" max="87" width="6.6640625" customWidth="1"/>
    <col min="88" max="88" width="10" customWidth="1"/>
    <col min="89" max="95" width="5.6640625" customWidth="1"/>
    <col min="96" max="96" width="11.44140625" style="51"/>
    <col min="104" max="104" width="12.33203125" customWidth="1"/>
    <col min="105" max="105" width="12.88671875" customWidth="1"/>
    <col min="114" max="114" width="12.5546875" customWidth="1"/>
    <col min="115" max="115" width="14" customWidth="1"/>
  </cols>
  <sheetData>
    <row r="1" spans="1:125" ht="27" customHeight="1" thickBot="1">
      <c r="A1" s="251" t="s">
        <v>53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  <c r="CQ1" s="251"/>
      <c r="CS1" s="252" t="s">
        <v>86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70"/>
      <c r="DM1" s="66"/>
      <c r="DN1" s="53"/>
      <c r="DO1" s="53"/>
      <c r="DP1" s="53"/>
      <c r="DQ1" s="53"/>
      <c r="DR1" s="53"/>
      <c r="DS1" s="53"/>
      <c r="DT1" s="53"/>
      <c r="DU1" s="53"/>
    </row>
    <row r="2" spans="1:125" ht="24.75" customHeight="1" thickBot="1">
      <c r="A2" s="253" t="s">
        <v>113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  <c r="BJ2" s="253"/>
      <c r="BK2" s="253"/>
      <c r="BL2" s="253"/>
      <c r="BM2" s="253"/>
      <c r="BN2" s="253"/>
      <c r="BO2" s="253"/>
      <c r="BP2" s="253"/>
      <c r="BQ2" s="253"/>
      <c r="BR2" s="253"/>
      <c r="BS2" s="253"/>
      <c r="BT2" s="253"/>
      <c r="BU2" s="253"/>
      <c r="BV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S2" s="69"/>
      <c r="CT2" s="69"/>
      <c r="CU2" s="69"/>
      <c r="CV2" s="69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67"/>
      <c r="DN2" s="53"/>
      <c r="DO2" s="53"/>
      <c r="DP2" s="53"/>
      <c r="DQ2" s="53"/>
      <c r="DR2" s="53"/>
      <c r="DS2" s="53"/>
      <c r="DT2" s="53"/>
      <c r="DU2" s="53"/>
    </row>
    <row r="3" spans="1:125" s="46" customFormat="1" ht="16.5" customHeight="1" thickBot="1">
      <c r="A3" s="254" t="s">
        <v>2</v>
      </c>
      <c r="B3" s="257" t="s">
        <v>52</v>
      </c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9"/>
      <c r="CF3" s="260" t="s">
        <v>42</v>
      </c>
      <c r="CG3" s="261"/>
      <c r="CH3" s="261"/>
      <c r="CI3" s="261"/>
      <c r="CJ3" s="261"/>
      <c r="CK3" s="261"/>
      <c r="CL3" s="261"/>
      <c r="CM3" s="261"/>
      <c r="CN3" s="261"/>
      <c r="CO3" s="261"/>
      <c r="CP3" s="261"/>
      <c r="CQ3" s="262"/>
      <c r="CR3" s="52"/>
      <c r="CS3" s="263" t="s">
        <v>85</v>
      </c>
      <c r="CT3" s="263"/>
      <c r="CU3" s="263"/>
      <c r="CV3" s="263"/>
      <c r="CW3" s="263"/>
      <c r="CX3" s="263"/>
      <c r="CY3" s="263"/>
      <c r="CZ3" s="263"/>
      <c r="DA3" s="263"/>
      <c r="DB3" s="263"/>
      <c r="DC3" s="263"/>
      <c r="DD3" s="263"/>
      <c r="DE3" s="263"/>
      <c r="DF3" s="263"/>
      <c r="DG3" s="263"/>
      <c r="DH3" s="263"/>
      <c r="DI3" s="263"/>
      <c r="DJ3" s="263"/>
      <c r="DK3" s="263"/>
      <c r="DL3" s="263"/>
      <c r="DM3" s="54"/>
      <c r="DN3" s="53"/>
      <c r="DO3" s="53"/>
      <c r="DP3" s="53"/>
      <c r="DQ3" s="53"/>
      <c r="DR3" s="53"/>
      <c r="DS3" s="53"/>
      <c r="DT3" s="53"/>
      <c r="DU3" s="53"/>
    </row>
    <row r="4" spans="1:125" ht="15.75" customHeight="1" thickBot="1">
      <c r="A4" s="255"/>
      <c r="B4" s="264" t="s">
        <v>0</v>
      </c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  <c r="AA4" s="264"/>
      <c r="AB4" s="264"/>
      <c r="AC4" s="265"/>
      <c r="AD4" s="264" t="s">
        <v>1</v>
      </c>
      <c r="AE4" s="264"/>
      <c r="AF4" s="264"/>
      <c r="AG4" s="264"/>
      <c r="AH4" s="264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  <c r="BD4" s="265"/>
      <c r="BE4" s="264" t="s">
        <v>29</v>
      </c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5"/>
      <c r="CF4" s="233" t="s">
        <v>3</v>
      </c>
      <c r="CG4" s="235" t="s">
        <v>30</v>
      </c>
      <c r="CH4" s="236"/>
      <c r="CI4" s="236"/>
      <c r="CJ4" s="237"/>
      <c r="CK4" s="215" t="s">
        <v>32</v>
      </c>
      <c r="CL4" s="216"/>
      <c r="CM4" s="217"/>
      <c r="CN4" s="215" t="s">
        <v>24</v>
      </c>
      <c r="CO4" s="216"/>
      <c r="CP4" s="217"/>
      <c r="CQ4" s="221" t="s">
        <v>47</v>
      </c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54"/>
      <c r="DN4" s="53"/>
      <c r="DO4" s="53"/>
      <c r="DP4" s="53"/>
      <c r="DQ4" s="53"/>
      <c r="DR4" s="53"/>
      <c r="DS4" s="53"/>
      <c r="DT4" s="53"/>
      <c r="DU4" s="53"/>
    </row>
    <row r="5" spans="1:125" ht="21.75" customHeight="1" thickBot="1">
      <c r="A5" s="255"/>
      <c r="B5" s="247" t="s">
        <v>5</v>
      </c>
      <c r="C5" s="224" t="s">
        <v>25</v>
      </c>
      <c r="D5" s="224" t="s">
        <v>6</v>
      </c>
      <c r="E5" s="249" t="s">
        <v>26</v>
      </c>
      <c r="F5" s="249" t="s">
        <v>27</v>
      </c>
      <c r="G5" s="224" t="s">
        <v>7</v>
      </c>
      <c r="H5" s="224" t="s">
        <v>8</v>
      </c>
      <c r="I5" s="224" t="s">
        <v>28</v>
      </c>
      <c r="J5" s="226" t="s">
        <v>9</v>
      </c>
      <c r="K5" s="228" t="s">
        <v>48</v>
      </c>
      <c r="L5" s="230" t="s">
        <v>37</v>
      </c>
      <c r="M5" s="231"/>
      <c r="N5" s="231"/>
      <c r="O5" s="231"/>
      <c r="P5" s="231"/>
      <c r="Q5" s="232" t="s">
        <v>10</v>
      </c>
      <c r="R5" s="232"/>
      <c r="S5" s="238" t="s">
        <v>34</v>
      </c>
      <c r="T5" s="240" t="s">
        <v>36</v>
      </c>
      <c r="U5" s="240" t="s">
        <v>49</v>
      </c>
      <c r="V5" s="242" t="s">
        <v>35</v>
      </c>
      <c r="W5" s="266" t="s">
        <v>88</v>
      </c>
      <c r="X5" s="244" t="s">
        <v>50</v>
      </c>
      <c r="Y5" s="245"/>
      <c r="Z5" s="245"/>
      <c r="AA5" s="245"/>
      <c r="AB5" s="245"/>
      <c r="AC5" s="246"/>
      <c r="AD5" s="247" t="s">
        <v>5</v>
      </c>
      <c r="AE5" s="224" t="s">
        <v>25</v>
      </c>
      <c r="AF5" s="224" t="s">
        <v>6</v>
      </c>
      <c r="AG5" s="249" t="s">
        <v>26</v>
      </c>
      <c r="AH5" s="249" t="s">
        <v>27</v>
      </c>
      <c r="AI5" s="224" t="s">
        <v>7</v>
      </c>
      <c r="AJ5" s="224" t="s">
        <v>8</v>
      </c>
      <c r="AK5" s="224" t="s">
        <v>28</v>
      </c>
      <c r="AL5" s="226" t="s">
        <v>9</v>
      </c>
      <c r="AM5" s="228" t="s">
        <v>48</v>
      </c>
      <c r="AN5" s="230" t="s">
        <v>37</v>
      </c>
      <c r="AO5" s="231"/>
      <c r="AP5" s="231"/>
      <c r="AQ5" s="231"/>
      <c r="AR5" s="231"/>
      <c r="AS5" s="232" t="s">
        <v>10</v>
      </c>
      <c r="AT5" s="232"/>
      <c r="AU5" s="238" t="s">
        <v>34</v>
      </c>
      <c r="AV5" s="240" t="s">
        <v>36</v>
      </c>
      <c r="AW5" s="240" t="s">
        <v>49</v>
      </c>
      <c r="AX5" s="242" t="s">
        <v>35</v>
      </c>
      <c r="AY5" s="244" t="s">
        <v>50</v>
      </c>
      <c r="AZ5" s="245"/>
      <c r="BA5" s="245"/>
      <c r="BB5" s="245"/>
      <c r="BC5" s="245"/>
      <c r="BD5" s="246"/>
      <c r="BE5" s="247" t="s">
        <v>5</v>
      </c>
      <c r="BF5" s="224" t="s">
        <v>25</v>
      </c>
      <c r="BG5" s="224" t="s">
        <v>6</v>
      </c>
      <c r="BH5" s="249" t="s">
        <v>26</v>
      </c>
      <c r="BI5" s="249" t="s">
        <v>27</v>
      </c>
      <c r="BJ5" s="224" t="s">
        <v>7</v>
      </c>
      <c r="BK5" s="224" t="s">
        <v>8</v>
      </c>
      <c r="BL5" s="224" t="s">
        <v>28</v>
      </c>
      <c r="BM5" s="226" t="s">
        <v>9</v>
      </c>
      <c r="BN5" s="228" t="s">
        <v>48</v>
      </c>
      <c r="BO5" s="230" t="s">
        <v>37</v>
      </c>
      <c r="BP5" s="231"/>
      <c r="BQ5" s="231"/>
      <c r="BR5" s="231"/>
      <c r="BS5" s="231"/>
      <c r="BT5" s="232" t="s">
        <v>10</v>
      </c>
      <c r="BU5" s="232"/>
      <c r="BV5" s="238" t="s">
        <v>34</v>
      </c>
      <c r="BW5" s="240" t="s">
        <v>36</v>
      </c>
      <c r="BX5" s="240" t="s">
        <v>49</v>
      </c>
      <c r="BY5" s="242" t="s">
        <v>35</v>
      </c>
      <c r="BZ5" s="244" t="s">
        <v>50</v>
      </c>
      <c r="CA5" s="245"/>
      <c r="CB5" s="245"/>
      <c r="CC5" s="245"/>
      <c r="CD5" s="245"/>
      <c r="CE5" s="246"/>
      <c r="CF5" s="234"/>
      <c r="CG5" s="129" t="s">
        <v>4</v>
      </c>
      <c r="CH5" s="29" t="s">
        <v>41</v>
      </c>
      <c r="CI5" s="206" t="s">
        <v>40</v>
      </c>
      <c r="CJ5" s="206" t="s">
        <v>39</v>
      </c>
      <c r="CK5" s="218"/>
      <c r="CL5" s="219"/>
      <c r="CM5" s="220"/>
      <c r="CN5" s="218"/>
      <c r="CO5" s="219"/>
      <c r="CP5" s="220"/>
      <c r="CQ5" s="222"/>
      <c r="CS5" s="208" t="s">
        <v>81</v>
      </c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64"/>
      <c r="DN5" s="64"/>
      <c r="DO5" s="64"/>
      <c r="DP5" s="64"/>
      <c r="DQ5" s="64"/>
      <c r="DR5" s="65"/>
      <c r="DS5" s="53"/>
      <c r="DT5" s="53"/>
      <c r="DU5" s="53"/>
    </row>
    <row r="6" spans="1:125" ht="48" customHeight="1" thickBot="1">
      <c r="A6" s="256"/>
      <c r="B6" s="248"/>
      <c r="C6" s="225"/>
      <c r="D6" s="225"/>
      <c r="E6" s="250"/>
      <c r="F6" s="250"/>
      <c r="G6" s="225"/>
      <c r="H6" s="225"/>
      <c r="I6" s="225"/>
      <c r="J6" s="227"/>
      <c r="K6" s="229"/>
      <c r="L6" s="44" t="s">
        <v>38</v>
      </c>
      <c r="M6" s="44" t="s">
        <v>43</v>
      </c>
      <c r="N6" s="44" t="s">
        <v>44</v>
      </c>
      <c r="O6" s="44" t="s">
        <v>45</v>
      </c>
      <c r="P6" s="45" t="s">
        <v>46</v>
      </c>
      <c r="Q6" s="10" t="s">
        <v>18</v>
      </c>
      <c r="R6" s="10" t="s">
        <v>19</v>
      </c>
      <c r="S6" s="239"/>
      <c r="T6" s="241"/>
      <c r="U6" s="241"/>
      <c r="V6" s="243"/>
      <c r="W6" s="267"/>
      <c r="X6" s="10">
        <v>5</v>
      </c>
      <c r="Y6" s="10">
        <v>-10</v>
      </c>
      <c r="Z6" s="10">
        <v>-20</v>
      </c>
      <c r="AA6" s="10">
        <v>-30</v>
      </c>
      <c r="AB6" s="10">
        <v>-50</v>
      </c>
      <c r="AC6" s="11">
        <v>-100</v>
      </c>
      <c r="AD6" s="248"/>
      <c r="AE6" s="225"/>
      <c r="AF6" s="225"/>
      <c r="AG6" s="250"/>
      <c r="AH6" s="250"/>
      <c r="AI6" s="225"/>
      <c r="AJ6" s="225"/>
      <c r="AK6" s="225"/>
      <c r="AL6" s="227"/>
      <c r="AM6" s="229"/>
      <c r="AN6" s="44" t="s">
        <v>38</v>
      </c>
      <c r="AO6" s="44" t="s">
        <v>43</v>
      </c>
      <c r="AP6" s="44" t="s">
        <v>44</v>
      </c>
      <c r="AQ6" s="44" t="s">
        <v>45</v>
      </c>
      <c r="AR6" s="45" t="s">
        <v>46</v>
      </c>
      <c r="AS6" s="10" t="s">
        <v>18</v>
      </c>
      <c r="AT6" s="10" t="s">
        <v>19</v>
      </c>
      <c r="AU6" s="239"/>
      <c r="AV6" s="241"/>
      <c r="AW6" s="241"/>
      <c r="AX6" s="243"/>
      <c r="AY6" s="10" t="s">
        <v>51</v>
      </c>
      <c r="AZ6" s="10">
        <v>-10</v>
      </c>
      <c r="BA6" s="10">
        <v>-20</v>
      </c>
      <c r="BB6" s="10">
        <v>-30</v>
      </c>
      <c r="BC6" s="10">
        <v>-50</v>
      </c>
      <c r="BD6" s="11">
        <v>-100</v>
      </c>
      <c r="BE6" s="248"/>
      <c r="BF6" s="225"/>
      <c r="BG6" s="225"/>
      <c r="BH6" s="250"/>
      <c r="BI6" s="250"/>
      <c r="BJ6" s="225"/>
      <c r="BK6" s="225"/>
      <c r="BL6" s="225"/>
      <c r="BM6" s="227"/>
      <c r="BN6" s="229"/>
      <c r="BO6" s="44" t="s">
        <v>38</v>
      </c>
      <c r="BP6" s="44" t="s">
        <v>43</v>
      </c>
      <c r="BQ6" s="44" t="s">
        <v>44</v>
      </c>
      <c r="BR6" s="44" t="s">
        <v>45</v>
      </c>
      <c r="BS6" s="45" t="s">
        <v>46</v>
      </c>
      <c r="BT6" s="10" t="s">
        <v>18</v>
      </c>
      <c r="BU6" s="10" t="s">
        <v>19</v>
      </c>
      <c r="BV6" s="239"/>
      <c r="BW6" s="241"/>
      <c r="BX6" s="241"/>
      <c r="BY6" s="243"/>
      <c r="BZ6" s="10" t="s">
        <v>51</v>
      </c>
      <c r="CA6" s="10">
        <v>-10</v>
      </c>
      <c r="CB6" s="10">
        <v>-20</v>
      </c>
      <c r="CC6" s="10">
        <v>-30</v>
      </c>
      <c r="CD6" s="10">
        <v>-50</v>
      </c>
      <c r="CE6" s="11">
        <v>-100</v>
      </c>
      <c r="CF6" s="31" t="s">
        <v>11</v>
      </c>
      <c r="CG6" s="130" t="s">
        <v>12</v>
      </c>
      <c r="CH6" s="9" t="s">
        <v>13</v>
      </c>
      <c r="CI6" s="207"/>
      <c r="CJ6" s="207"/>
      <c r="CK6" s="130" t="s">
        <v>14</v>
      </c>
      <c r="CL6" s="2" t="s">
        <v>15</v>
      </c>
      <c r="CM6" s="8" t="s">
        <v>31</v>
      </c>
      <c r="CN6" s="7" t="s">
        <v>16</v>
      </c>
      <c r="CO6" s="8" t="s">
        <v>17</v>
      </c>
      <c r="CP6" s="7" t="s">
        <v>33</v>
      </c>
      <c r="CQ6" s="223"/>
      <c r="CS6" s="71" t="s">
        <v>112</v>
      </c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54"/>
      <c r="DN6" s="53"/>
      <c r="DO6" s="53"/>
      <c r="DP6" s="53"/>
      <c r="DQ6" s="53"/>
      <c r="DR6" s="53"/>
      <c r="DS6" s="53"/>
      <c r="DT6" s="53"/>
      <c r="DU6" s="53"/>
    </row>
    <row r="7" spans="1:125" ht="15.75" customHeight="1" thickBot="1">
      <c r="A7" s="12">
        <v>1</v>
      </c>
      <c r="B7" s="140">
        <v>21</v>
      </c>
      <c r="C7" s="141">
        <v>19.8</v>
      </c>
      <c r="D7" s="156">
        <f>IF(B7="","SD",IF(C7="","SD",(B7-C7)))</f>
        <v>1.1999999999999993</v>
      </c>
      <c r="E7" s="156">
        <f xml:space="preserve"> IF(B7="","SD",IF(C7="","SD",(10^(23.5518-(2937.4/(273+C7))-(4.9283*LOG10(273+C7))))))</f>
        <v>23.104360847524493</v>
      </c>
      <c r="F7" s="156">
        <f>IF(B7="","SD",(10^(23.5518-(2937.4/(273+B7))-(4.9283*LOG10(273+B7)))))</f>
        <v>24.882120498598017</v>
      </c>
      <c r="G7" s="156">
        <f>IF(B7="","SD",IF(C7="","SD",(0.799*(1+(0.00115*C7))*(B7-C7))))</f>
        <v>0.98063187599999946</v>
      </c>
      <c r="H7" s="156">
        <f>IF(E7="SD","SD",IF(G7="SD","SD",(E7-G7)))</f>
        <v>22.123728971524493</v>
      </c>
      <c r="I7" s="156">
        <f>IF(H7="SD","SD",((237.3*LN(H7/6.11))/(7.5*LN(10)-LN(H7/6.11))))</f>
        <v>19.104424227215279</v>
      </c>
      <c r="J7" s="142">
        <f>IF(H7="SD","",IF(F7="SD","",(100*H7/F7)))</f>
        <v>88.914162170266209</v>
      </c>
      <c r="K7" s="176">
        <v>1002</v>
      </c>
      <c r="L7" s="177">
        <v>8</v>
      </c>
      <c r="M7" s="178"/>
      <c r="N7" s="178"/>
      <c r="O7" s="178"/>
      <c r="P7" s="179"/>
      <c r="Q7" s="180">
        <v>18</v>
      </c>
      <c r="R7" s="181">
        <v>2</v>
      </c>
      <c r="S7" s="181"/>
      <c r="T7" s="180"/>
      <c r="U7" s="182"/>
      <c r="V7" s="182" t="s">
        <v>114</v>
      </c>
      <c r="W7" s="156">
        <v>19</v>
      </c>
      <c r="X7" s="156"/>
      <c r="Y7" s="156">
        <v>26.5</v>
      </c>
      <c r="Z7" s="156">
        <v>27.5</v>
      </c>
      <c r="AA7" s="156"/>
      <c r="AB7" s="156">
        <v>29.7</v>
      </c>
      <c r="AC7" s="48"/>
      <c r="AD7" s="140">
        <v>27.8</v>
      </c>
      <c r="AE7" s="141">
        <v>22.5</v>
      </c>
      <c r="AF7" s="156">
        <f>IF(AD7="","SD",IF(AE7="","SD",(AD7-AE7)))</f>
        <v>5.3000000000000007</v>
      </c>
      <c r="AG7" s="156">
        <f xml:space="preserve"> IF(AD7="","SD",IF(AE7="","SD",(10^(23.5518-(2937.4/(273+AE7))-(4.9283*LOG10(273+AE7))))))</f>
        <v>27.271662477114713</v>
      </c>
      <c r="AH7" s="156">
        <f>IF(AD7="","SD",(10^(23.5518-(2937.4/(273+AD7))-(4.9283*LOG10(273+AD7)))))</f>
        <v>37.394764950818264</v>
      </c>
      <c r="AI7" s="156">
        <f>IF(AD7="","SD",IF(AE7="","SD",(0.799*(1+(0.00115*AE7))*(AD7-AE7))))</f>
        <v>4.3442728625000013</v>
      </c>
      <c r="AJ7" s="156">
        <f>IF(AG7="SD","SD",IF(AI7="SD","SD",(AG7-AI7)))</f>
        <v>22.927389614614711</v>
      </c>
      <c r="AK7" s="156">
        <f>IF(AJ7="SD","SD",((237.3*LN(AJ7/6.11))/(7.5*LN(10)-LN(AJ7/6.11))))</f>
        <v>19.678131271777541</v>
      </c>
      <c r="AL7" s="142">
        <f>IF(AJ7="SD","",IF(AH7="SD","",(100*AJ7/AH7)))</f>
        <v>61.311762875816711</v>
      </c>
      <c r="AM7" s="176">
        <v>1001</v>
      </c>
      <c r="AN7" s="177">
        <v>8</v>
      </c>
      <c r="AO7" s="178"/>
      <c r="AP7" s="178"/>
      <c r="AQ7" s="178"/>
      <c r="AR7" s="179"/>
      <c r="AS7" s="180">
        <v>18</v>
      </c>
      <c r="AT7" s="181">
        <v>2</v>
      </c>
      <c r="AU7" s="181"/>
      <c r="AV7" s="180"/>
      <c r="AW7" s="182"/>
      <c r="AX7" s="182" t="s">
        <v>115</v>
      </c>
      <c r="AY7" s="156"/>
      <c r="AZ7" s="156">
        <v>28</v>
      </c>
      <c r="BA7" s="156">
        <v>28</v>
      </c>
      <c r="BB7" s="156"/>
      <c r="BC7" s="156">
        <v>29.1</v>
      </c>
      <c r="BD7" s="48"/>
      <c r="BE7" s="140">
        <v>25</v>
      </c>
      <c r="BF7" s="141">
        <v>22.5</v>
      </c>
      <c r="BG7" s="156">
        <f>IF(BE7="","SD",IF(BF7="","SD",(BE7-BF7)))</f>
        <v>2.5</v>
      </c>
      <c r="BH7" s="156">
        <f xml:space="preserve"> IF(BE7="","SD",IF(BF7="","SD",(10^(23.5518-(2937.4/(273+BF7))-(4.9283*LOG10(273+BF7))))))</f>
        <v>27.271662477114713</v>
      </c>
      <c r="BI7" s="156">
        <f>IF(BE7="","SD",(10^(23.5518-(2937.4/(273+BE7))-(4.9283*LOG10(273+BE7)))))</f>
        <v>31.701003193072857</v>
      </c>
      <c r="BJ7" s="156">
        <f>IF(BE7="","SD",IF(BF7="","SD",(0.799*(1+(0.00115*BF7))*(BE7-BF7))))</f>
        <v>2.0491853125000006</v>
      </c>
      <c r="BK7" s="156">
        <f>IF(BH7="SD","SD",IF(BJ7="SD","SD",(BH7-BJ7)))</f>
        <v>25.222477164614713</v>
      </c>
      <c r="BL7" s="156">
        <f>IF(BK7="SD","SD",((237.3*LN(BK7/6.11))/(7.5*LN(10)-LN(BK7/6.11))))</f>
        <v>21.224763367650485</v>
      </c>
      <c r="BM7" s="142">
        <f>IF(BK7="SD","",IF(BI7="SD","",(100*BK7/BI7)))</f>
        <v>79.563656112075975</v>
      </c>
      <c r="BN7" s="176">
        <v>1000</v>
      </c>
      <c r="BO7" s="177">
        <v>2</v>
      </c>
      <c r="BP7" s="178"/>
      <c r="BQ7" s="178"/>
      <c r="BR7" s="178"/>
      <c r="BS7" s="179"/>
      <c r="BT7" s="180">
        <v>0</v>
      </c>
      <c r="BU7" s="181">
        <v>0</v>
      </c>
      <c r="BV7" s="181"/>
      <c r="BW7" s="180"/>
      <c r="BX7" s="182"/>
      <c r="BY7" s="182" t="s">
        <v>115</v>
      </c>
      <c r="BZ7" s="156"/>
      <c r="CA7" s="156">
        <v>28</v>
      </c>
      <c r="CB7" s="156">
        <v>28.2</v>
      </c>
      <c r="CC7" s="156"/>
      <c r="CD7" s="156">
        <v>29</v>
      </c>
      <c r="CE7" s="48"/>
      <c r="CF7" s="149">
        <v>0</v>
      </c>
      <c r="CG7" s="172" t="s">
        <v>116</v>
      </c>
      <c r="CH7" s="3">
        <f t="shared" ref="CH7:CH37" si="0">CF7+CG8-25</f>
        <v>6.8999999999999986</v>
      </c>
      <c r="CI7" s="155">
        <v>22</v>
      </c>
      <c r="CJ7" s="157">
        <v>122730.27</v>
      </c>
      <c r="CK7" s="155">
        <v>19.899999999999999</v>
      </c>
      <c r="CL7" s="155">
        <v>29</v>
      </c>
      <c r="CM7" s="97">
        <f t="shared" ref="CM7:CM37" si="1">IF(AND(B7&gt;0,AD7&gt;0),AVERAGE(B7,AD7,BE7),IF(AND(B7=0,AD7&gt;0,BE7&gt;0),AVERAGE(B7,AD7,BE7),IF(AND(AD7=0,B7&gt;0,BE7&gt;0),AVERAGE(B7,AD7,BE7))))</f>
        <v>24.599999999999998</v>
      </c>
      <c r="CN7" s="101"/>
      <c r="CO7" s="101"/>
      <c r="CP7" s="102">
        <f t="shared" ref="CP7:CP37" si="2">IF(COUNT(J7,AL7,BM7)=1,"sd",AVERAGE(J7,AL7,BM7))</f>
        <v>76.596527052719637</v>
      </c>
      <c r="CQ7" s="203">
        <v>1.7</v>
      </c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54"/>
      <c r="DN7" s="53"/>
      <c r="DO7" s="53"/>
      <c r="DP7" s="53"/>
      <c r="DQ7" s="53"/>
      <c r="DR7" s="53"/>
      <c r="DS7" s="53"/>
      <c r="DT7" s="53"/>
      <c r="DU7" s="53"/>
    </row>
    <row r="8" spans="1:125" ht="15" customHeight="1" thickBot="1">
      <c r="A8" s="13">
        <v>2</v>
      </c>
      <c r="B8" s="140">
        <v>24.6</v>
      </c>
      <c r="C8" s="141">
        <v>18.600000000000001</v>
      </c>
      <c r="D8" s="156">
        <f t="shared" ref="D8:D37" si="3">IF(B8="","SD",IF(C8="","SD",(B8-C8)))</f>
        <v>6</v>
      </c>
      <c r="E8" s="156">
        <f t="shared" ref="E8:E37" si="4" xml:space="preserve"> IF(B8="","SD",IF(C8="","SD",(10^(23.5518-(2937.4/(273+C8))-(4.9283*LOG10(273+C8))))))</f>
        <v>21.43875019593305</v>
      </c>
      <c r="F8" s="156">
        <f t="shared" ref="F8:F37" si="5">IF(B8="","SD",(10^(23.5518-(2937.4/(273+B8))-(4.9283*LOG10(273+B8)))))</f>
        <v>30.952743411559485</v>
      </c>
      <c r="G8" s="156">
        <f t="shared" ref="G8:G37" si="6">IF(B8="","SD",IF(C8="","SD",(0.799*(1+(0.00115*C8))*(B8-C8))))</f>
        <v>4.8965436600000007</v>
      </c>
      <c r="H8" s="156">
        <f t="shared" ref="H8:H37" si="7">IF(E8="SD","SD",IF(G8="SD","SD",(E8-G8)))</f>
        <v>16.542206535933047</v>
      </c>
      <c r="I8" s="156">
        <f t="shared" ref="I8:I37" si="8">IF(H8="SD","SD",((237.3*LN(H8/6.11))/(7.5*LN(10)-LN(H8/6.11))))</f>
        <v>14.523580105759903</v>
      </c>
      <c r="J8" s="142">
        <f t="shared" ref="J8:J37" si="9">IF(H8="SD","",IF(F8="SD","",(100*H8/F8)))</f>
        <v>53.443426051066162</v>
      </c>
      <c r="K8" s="176">
        <v>1002</v>
      </c>
      <c r="L8" s="177">
        <v>4</v>
      </c>
      <c r="M8" s="178"/>
      <c r="N8" s="178"/>
      <c r="O8" s="178"/>
      <c r="P8" s="179"/>
      <c r="Q8" s="180">
        <v>9</v>
      </c>
      <c r="R8" s="181">
        <v>2</v>
      </c>
      <c r="S8" s="181"/>
      <c r="T8" s="180"/>
      <c r="U8" s="182"/>
      <c r="V8" s="182" t="s">
        <v>54</v>
      </c>
      <c r="W8" s="156">
        <v>14</v>
      </c>
      <c r="X8" s="156"/>
      <c r="Y8" s="156">
        <v>25.5</v>
      </c>
      <c r="Z8" s="156">
        <v>26.5</v>
      </c>
      <c r="AA8" s="156"/>
      <c r="AB8" s="156">
        <v>28.4</v>
      </c>
      <c r="AC8" s="48"/>
      <c r="AD8" s="140">
        <v>30.9</v>
      </c>
      <c r="AE8" s="141">
        <v>20.9</v>
      </c>
      <c r="AF8" s="156">
        <f t="shared" ref="AF8:AF37" si="10">IF(AD8="","SD",IF(AE8="","SD",(AD8-AE8)))</f>
        <v>10</v>
      </c>
      <c r="AG8" s="156">
        <f t="shared" ref="AG8:AG37" si="11" xml:space="preserve"> IF(AD8="","SD",IF(AE8="","SD",(10^(23.5518-(2937.4/(273+AE8))-(4.9283*LOG10(273+AE8))))))</f>
        <v>24.729538321185387</v>
      </c>
      <c r="AH8" s="156">
        <f>IF(AD8="","SD",(10^(23.5518-(2937.4/(273+AD8))-(4.9283*LOG10(273+AD8)))))</f>
        <v>44.717631312385585</v>
      </c>
      <c r="AI8" s="156">
        <f>IF(AD8="","SD",IF(AE8="","SD",(0.799*(1+(0.00115*AE8))*(AD8-AE8))))</f>
        <v>8.1820396500000001</v>
      </c>
      <c r="AJ8" s="156">
        <f>IF(AG8="SD","SD",IF(AI8="SD","SD",(AG8-AI8)))</f>
        <v>16.547498671185387</v>
      </c>
      <c r="AK8" s="156">
        <f t="shared" ref="AK8:AK37" si="12">IF(AJ8="SD","SD",((237.3*LN(AJ8/6.11))/(7.5*LN(10)-LN(AJ8/6.11))))</f>
        <v>14.528529985757299</v>
      </c>
      <c r="AL8" s="142">
        <f t="shared" ref="AL8:AL37" si="13">IF(AJ8="SD","",IF(AH8="SD","",(100*AJ8/AH8)))</f>
        <v>37.00441679387918</v>
      </c>
      <c r="AM8" s="176">
        <v>998</v>
      </c>
      <c r="AN8" s="177">
        <v>0</v>
      </c>
      <c r="AO8" s="178"/>
      <c r="AP8" s="178"/>
      <c r="AQ8" s="178"/>
      <c r="AR8" s="179"/>
      <c r="AS8" s="180">
        <v>18</v>
      </c>
      <c r="AT8" s="181">
        <v>2</v>
      </c>
      <c r="AU8" s="181"/>
      <c r="AV8" s="180"/>
      <c r="AW8" s="182"/>
      <c r="AX8" s="182" t="s">
        <v>54</v>
      </c>
      <c r="AY8" s="156"/>
      <c r="AZ8" s="156">
        <v>31</v>
      </c>
      <c r="BA8" s="156">
        <v>29.5</v>
      </c>
      <c r="BB8" s="156"/>
      <c r="BC8" s="156">
        <v>28</v>
      </c>
      <c r="BD8" s="48"/>
      <c r="BE8" s="195"/>
      <c r="BF8" s="188"/>
      <c r="BG8" s="165" t="str">
        <f>IF(BE8="","SD",IF(BF8="","SD",(BE8-BF8)))</f>
        <v>SD</v>
      </c>
      <c r="BH8" s="165" t="str">
        <f xml:space="preserve"> IF(BE8="","SD",IF(BF8="","SD",(10^(23.5518-(2937.4/(273+BF8))-(4.9283*LOG10(273+BF8))))))</f>
        <v>SD</v>
      </c>
      <c r="BI8" s="165" t="str">
        <f>IF(BE8="","SD",(10^(23.5518-(2937.4/(273+BE8))-(4.9283*LOG10(273+BE8)))))</f>
        <v>SD</v>
      </c>
      <c r="BJ8" s="165" t="str">
        <f>IF(BE8="","SD",IF(BF8="","SD",(0.799*(1+(0.00115*BF8))*(BE8-BF8))))</f>
        <v>SD</v>
      </c>
      <c r="BK8" s="165" t="str">
        <f>IF(BH8="SD","SD",IF(BJ8="SD","SD",(BH8-BJ8)))</f>
        <v>SD</v>
      </c>
      <c r="BL8" s="165" t="str">
        <f>IF(BK8="SD","SD",((237.3*LN(BK8/6.11))/(7.5*LN(10)-LN(BK8/6.11))))</f>
        <v>SD</v>
      </c>
      <c r="BM8" s="196" t="str">
        <f t="shared" ref="BM8:BM37" si="14">IF(BK8="SD","",IF(BI8="SD","",(100*BK8/BI8)))</f>
        <v/>
      </c>
      <c r="BN8" s="190"/>
      <c r="BO8" s="197"/>
      <c r="BP8" s="191"/>
      <c r="BQ8" s="191"/>
      <c r="BR8" s="191"/>
      <c r="BS8" s="193"/>
      <c r="BT8" s="198"/>
      <c r="BU8" s="192"/>
      <c r="BV8" s="192"/>
      <c r="BW8" s="198"/>
      <c r="BX8" s="194"/>
      <c r="BY8" s="194"/>
      <c r="BZ8" s="165"/>
      <c r="CA8" s="165"/>
      <c r="CB8" s="165"/>
      <c r="CC8" s="165"/>
      <c r="CD8" s="165"/>
      <c r="CE8" s="48"/>
      <c r="CF8" s="150">
        <v>0</v>
      </c>
      <c r="CG8" s="151">
        <v>31.9</v>
      </c>
      <c r="CH8" s="158">
        <f t="shared" si="0"/>
        <v>8.2000000000000028</v>
      </c>
      <c r="CI8" s="154">
        <v>22</v>
      </c>
      <c r="CJ8" s="154">
        <v>122786.4</v>
      </c>
      <c r="CK8" s="156">
        <v>17.600000000000001</v>
      </c>
      <c r="CL8" s="156">
        <v>31.5</v>
      </c>
      <c r="CM8" s="97">
        <f t="shared" si="1"/>
        <v>27.75</v>
      </c>
      <c r="CN8" s="103"/>
      <c r="CO8" s="103"/>
      <c r="CP8" s="102">
        <f t="shared" si="2"/>
        <v>45.223921422472671</v>
      </c>
      <c r="CQ8" s="132">
        <v>11.5</v>
      </c>
      <c r="CS8" s="72" t="s">
        <v>55</v>
      </c>
      <c r="CT8" s="69"/>
      <c r="CU8" s="69"/>
      <c r="CV8" s="69"/>
      <c r="CW8" s="69"/>
      <c r="CX8" s="73" t="s">
        <v>82</v>
      </c>
      <c r="CY8" s="90"/>
      <c r="CZ8" s="91"/>
      <c r="DA8" s="73" t="s">
        <v>56</v>
      </c>
      <c r="DB8" s="90"/>
      <c r="DC8" s="91"/>
      <c r="DD8" s="91"/>
      <c r="DE8" s="91"/>
      <c r="DF8" s="91"/>
      <c r="DG8" s="91"/>
      <c r="DH8" s="91"/>
      <c r="DI8" s="91"/>
      <c r="DJ8" s="91"/>
      <c r="DK8" s="91"/>
      <c r="DL8" s="69"/>
      <c r="DM8" s="54"/>
      <c r="DN8" s="53"/>
      <c r="DO8" s="53"/>
      <c r="DP8" s="53"/>
      <c r="DQ8" s="53"/>
      <c r="DR8" s="53"/>
      <c r="DS8" s="53"/>
      <c r="DT8" s="53"/>
      <c r="DU8" s="53"/>
    </row>
    <row r="9" spans="1:125" ht="15.75" customHeight="1" thickBot="1">
      <c r="A9" s="13">
        <v>3</v>
      </c>
      <c r="B9" s="140">
        <v>26</v>
      </c>
      <c r="C9" s="141">
        <v>18.2</v>
      </c>
      <c r="D9" s="156">
        <f t="shared" si="3"/>
        <v>7.8000000000000007</v>
      </c>
      <c r="E9" s="156">
        <f t="shared" si="4"/>
        <v>20.907417576861945</v>
      </c>
      <c r="F9" s="156">
        <f t="shared" si="5"/>
        <v>33.641040126996863</v>
      </c>
      <c r="G9" s="156">
        <f t="shared" si="6"/>
        <v>6.3626399460000007</v>
      </c>
      <c r="H9" s="156">
        <f t="shared" si="7"/>
        <v>14.544777630861944</v>
      </c>
      <c r="I9" s="156">
        <f t="shared" si="8"/>
        <v>12.547889896668618</v>
      </c>
      <c r="J9" s="142">
        <f t="shared" si="9"/>
        <v>43.235219767149211</v>
      </c>
      <c r="K9" s="176">
        <v>996</v>
      </c>
      <c r="L9" s="177">
        <v>1</v>
      </c>
      <c r="M9" s="178"/>
      <c r="N9" s="178"/>
      <c r="O9" s="178"/>
      <c r="P9" s="179"/>
      <c r="Q9" s="180">
        <v>9</v>
      </c>
      <c r="R9" s="181">
        <v>2</v>
      </c>
      <c r="S9" s="181"/>
      <c r="T9" s="180"/>
      <c r="U9" s="182"/>
      <c r="V9" s="182" t="s">
        <v>54</v>
      </c>
      <c r="W9" s="165" t="s">
        <v>65</v>
      </c>
      <c r="X9" s="156"/>
      <c r="Y9" s="156">
        <v>26</v>
      </c>
      <c r="Z9" s="156">
        <v>26.6</v>
      </c>
      <c r="AA9" s="156"/>
      <c r="AB9" s="156">
        <v>28.4</v>
      </c>
      <c r="AC9" s="48"/>
      <c r="AD9" s="140">
        <v>33</v>
      </c>
      <c r="AE9" s="141">
        <v>23</v>
      </c>
      <c r="AF9" s="156">
        <f t="shared" si="10"/>
        <v>10</v>
      </c>
      <c r="AG9" s="156">
        <f t="shared" si="11"/>
        <v>28.111525375006003</v>
      </c>
      <c r="AH9" s="156">
        <f t="shared" ref="AH9:AH23" si="15">IF(AD9="","SD",(10^(23.5518-(2937.4/(273+AD9))-(4.9283*LOG10(273+AD9)))))</f>
        <v>50.358488763562661</v>
      </c>
      <c r="AI9" s="156">
        <f t="shared" ref="AI9:AI37" si="16">IF(AD9="","SD",IF(AE9="","SD",(0.799*(1+(0.00115*AE9))*(AD9-AE9))))</f>
        <v>8.2013355000000008</v>
      </c>
      <c r="AJ9" s="156">
        <f t="shared" ref="AJ9:AJ23" si="17">IF(AG9="SD","SD",IF(AI9="SD","SD",(AG9-AI9)))</f>
        <v>19.910189875006004</v>
      </c>
      <c r="AK9" s="156">
        <f t="shared" si="12"/>
        <v>17.424303621370683</v>
      </c>
      <c r="AL9" s="142">
        <f t="shared" si="13"/>
        <v>39.536908997579374</v>
      </c>
      <c r="AM9" s="176">
        <v>992</v>
      </c>
      <c r="AN9" s="177">
        <v>3</v>
      </c>
      <c r="AO9" s="178"/>
      <c r="AP9" s="178"/>
      <c r="AQ9" s="178"/>
      <c r="AR9" s="179"/>
      <c r="AS9" s="183">
        <v>13</v>
      </c>
      <c r="AT9" s="181">
        <v>2</v>
      </c>
      <c r="AU9" s="181"/>
      <c r="AV9" s="180"/>
      <c r="AW9" s="182"/>
      <c r="AX9" s="182" t="s">
        <v>54</v>
      </c>
      <c r="AY9" s="156"/>
      <c r="AZ9" s="156">
        <v>31.6</v>
      </c>
      <c r="BA9" s="156">
        <v>29.2</v>
      </c>
      <c r="BB9" s="156"/>
      <c r="BC9" s="156">
        <v>28.2</v>
      </c>
      <c r="BD9" s="48"/>
      <c r="BE9" s="140">
        <v>27.6</v>
      </c>
      <c r="BF9" s="141">
        <v>20.8</v>
      </c>
      <c r="BG9" s="156">
        <f>IF(BE9="","SD",IF(BF9="","SD",(BE9-BF9)))</f>
        <v>6.8000000000000007</v>
      </c>
      <c r="BH9" s="156">
        <f xml:space="preserve"> IF(BE9="","SD",IF(BF9="","SD",(10^(23.5518-(2937.4/(273+BF9))-(4.9283*LOG10(273+BF9))))))</f>
        <v>24.577774866933723</v>
      </c>
      <c r="BI9" s="156">
        <f>IF(BE9="","SD",(10^(23.5518-(2937.4/(273+BE9))-(4.9283*LOG10(273+BE9)))))</f>
        <v>36.960443559699456</v>
      </c>
      <c r="BJ9" s="156">
        <f>IF(BE9="","SD",IF(BF9="","SD",(0.799*(1+(0.00115*BF9))*(BE9-BF9))))</f>
        <v>5.5631621440000005</v>
      </c>
      <c r="BK9" s="156">
        <f>IF(BH9="SD","SD",IF(BJ9="SD","SD",(BH9-BJ9)))</f>
        <v>19.014612722933723</v>
      </c>
      <c r="BL9" s="156">
        <f>IF(BK9="SD","SD",((237.3*LN(BK9/6.11))/(7.5*LN(10)-LN(BK9/6.11))))</f>
        <v>16.697681394666226</v>
      </c>
      <c r="BM9" s="142">
        <f t="shared" si="14"/>
        <v>51.44584558954449</v>
      </c>
      <c r="BN9" s="176">
        <v>993</v>
      </c>
      <c r="BO9" s="177">
        <v>4</v>
      </c>
      <c r="BP9" s="178"/>
      <c r="BQ9" s="178"/>
      <c r="BR9" s="178"/>
      <c r="BS9" s="179"/>
      <c r="BT9" s="180">
        <v>0</v>
      </c>
      <c r="BU9" s="181">
        <v>0</v>
      </c>
      <c r="BV9" s="181"/>
      <c r="BW9" s="180"/>
      <c r="BX9" s="182"/>
      <c r="BY9" s="182" t="s">
        <v>54</v>
      </c>
      <c r="BZ9" s="156"/>
      <c r="CA9" s="156">
        <v>29.9</v>
      </c>
      <c r="CB9" s="156">
        <v>29.6</v>
      </c>
      <c r="CC9" s="156"/>
      <c r="CD9" s="156">
        <v>28.5</v>
      </c>
      <c r="CE9" s="48"/>
      <c r="CF9" s="150">
        <v>0</v>
      </c>
      <c r="CG9" s="156">
        <v>33.200000000000003</v>
      </c>
      <c r="CH9" s="158">
        <f t="shared" si="0"/>
        <v>9</v>
      </c>
      <c r="CI9" s="154">
        <v>22</v>
      </c>
      <c r="CJ9" s="154">
        <v>122847.79</v>
      </c>
      <c r="CK9" s="156">
        <v>16.899999999999999</v>
      </c>
      <c r="CL9" s="156">
        <v>34.5</v>
      </c>
      <c r="CM9" s="97">
        <f t="shared" si="1"/>
        <v>28.866666666666664</v>
      </c>
      <c r="CN9" s="98"/>
      <c r="CO9" s="98"/>
      <c r="CP9" s="102">
        <f t="shared" si="2"/>
        <v>44.739324784757692</v>
      </c>
      <c r="CQ9" s="132">
        <v>6.7</v>
      </c>
      <c r="CS9" s="72" t="s">
        <v>57</v>
      </c>
      <c r="CT9" s="69"/>
      <c r="CU9" s="69"/>
      <c r="CV9" s="69"/>
      <c r="CW9" s="69"/>
      <c r="CX9" s="73" t="s">
        <v>87</v>
      </c>
      <c r="CY9" s="90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69"/>
      <c r="DM9" s="54"/>
      <c r="DN9" s="53"/>
      <c r="DO9" s="53"/>
      <c r="DP9" s="53"/>
      <c r="DQ9" s="53"/>
      <c r="DR9" s="53"/>
      <c r="DS9" s="53"/>
      <c r="DT9" s="53"/>
      <c r="DU9" s="53"/>
    </row>
    <row r="10" spans="1:125" ht="15" thickBot="1">
      <c r="A10" s="13">
        <v>4</v>
      </c>
      <c r="B10" s="140">
        <v>29</v>
      </c>
      <c r="C10" s="141">
        <v>25</v>
      </c>
      <c r="D10" s="156">
        <f t="shared" si="3"/>
        <v>4</v>
      </c>
      <c r="E10" s="156">
        <f t="shared" si="4"/>
        <v>31.701003193072857</v>
      </c>
      <c r="F10" s="156">
        <f t="shared" si="5"/>
        <v>40.09513838993027</v>
      </c>
      <c r="G10" s="156">
        <f t="shared" si="6"/>
        <v>3.2878850000000002</v>
      </c>
      <c r="H10" s="156">
        <f t="shared" si="7"/>
        <v>28.413118193072858</v>
      </c>
      <c r="I10" s="156">
        <f t="shared" si="8"/>
        <v>23.182135095150681</v>
      </c>
      <c r="J10" s="142">
        <f t="shared" si="9"/>
        <v>70.86424772188515</v>
      </c>
      <c r="K10" s="176">
        <v>999</v>
      </c>
      <c r="L10" s="177">
        <v>8</v>
      </c>
      <c r="M10" s="178"/>
      <c r="N10" s="178"/>
      <c r="O10" s="178"/>
      <c r="P10" s="179"/>
      <c r="Q10" s="180">
        <v>36</v>
      </c>
      <c r="R10" s="181">
        <v>4</v>
      </c>
      <c r="S10" s="181"/>
      <c r="T10" s="180"/>
      <c r="U10" s="182"/>
      <c r="V10" s="182" t="s">
        <v>54</v>
      </c>
      <c r="W10" s="165" t="s">
        <v>65</v>
      </c>
      <c r="X10" s="156"/>
      <c r="Y10" s="156">
        <v>29.5</v>
      </c>
      <c r="Z10" s="156">
        <v>28.8</v>
      </c>
      <c r="AA10" s="156"/>
      <c r="AB10" s="156">
        <v>28.8</v>
      </c>
      <c r="AC10" s="48"/>
      <c r="AD10" s="140">
        <v>33</v>
      </c>
      <c r="AE10" s="141">
        <v>25.5</v>
      </c>
      <c r="AF10" s="156">
        <f t="shared" si="10"/>
        <v>7.5</v>
      </c>
      <c r="AG10" s="156">
        <f t="shared" si="11"/>
        <v>32.658468743350475</v>
      </c>
      <c r="AH10" s="156">
        <f t="shared" si="15"/>
        <v>50.358488763562661</v>
      </c>
      <c r="AI10" s="156">
        <f t="shared" si="16"/>
        <v>6.1682300625000011</v>
      </c>
      <c r="AJ10" s="156">
        <f t="shared" si="17"/>
        <v>26.490238680850474</v>
      </c>
      <c r="AK10" s="156">
        <f t="shared" si="12"/>
        <v>22.027055491591081</v>
      </c>
      <c r="AL10" s="142">
        <f t="shared" si="13"/>
        <v>52.603323354726498</v>
      </c>
      <c r="AM10" s="176">
        <v>992</v>
      </c>
      <c r="AN10" s="177">
        <v>5</v>
      </c>
      <c r="AO10" s="178"/>
      <c r="AP10" s="178"/>
      <c r="AQ10" s="178"/>
      <c r="AR10" s="179"/>
      <c r="AS10" s="180">
        <v>31</v>
      </c>
      <c r="AT10" s="181">
        <v>2</v>
      </c>
      <c r="AU10" s="181"/>
      <c r="AV10" s="180"/>
      <c r="AW10" s="182"/>
      <c r="AX10" s="182" t="s">
        <v>54</v>
      </c>
      <c r="AY10" s="156"/>
      <c r="AZ10" s="156">
        <v>32</v>
      </c>
      <c r="BA10" s="156">
        <v>30</v>
      </c>
      <c r="BB10" s="156"/>
      <c r="BC10" s="156">
        <v>28.7</v>
      </c>
      <c r="BD10" s="48"/>
      <c r="BE10" s="140">
        <v>24.5</v>
      </c>
      <c r="BF10" s="141">
        <v>22</v>
      </c>
      <c r="BG10" s="156">
        <f t="shared" ref="BG10:BG37" si="18">IF(BE10="","SD",IF(BF10="","SD",(BE10-BF10)))</f>
        <v>2.5</v>
      </c>
      <c r="BH10" s="156">
        <f t="shared" ref="BH10:BH37" si="19" xml:space="preserve"> IF(BE10="","SD",IF(BF10="","SD",(10^(23.5518-(2937.4/(273+BF10))-(4.9283*LOG10(273+BF10))))))</f>
        <v>26.453797396477178</v>
      </c>
      <c r="BI10" s="156">
        <f t="shared" ref="BI10:BI37" si="20">IF(BE10="","SD",(10^(23.5518-(2937.4/(273+BE10))-(4.9283*LOG10(273+BE10)))))</f>
        <v>30.768102950530384</v>
      </c>
      <c r="BJ10" s="156">
        <f t="shared" ref="BJ10:BJ37" si="21">IF(BE10="","SD",IF(BF10="","SD",(0.799*(1+(0.00115*BF10))*(BE10-BF10))))</f>
        <v>2.0480367500000001</v>
      </c>
      <c r="BK10" s="156">
        <f t="shared" ref="BK10:BK37" si="22">IF(BH10="SD","SD",IF(BJ10="SD","SD",(BH10-BJ10)))</f>
        <v>24.405760646477177</v>
      </c>
      <c r="BL10" s="156">
        <f t="shared" ref="BL10:BL37" si="23">IF(BK10="SD","SD",((237.3*LN(BK10/6.11))/(7.5*LN(10)-LN(BK10/6.11))))</f>
        <v>20.689040226804291</v>
      </c>
      <c r="BM10" s="142">
        <f t="shared" si="14"/>
        <v>79.32162956460877</v>
      </c>
      <c r="BN10" s="176">
        <v>995</v>
      </c>
      <c r="BO10" s="177">
        <v>8</v>
      </c>
      <c r="BP10" s="178"/>
      <c r="BQ10" s="178"/>
      <c r="BR10" s="178"/>
      <c r="BS10" s="179"/>
      <c r="BT10" s="180">
        <v>18</v>
      </c>
      <c r="BU10" s="181">
        <v>6</v>
      </c>
      <c r="BV10" s="181"/>
      <c r="BW10" s="180"/>
      <c r="BX10" s="182"/>
      <c r="BY10" s="182" t="s">
        <v>114</v>
      </c>
      <c r="BZ10" s="156"/>
      <c r="CA10" s="156">
        <v>30</v>
      </c>
      <c r="CB10" s="156">
        <v>30</v>
      </c>
      <c r="CC10" s="156"/>
      <c r="CD10" s="156">
        <v>29.2</v>
      </c>
      <c r="CE10" s="48"/>
      <c r="CF10" s="150">
        <v>0.6</v>
      </c>
      <c r="CG10" s="156">
        <v>34</v>
      </c>
      <c r="CH10" s="158">
        <f t="shared" si="0"/>
        <v>8.1000000000000014</v>
      </c>
      <c r="CI10" s="166" t="s">
        <v>65</v>
      </c>
      <c r="CJ10" s="154">
        <v>122900.85</v>
      </c>
      <c r="CK10" s="156">
        <v>25</v>
      </c>
      <c r="CL10" s="156">
        <v>33.5</v>
      </c>
      <c r="CM10" s="97">
        <f t="shared" si="1"/>
        <v>28.833333333333332</v>
      </c>
      <c r="CN10" s="98"/>
      <c r="CO10" s="98"/>
      <c r="CP10" s="102">
        <f t="shared" si="2"/>
        <v>67.596400213740139</v>
      </c>
      <c r="CQ10" s="132">
        <v>6.5</v>
      </c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86"/>
      <c r="DM10" s="55"/>
      <c r="DN10" s="55"/>
      <c r="DO10" s="55"/>
      <c r="DP10" s="55"/>
      <c r="DQ10" s="55"/>
      <c r="DR10" s="55"/>
      <c r="DS10" s="53"/>
      <c r="DT10" s="53"/>
      <c r="DU10" s="53"/>
    </row>
    <row r="11" spans="1:125" ht="15" thickBot="1">
      <c r="A11" s="13">
        <v>5</v>
      </c>
      <c r="B11" s="140">
        <v>22.8</v>
      </c>
      <c r="C11" s="141">
        <v>18</v>
      </c>
      <c r="D11" s="156">
        <f t="shared" si="3"/>
        <v>4.8000000000000007</v>
      </c>
      <c r="E11" s="156">
        <f t="shared" si="4"/>
        <v>20.646103815106681</v>
      </c>
      <c r="F11" s="156">
        <f t="shared" si="5"/>
        <v>27.772908940045649</v>
      </c>
      <c r="G11" s="156">
        <f t="shared" si="6"/>
        <v>3.9145886400000003</v>
      </c>
      <c r="H11" s="156">
        <f t="shared" si="7"/>
        <v>16.731515175106679</v>
      </c>
      <c r="I11" s="156">
        <f t="shared" si="8"/>
        <v>14.699788102762298</v>
      </c>
      <c r="J11" s="142">
        <f t="shared" si="9"/>
        <v>60.244014090225789</v>
      </c>
      <c r="K11" s="176">
        <v>1001</v>
      </c>
      <c r="L11" s="177">
        <v>7</v>
      </c>
      <c r="M11" s="178"/>
      <c r="N11" s="178"/>
      <c r="O11" s="178"/>
      <c r="P11" s="179"/>
      <c r="Q11" s="180">
        <v>18</v>
      </c>
      <c r="R11" s="181">
        <v>4</v>
      </c>
      <c r="S11" s="181"/>
      <c r="T11" s="180"/>
      <c r="U11" s="182"/>
      <c r="V11" s="182" t="s">
        <v>54</v>
      </c>
      <c r="W11" s="165" t="s">
        <v>65</v>
      </c>
      <c r="X11" s="156"/>
      <c r="Y11" s="156">
        <v>26.9</v>
      </c>
      <c r="Z11" s="156">
        <v>27.8</v>
      </c>
      <c r="AA11" s="156"/>
      <c r="AB11" s="156">
        <v>29</v>
      </c>
      <c r="AC11" s="48"/>
      <c r="AD11" s="140">
        <v>27</v>
      </c>
      <c r="AE11" s="141">
        <v>18.8</v>
      </c>
      <c r="AF11" s="156">
        <f t="shared" si="10"/>
        <v>8.1999999999999993</v>
      </c>
      <c r="AG11" s="156">
        <f t="shared" si="11"/>
        <v>21.708823327881156</v>
      </c>
      <c r="AH11" s="156">
        <f t="shared" si="15"/>
        <v>35.683708834322552</v>
      </c>
      <c r="AI11" s="156">
        <f t="shared" si="16"/>
        <v>6.6934499159999996</v>
      </c>
      <c r="AJ11" s="156">
        <f t="shared" si="17"/>
        <v>15.015373411881157</v>
      </c>
      <c r="AK11" s="156">
        <f t="shared" si="12"/>
        <v>13.033881424973375</v>
      </c>
      <c r="AL11" s="142">
        <f t="shared" si="13"/>
        <v>42.079071661515592</v>
      </c>
      <c r="AM11" s="176">
        <v>999</v>
      </c>
      <c r="AN11" s="177">
        <v>7</v>
      </c>
      <c r="AO11" s="178"/>
      <c r="AP11" s="178"/>
      <c r="AQ11" s="178"/>
      <c r="AR11" s="179"/>
      <c r="AS11" s="180">
        <v>18</v>
      </c>
      <c r="AT11" s="181">
        <v>3</v>
      </c>
      <c r="AU11" s="181"/>
      <c r="AV11" s="180"/>
      <c r="AW11" s="182"/>
      <c r="AX11" s="182" t="s">
        <v>54</v>
      </c>
      <c r="AY11" s="156"/>
      <c r="AZ11" s="156">
        <v>30.5</v>
      </c>
      <c r="BA11" s="156">
        <v>29</v>
      </c>
      <c r="BB11" s="156"/>
      <c r="BC11" s="156">
        <v>28.7</v>
      </c>
      <c r="BD11" s="48"/>
      <c r="BE11" s="140">
        <v>22.5</v>
      </c>
      <c r="BF11" s="141">
        <v>18</v>
      </c>
      <c r="BG11" s="156">
        <f t="shared" si="18"/>
        <v>4.5</v>
      </c>
      <c r="BH11" s="156">
        <f t="shared" si="19"/>
        <v>20.646103815106681</v>
      </c>
      <c r="BI11" s="156">
        <f t="shared" si="20"/>
        <v>27.271662477114713</v>
      </c>
      <c r="BJ11" s="156">
        <f t="shared" si="21"/>
        <v>3.66992685</v>
      </c>
      <c r="BK11" s="156">
        <f t="shared" si="22"/>
        <v>16.976176965106681</v>
      </c>
      <c r="BL11" s="156">
        <f t="shared" si="23"/>
        <v>14.924946566391908</v>
      </c>
      <c r="BM11" s="142">
        <f t="shared" si="14"/>
        <v>62.248412539398394</v>
      </c>
      <c r="BN11" s="176">
        <v>999</v>
      </c>
      <c r="BO11" s="177">
        <v>0</v>
      </c>
      <c r="BP11" s="178"/>
      <c r="BQ11" s="178"/>
      <c r="BR11" s="178"/>
      <c r="BS11" s="179"/>
      <c r="BT11" s="180">
        <v>18</v>
      </c>
      <c r="BU11" s="181">
        <v>2</v>
      </c>
      <c r="BV11" s="181"/>
      <c r="BW11" s="180"/>
      <c r="BX11" s="182"/>
      <c r="BY11" s="182" t="s">
        <v>54</v>
      </c>
      <c r="BZ11" s="156"/>
      <c r="CA11" s="156">
        <v>28</v>
      </c>
      <c r="CB11" s="156">
        <v>28.8</v>
      </c>
      <c r="CC11" s="156"/>
      <c r="CD11" s="156">
        <v>29</v>
      </c>
      <c r="CE11" s="48"/>
      <c r="CF11" s="150">
        <v>0</v>
      </c>
      <c r="CG11" s="156">
        <v>32.5</v>
      </c>
      <c r="CH11" s="158">
        <f t="shared" si="0"/>
        <v>7.5</v>
      </c>
      <c r="CI11" s="154">
        <v>22</v>
      </c>
      <c r="CJ11" s="154">
        <v>123005.77</v>
      </c>
      <c r="CK11" s="156">
        <v>19.2</v>
      </c>
      <c r="CL11" s="156">
        <v>28.5</v>
      </c>
      <c r="CM11" s="97">
        <f t="shared" si="1"/>
        <v>24.099999999999998</v>
      </c>
      <c r="CN11" s="104"/>
      <c r="CO11" s="104"/>
      <c r="CP11" s="102">
        <f t="shared" si="2"/>
        <v>54.857166097046594</v>
      </c>
      <c r="CQ11" s="132">
        <v>7.7</v>
      </c>
      <c r="CS11" s="80"/>
      <c r="CT11" s="209" t="s">
        <v>58</v>
      </c>
      <c r="CU11" s="209"/>
      <c r="CV11" s="209"/>
      <c r="CW11" s="209" t="s">
        <v>75</v>
      </c>
      <c r="CX11" s="209"/>
      <c r="CY11" s="209"/>
      <c r="CZ11" s="88" t="s">
        <v>76</v>
      </c>
      <c r="DA11" s="88" t="s">
        <v>77</v>
      </c>
      <c r="DB11" s="210" t="s">
        <v>88</v>
      </c>
      <c r="DC11" s="212" t="s">
        <v>70</v>
      </c>
      <c r="DD11" s="213"/>
      <c r="DE11" s="213"/>
      <c r="DF11" s="213"/>
      <c r="DG11" s="213"/>
      <c r="DH11" s="214"/>
      <c r="DI11" s="88" t="s">
        <v>78</v>
      </c>
      <c r="DJ11" s="87" t="s">
        <v>59</v>
      </c>
      <c r="DK11" s="88" t="s">
        <v>79</v>
      </c>
      <c r="DL11" s="74"/>
      <c r="DM11" s="57"/>
      <c r="DN11" s="57"/>
      <c r="DO11" s="57"/>
      <c r="DP11" s="128"/>
      <c r="DQ11" s="205"/>
      <c r="DR11" s="205"/>
      <c r="DS11" s="54"/>
      <c r="DT11" s="53"/>
      <c r="DU11" s="53"/>
    </row>
    <row r="12" spans="1:125" ht="15" thickBot="1">
      <c r="A12" s="13">
        <v>6</v>
      </c>
      <c r="B12" s="140">
        <v>24.5</v>
      </c>
      <c r="C12" s="141">
        <v>17.399999999999999</v>
      </c>
      <c r="D12" s="156">
        <f t="shared" si="3"/>
        <v>7.1000000000000014</v>
      </c>
      <c r="E12" s="156">
        <f t="shared" si="4"/>
        <v>19.879251255772484</v>
      </c>
      <c r="F12" s="156">
        <f t="shared" si="5"/>
        <v>30.768102950530384</v>
      </c>
      <c r="G12" s="156">
        <f t="shared" si="6"/>
        <v>5.7864147290000023</v>
      </c>
      <c r="H12" s="156">
        <f t="shared" si="7"/>
        <v>14.092836526772482</v>
      </c>
      <c r="I12" s="156">
        <f t="shared" si="8"/>
        <v>12.067987676995756</v>
      </c>
      <c r="J12" s="142">
        <f t="shared" si="9"/>
        <v>45.80339759468189</v>
      </c>
      <c r="K12" s="176">
        <v>1001</v>
      </c>
      <c r="L12" s="177">
        <v>0</v>
      </c>
      <c r="M12" s="178"/>
      <c r="N12" s="178"/>
      <c r="O12" s="178"/>
      <c r="P12" s="179"/>
      <c r="Q12" s="180">
        <v>0</v>
      </c>
      <c r="R12" s="181">
        <v>0</v>
      </c>
      <c r="S12" s="181"/>
      <c r="T12" s="180"/>
      <c r="U12" s="182"/>
      <c r="V12" s="182" t="s">
        <v>54</v>
      </c>
      <c r="W12" s="156">
        <v>9</v>
      </c>
      <c r="X12" s="156"/>
      <c r="Y12" s="156">
        <v>26</v>
      </c>
      <c r="Z12" s="156">
        <v>27</v>
      </c>
      <c r="AA12" s="156"/>
      <c r="AB12" s="156">
        <v>28.6</v>
      </c>
      <c r="AC12" s="48"/>
      <c r="AD12" s="140">
        <v>30.8</v>
      </c>
      <c r="AE12" s="141">
        <v>19</v>
      </c>
      <c r="AF12" s="156">
        <f t="shared" si="10"/>
        <v>11.8</v>
      </c>
      <c r="AG12" s="156">
        <f t="shared" si="11"/>
        <v>21.981870859163269</v>
      </c>
      <c r="AH12" s="156">
        <f t="shared" si="15"/>
        <v>44.463290823355379</v>
      </c>
      <c r="AI12" s="156">
        <f t="shared" si="16"/>
        <v>9.6342061700000006</v>
      </c>
      <c r="AJ12" s="156">
        <f t="shared" si="17"/>
        <v>12.347664689163269</v>
      </c>
      <c r="AK12" s="156">
        <f t="shared" si="12"/>
        <v>10.077967879885202</v>
      </c>
      <c r="AL12" s="142">
        <f t="shared" si="13"/>
        <v>27.770469662756877</v>
      </c>
      <c r="AM12" s="176">
        <v>997</v>
      </c>
      <c r="AN12" s="177">
        <v>0</v>
      </c>
      <c r="AO12" s="178"/>
      <c r="AP12" s="178"/>
      <c r="AQ12" s="178"/>
      <c r="AR12" s="179"/>
      <c r="AS12" s="180">
        <v>18</v>
      </c>
      <c r="AT12" s="181">
        <v>2</v>
      </c>
      <c r="AU12" s="181"/>
      <c r="AV12" s="180"/>
      <c r="AW12" s="182"/>
      <c r="AX12" s="182" t="s">
        <v>54</v>
      </c>
      <c r="AY12" s="156"/>
      <c r="AZ12" s="156">
        <v>32.5</v>
      </c>
      <c r="BA12" s="156">
        <v>29.5</v>
      </c>
      <c r="BB12" s="156"/>
      <c r="BC12" s="156">
        <v>28.3</v>
      </c>
      <c r="BD12" s="48"/>
      <c r="BE12" s="140">
        <v>24.5</v>
      </c>
      <c r="BF12" s="141">
        <v>17.5</v>
      </c>
      <c r="BG12" s="156">
        <f t="shared" si="18"/>
        <v>7</v>
      </c>
      <c r="BH12" s="156">
        <f t="shared" si="19"/>
        <v>20.005299275138146</v>
      </c>
      <c r="BI12" s="156">
        <f t="shared" si="20"/>
        <v>30.768102950530384</v>
      </c>
      <c r="BJ12" s="156">
        <f t="shared" si="21"/>
        <v>5.7055591249999997</v>
      </c>
      <c r="BK12" s="156">
        <f t="shared" si="22"/>
        <v>14.299740150138145</v>
      </c>
      <c r="BL12" s="156">
        <f t="shared" si="23"/>
        <v>12.289344556191848</v>
      </c>
      <c r="BM12" s="142">
        <f t="shared" si="14"/>
        <v>46.475859019093818</v>
      </c>
      <c r="BN12" s="176">
        <v>999</v>
      </c>
      <c r="BO12" s="177">
        <v>0</v>
      </c>
      <c r="BP12" s="178"/>
      <c r="BQ12" s="178"/>
      <c r="BR12" s="178"/>
      <c r="BS12" s="179"/>
      <c r="BT12" s="180">
        <v>0</v>
      </c>
      <c r="BU12" s="181">
        <v>0</v>
      </c>
      <c r="BV12" s="181"/>
      <c r="BW12" s="180"/>
      <c r="BX12" s="182"/>
      <c r="BY12" s="182" t="s">
        <v>54</v>
      </c>
      <c r="BZ12" s="156"/>
      <c r="CA12" s="156">
        <v>30.5</v>
      </c>
      <c r="CB12" s="156">
        <v>30</v>
      </c>
      <c r="CC12" s="156"/>
      <c r="CD12" s="156">
        <v>28.7</v>
      </c>
      <c r="CE12" s="48"/>
      <c r="CF12" s="150">
        <v>0</v>
      </c>
      <c r="CG12" s="156">
        <v>32.5</v>
      </c>
      <c r="CH12" s="158">
        <f t="shared" si="0"/>
        <v>6.5</v>
      </c>
      <c r="CI12" s="154">
        <v>20.5</v>
      </c>
      <c r="CJ12" s="154">
        <v>123068.48</v>
      </c>
      <c r="CK12" s="156">
        <v>14.4</v>
      </c>
      <c r="CL12" s="156">
        <v>32</v>
      </c>
      <c r="CM12" s="97">
        <f t="shared" si="1"/>
        <v>26.599999999999998</v>
      </c>
      <c r="CN12" s="104"/>
      <c r="CO12" s="104"/>
      <c r="CP12" s="102">
        <f t="shared" si="2"/>
        <v>40.016575425510858</v>
      </c>
      <c r="CQ12" s="132">
        <v>11</v>
      </c>
      <c r="CS12" s="81" t="s">
        <v>60</v>
      </c>
      <c r="CT12" s="81" t="s">
        <v>61</v>
      </c>
      <c r="CU12" s="81" t="s">
        <v>62</v>
      </c>
      <c r="CV12" s="81" t="s">
        <v>63</v>
      </c>
      <c r="CW12" s="81" t="s">
        <v>61</v>
      </c>
      <c r="CX12" s="81" t="s">
        <v>62</v>
      </c>
      <c r="CY12" s="81" t="s">
        <v>63</v>
      </c>
      <c r="CZ12" s="81" t="s">
        <v>63</v>
      </c>
      <c r="DA12" s="82" t="s">
        <v>63</v>
      </c>
      <c r="DB12" s="211"/>
      <c r="DC12" s="95" t="s">
        <v>83</v>
      </c>
      <c r="DD12" s="95" t="s">
        <v>84</v>
      </c>
      <c r="DE12" s="82" t="s">
        <v>71</v>
      </c>
      <c r="DF12" s="82" t="s">
        <v>72</v>
      </c>
      <c r="DG12" s="82" t="s">
        <v>73</v>
      </c>
      <c r="DH12" s="82" t="s">
        <v>74</v>
      </c>
      <c r="DI12" s="82" t="s">
        <v>64</v>
      </c>
      <c r="DJ12" s="81" t="s">
        <v>64</v>
      </c>
      <c r="DK12" s="82" t="s">
        <v>80</v>
      </c>
      <c r="DL12" s="75"/>
      <c r="DM12" s="128"/>
      <c r="DN12" s="128"/>
      <c r="DO12" s="128"/>
      <c r="DP12" s="128"/>
      <c r="DQ12" s="128"/>
      <c r="DR12" s="128"/>
      <c r="DS12" s="54"/>
      <c r="DT12" s="53"/>
      <c r="DU12" s="53"/>
    </row>
    <row r="13" spans="1:125" ht="15" thickBot="1">
      <c r="A13" s="13">
        <v>7</v>
      </c>
      <c r="B13" s="140">
        <v>28.8</v>
      </c>
      <c r="C13" s="141">
        <v>17.600000000000001</v>
      </c>
      <c r="D13" s="156">
        <f t="shared" si="3"/>
        <v>11.2</v>
      </c>
      <c r="E13" s="156">
        <f t="shared" si="4"/>
        <v>20.132047195870708</v>
      </c>
      <c r="F13" s="156">
        <f t="shared" si="5"/>
        <v>39.633641157472908</v>
      </c>
      <c r="G13" s="156">
        <f t="shared" si="6"/>
        <v>9.1299237120000001</v>
      </c>
      <c r="H13" s="156">
        <f t="shared" si="7"/>
        <v>11.002123483870708</v>
      </c>
      <c r="I13" s="156">
        <f t="shared" si="8"/>
        <v>8.3669344357158906</v>
      </c>
      <c r="J13" s="142">
        <f t="shared" si="9"/>
        <v>27.759557695334941</v>
      </c>
      <c r="K13" s="176">
        <v>1000</v>
      </c>
      <c r="L13" s="177">
        <v>0</v>
      </c>
      <c r="M13" s="178"/>
      <c r="N13" s="178"/>
      <c r="O13" s="178"/>
      <c r="P13" s="179"/>
      <c r="Q13" s="180">
        <v>13</v>
      </c>
      <c r="R13" s="181">
        <v>2</v>
      </c>
      <c r="S13" s="181"/>
      <c r="T13" s="180"/>
      <c r="U13" s="182"/>
      <c r="V13" s="182" t="s">
        <v>54</v>
      </c>
      <c r="W13" s="156">
        <v>11</v>
      </c>
      <c r="X13" s="156"/>
      <c r="Y13" s="156">
        <v>26</v>
      </c>
      <c r="Z13" s="156">
        <v>27.8</v>
      </c>
      <c r="AA13" s="156"/>
      <c r="AB13" s="156">
        <v>29</v>
      </c>
      <c r="AC13" s="48"/>
      <c r="AD13" s="195"/>
      <c r="AE13" s="188"/>
      <c r="AF13" s="165" t="str">
        <f t="shared" si="10"/>
        <v>SD</v>
      </c>
      <c r="AG13" s="165" t="str">
        <f t="shared" si="11"/>
        <v>SD</v>
      </c>
      <c r="AH13" s="165" t="str">
        <f t="shared" si="15"/>
        <v>SD</v>
      </c>
      <c r="AI13" s="165" t="str">
        <f t="shared" si="16"/>
        <v>SD</v>
      </c>
      <c r="AJ13" s="165" t="str">
        <f t="shared" si="17"/>
        <v>SD</v>
      </c>
      <c r="AK13" s="165" t="str">
        <f t="shared" si="12"/>
        <v>SD</v>
      </c>
      <c r="AL13" s="196" t="str">
        <f t="shared" si="13"/>
        <v/>
      </c>
      <c r="AM13" s="190"/>
      <c r="AN13" s="197"/>
      <c r="AO13" s="191"/>
      <c r="AP13" s="191"/>
      <c r="AQ13" s="191"/>
      <c r="AR13" s="193"/>
      <c r="AS13" s="198"/>
      <c r="AT13" s="192"/>
      <c r="AU13" s="192"/>
      <c r="AV13" s="198"/>
      <c r="AW13" s="194"/>
      <c r="AX13" s="194"/>
      <c r="AY13" s="165"/>
      <c r="AZ13" s="202"/>
      <c r="BA13" s="165"/>
      <c r="BB13" s="165"/>
      <c r="BC13" s="165"/>
      <c r="BD13" s="48"/>
      <c r="BE13" s="140">
        <v>28.6</v>
      </c>
      <c r="BF13" s="141">
        <v>18.5</v>
      </c>
      <c r="BG13" s="156">
        <f t="shared" si="18"/>
        <v>10.100000000000001</v>
      </c>
      <c r="BH13" s="156">
        <f t="shared" si="19"/>
        <v>21.304820447279049</v>
      </c>
      <c r="BI13" s="156">
        <f t="shared" si="20"/>
        <v>39.176769416095723</v>
      </c>
      <c r="BJ13" s="156">
        <f t="shared" si="21"/>
        <v>8.2415871225000021</v>
      </c>
      <c r="BK13" s="156">
        <f t="shared" si="22"/>
        <v>13.063233324779047</v>
      </c>
      <c r="BL13" s="156">
        <f t="shared" si="23"/>
        <v>10.922085296888962</v>
      </c>
      <c r="BM13" s="142">
        <f t="shared" si="14"/>
        <v>33.344335225895463</v>
      </c>
      <c r="BN13" s="176">
        <v>996</v>
      </c>
      <c r="BO13" s="177">
        <v>6</v>
      </c>
      <c r="BP13" s="178"/>
      <c r="BQ13" s="178"/>
      <c r="BR13" s="178"/>
      <c r="BS13" s="179"/>
      <c r="BT13" s="180">
        <v>4</v>
      </c>
      <c r="BU13" s="181">
        <v>2</v>
      </c>
      <c r="BV13" s="181"/>
      <c r="BW13" s="180"/>
      <c r="BX13" s="182"/>
      <c r="BY13" s="182" t="s">
        <v>54</v>
      </c>
      <c r="BZ13" s="156"/>
      <c r="CA13" s="156">
        <v>31.3</v>
      </c>
      <c r="CB13" s="156">
        <v>30.7</v>
      </c>
      <c r="CC13" s="156"/>
      <c r="CD13" s="156">
        <v>29.1</v>
      </c>
      <c r="CE13" s="48"/>
      <c r="CF13" s="150">
        <v>0</v>
      </c>
      <c r="CG13" s="156">
        <v>31.5</v>
      </c>
      <c r="CH13" s="158">
        <f t="shared" si="0"/>
        <v>9.7000000000000028</v>
      </c>
      <c r="CI13" s="154">
        <v>19.5</v>
      </c>
      <c r="CJ13" s="154">
        <v>123104.4</v>
      </c>
      <c r="CK13" s="156">
        <v>16.100000000000001</v>
      </c>
      <c r="CL13" s="156">
        <v>34</v>
      </c>
      <c r="CM13" s="97">
        <f t="shared" si="1"/>
        <v>28.700000000000003</v>
      </c>
      <c r="CN13" s="104"/>
      <c r="CO13" s="104"/>
      <c r="CP13" s="102">
        <f t="shared" si="2"/>
        <v>30.551946460615202</v>
      </c>
      <c r="CQ13" s="132">
        <v>10.4</v>
      </c>
      <c r="CS13" s="83">
        <v>1</v>
      </c>
      <c r="CT13" s="92">
        <f>CL7</f>
        <v>29</v>
      </c>
      <c r="CU13" s="92">
        <f>CK7</f>
        <v>19.899999999999999</v>
      </c>
      <c r="CV13" s="92">
        <f>IF(CM7=FALSE,"s/d",CM7)</f>
        <v>24.599999999999998</v>
      </c>
      <c r="CW13" s="94" t="str">
        <f>IF(CO7="","s/d",CO7)</f>
        <v>s/d</v>
      </c>
      <c r="CX13" s="94" t="str">
        <f>IF(CN7="","s/d",CN7)</f>
        <v>s/d</v>
      </c>
      <c r="CY13" s="93">
        <f>CP7</f>
        <v>76.596527052719637</v>
      </c>
      <c r="CZ13" s="92">
        <f t="shared" ref="CZ13:CZ42" si="24">IF(COUNT(I7,AK7,BL7)=1,"sd",AVERAGE(I7,AK7,BL7))</f>
        <v>20.002439622214435</v>
      </c>
      <c r="DA13" s="93">
        <f t="shared" ref="DA13:DA42" si="25">IF(COUNT(K7,AM7,BN7)=1,"sd",AVERAGE(K7,AM7,BN7))</f>
        <v>1001</v>
      </c>
      <c r="DB13" s="92">
        <f>IF(W7="","",W7)</f>
        <v>19</v>
      </c>
      <c r="DC13" s="92" t="e">
        <f t="shared" ref="DC13:DH28" si="26">IF(COUNT(X7,AY7,BZ7)=1,"sd",AVERAGE(X7,AY7,BZ7))</f>
        <v>#DIV/0!</v>
      </c>
      <c r="DD13" s="92">
        <f t="shared" si="26"/>
        <v>27.5</v>
      </c>
      <c r="DE13" s="92">
        <f t="shared" si="26"/>
        <v>27.900000000000002</v>
      </c>
      <c r="DF13" s="92" t="e">
        <f t="shared" si="26"/>
        <v>#DIV/0!</v>
      </c>
      <c r="DG13" s="92">
        <f t="shared" si="26"/>
        <v>29.266666666666666</v>
      </c>
      <c r="DH13" s="92" t="e">
        <f t="shared" si="26"/>
        <v>#DIV/0!</v>
      </c>
      <c r="DI13" s="96">
        <f>CF7</f>
        <v>0</v>
      </c>
      <c r="DJ13" s="92">
        <f>CH7</f>
        <v>6.8999999999999986</v>
      </c>
      <c r="DK13" s="96">
        <f t="shared" ref="DK13:DK43" si="27">IF(CQ7="","",CQ7)</f>
        <v>1.7</v>
      </c>
      <c r="DL13" s="76"/>
      <c r="DM13" s="59"/>
      <c r="DN13" s="59"/>
      <c r="DO13" s="59"/>
      <c r="DP13" s="59"/>
      <c r="DQ13" s="58"/>
      <c r="DR13" s="58"/>
      <c r="DS13" s="54"/>
      <c r="DT13" s="53"/>
      <c r="DU13" s="53"/>
    </row>
    <row r="14" spans="1:125" ht="15" thickBot="1">
      <c r="A14" s="13">
        <v>8</v>
      </c>
      <c r="B14" s="140">
        <v>26.6</v>
      </c>
      <c r="C14" s="141">
        <v>19.600000000000001</v>
      </c>
      <c r="D14" s="156">
        <f t="shared" si="3"/>
        <v>7</v>
      </c>
      <c r="E14" s="156">
        <f t="shared" si="4"/>
        <v>22.819137273918777</v>
      </c>
      <c r="F14" s="156">
        <f t="shared" si="5"/>
        <v>34.854040224354996</v>
      </c>
      <c r="G14" s="156">
        <f t="shared" si="6"/>
        <v>5.7190662200000002</v>
      </c>
      <c r="H14" s="156">
        <f t="shared" si="7"/>
        <v>17.100071053918775</v>
      </c>
      <c r="I14" s="156">
        <f t="shared" si="8"/>
        <v>15.037881038191275</v>
      </c>
      <c r="J14" s="142">
        <f t="shared" si="9"/>
        <v>49.061947894263746</v>
      </c>
      <c r="K14" s="176">
        <v>997</v>
      </c>
      <c r="L14" s="177">
        <v>8</v>
      </c>
      <c r="M14" s="178"/>
      <c r="N14" s="178"/>
      <c r="O14" s="178"/>
      <c r="P14" s="179"/>
      <c r="Q14" s="180">
        <v>0</v>
      </c>
      <c r="R14" s="181">
        <v>0</v>
      </c>
      <c r="S14" s="181"/>
      <c r="T14" s="180"/>
      <c r="U14" s="182"/>
      <c r="V14" s="182" t="s">
        <v>54</v>
      </c>
      <c r="W14" s="156">
        <v>18</v>
      </c>
      <c r="X14" s="156"/>
      <c r="Y14" s="156">
        <v>28.1</v>
      </c>
      <c r="Z14" s="156">
        <v>28.8</v>
      </c>
      <c r="AA14" s="156"/>
      <c r="AB14" s="156">
        <v>29.5</v>
      </c>
      <c r="AC14" s="48"/>
      <c r="AD14" s="140">
        <v>23.3</v>
      </c>
      <c r="AE14" s="141">
        <v>22.4</v>
      </c>
      <c r="AF14" s="156">
        <f t="shared" si="10"/>
        <v>0.90000000000000213</v>
      </c>
      <c r="AG14" s="156">
        <f t="shared" si="11"/>
        <v>27.106345349143282</v>
      </c>
      <c r="AH14" s="156">
        <f t="shared" si="15"/>
        <v>28.626207964188524</v>
      </c>
      <c r="AI14" s="156">
        <f t="shared" si="16"/>
        <v>0.73762401600000171</v>
      </c>
      <c r="AJ14" s="156">
        <f t="shared" si="17"/>
        <v>26.368721333143281</v>
      </c>
      <c r="AK14" s="156">
        <f t="shared" si="12"/>
        <v>21.951625327109692</v>
      </c>
      <c r="AL14" s="142">
        <f t="shared" si="13"/>
        <v>92.113916611416485</v>
      </c>
      <c r="AM14" s="176">
        <v>996</v>
      </c>
      <c r="AN14" s="177">
        <v>8</v>
      </c>
      <c r="AO14" s="178"/>
      <c r="AP14" s="178"/>
      <c r="AQ14" s="178"/>
      <c r="AR14" s="179"/>
      <c r="AS14" s="180">
        <v>0</v>
      </c>
      <c r="AT14" s="181">
        <v>0</v>
      </c>
      <c r="AU14" s="181"/>
      <c r="AV14" s="180"/>
      <c r="AW14" s="182"/>
      <c r="AX14" s="182" t="s">
        <v>114</v>
      </c>
      <c r="AY14" s="156"/>
      <c r="AZ14" s="156">
        <v>30.1</v>
      </c>
      <c r="BA14" s="156">
        <v>29.6</v>
      </c>
      <c r="BB14" s="156"/>
      <c r="BC14" s="156">
        <v>29.3</v>
      </c>
      <c r="BD14" s="48"/>
      <c r="BE14" s="140">
        <v>21.8</v>
      </c>
      <c r="BF14" s="141">
        <v>21.2</v>
      </c>
      <c r="BG14" s="156">
        <f t="shared" si="18"/>
        <v>0.60000000000000142</v>
      </c>
      <c r="BH14" s="156">
        <f t="shared" si="19"/>
        <v>25.189755922109946</v>
      </c>
      <c r="BI14" s="156">
        <f t="shared" si="20"/>
        <v>26.132701336552852</v>
      </c>
      <c r="BJ14" s="156">
        <f t="shared" si="21"/>
        <v>0.4910877720000012</v>
      </c>
      <c r="BK14" s="156">
        <f t="shared" si="22"/>
        <v>24.698668150109945</v>
      </c>
      <c r="BL14" s="156">
        <f t="shared" si="23"/>
        <v>20.882949735253799</v>
      </c>
      <c r="BM14" s="142">
        <f t="shared" si="14"/>
        <v>94.512495405757903</v>
      </c>
      <c r="BN14" s="176">
        <v>997</v>
      </c>
      <c r="BO14" s="177">
        <v>8</v>
      </c>
      <c r="BP14" s="178"/>
      <c r="BQ14" s="178"/>
      <c r="BR14" s="178"/>
      <c r="BS14" s="179"/>
      <c r="BT14" s="180">
        <v>36</v>
      </c>
      <c r="BU14" s="181">
        <v>2</v>
      </c>
      <c r="BV14" s="181"/>
      <c r="BW14" s="180"/>
      <c r="BX14" s="182"/>
      <c r="BY14" s="182" t="s">
        <v>114</v>
      </c>
      <c r="BZ14" s="156"/>
      <c r="CA14" s="156">
        <v>27.2</v>
      </c>
      <c r="CB14" s="156">
        <v>27.9</v>
      </c>
      <c r="CC14" s="156"/>
      <c r="CD14" s="156">
        <v>28.3</v>
      </c>
      <c r="CE14" s="48"/>
      <c r="CF14" s="150">
        <v>6.6</v>
      </c>
      <c r="CG14" s="156">
        <v>34.700000000000003</v>
      </c>
      <c r="CH14" s="158">
        <f t="shared" si="0"/>
        <v>2.5</v>
      </c>
      <c r="CI14" s="154">
        <v>23.5</v>
      </c>
      <c r="CJ14" s="154">
        <v>123160.51</v>
      </c>
      <c r="CK14" s="156">
        <v>23.6</v>
      </c>
      <c r="CL14" s="156">
        <v>30.5</v>
      </c>
      <c r="CM14" s="97">
        <f t="shared" si="1"/>
        <v>23.900000000000002</v>
      </c>
      <c r="CN14" s="104"/>
      <c r="CO14" s="104"/>
      <c r="CP14" s="102">
        <f t="shared" si="2"/>
        <v>78.562786637146047</v>
      </c>
      <c r="CQ14" s="132">
        <v>0.7</v>
      </c>
      <c r="CS14" s="83">
        <v>2</v>
      </c>
      <c r="CT14" s="92">
        <f t="shared" ref="CT14:CT43" si="28">CL8</f>
        <v>31.5</v>
      </c>
      <c r="CU14" s="92">
        <f t="shared" ref="CU14:CU43" si="29">CK8</f>
        <v>17.600000000000001</v>
      </c>
      <c r="CV14" s="92">
        <f t="shared" ref="CV14:CV43" si="30">IF(CM8=FALSE,"s/d",CM8)</f>
        <v>27.75</v>
      </c>
      <c r="CW14" s="94" t="str">
        <f t="shared" ref="CW14:CW43" si="31">IF(CO8="","s/d",CO8)</f>
        <v>s/d</v>
      </c>
      <c r="CX14" s="94" t="str">
        <f t="shared" ref="CX14:CX43" si="32">IF(CN8="","s/d",CN8)</f>
        <v>s/d</v>
      </c>
      <c r="CY14" s="93">
        <f t="shared" ref="CY14:CY42" si="33">CP8</f>
        <v>45.223921422472671</v>
      </c>
      <c r="CZ14" s="92">
        <f t="shared" si="24"/>
        <v>14.5260550457586</v>
      </c>
      <c r="DA14" s="93">
        <f t="shared" si="25"/>
        <v>1000</v>
      </c>
      <c r="DB14" s="92" t="s">
        <v>65</v>
      </c>
      <c r="DC14" s="92" t="e">
        <f t="shared" si="26"/>
        <v>#DIV/0!</v>
      </c>
      <c r="DD14" s="92">
        <f t="shared" si="26"/>
        <v>28.25</v>
      </c>
      <c r="DE14" s="92">
        <f t="shared" si="26"/>
        <v>28</v>
      </c>
      <c r="DF14" s="92" t="e">
        <f t="shared" si="26"/>
        <v>#DIV/0!</v>
      </c>
      <c r="DG14" s="92">
        <f t="shared" si="26"/>
        <v>28.2</v>
      </c>
      <c r="DH14" s="92" t="e">
        <f t="shared" si="26"/>
        <v>#DIV/0!</v>
      </c>
      <c r="DI14" s="96">
        <f t="shared" ref="DI14:DI43" si="34">CF8</f>
        <v>0</v>
      </c>
      <c r="DJ14" s="92">
        <f t="shared" ref="DJ14:DJ42" si="35">CH8</f>
        <v>8.2000000000000028</v>
      </c>
      <c r="DK14" s="96">
        <f t="shared" si="27"/>
        <v>11.5</v>
      </c>
      <c r="DL14" s="76"/>
      <c r="DM14" s="59"/>
      <c r="DN14" s="59"/>
      <c r="DO14" s="59"/>
      <c r="DP14" s="59"/>
      <c r="DQ14" s="58"/>
      <c r="DR14" s="58"/>
      <c r="DS14" s="54"/>
      <c r="DT14" s="53"/>
      <c r="DU14" s="53"/>
    </row>
    <row r="15" spans="1:125" ht="15" thickBot="1">
      <c r="A15" s="13">
        <v>9</v>
      </c>
      <c r="B15" s="140">
        <v>23.4</v>
      </c>
      <c r="C15" s="141">
        <v>21.5</v>
      </c>
      <c r="D15" s="156">
        <f t="shared" si="3"/>
        <v>1.8999999999999986</v>
      </c>
      <c r="E15" s="156">
        <f t="shared" si="4"/>
        <v>25.657442951879197</v>
      </c>
      <c r="F15" s="156">
        <f t="shared" si="5"/>
        <v>28.799587018992298</v>
      </c>
      <c r="G15" s="156">
        <f t="shared" si="6"/>
        <v>1.5556350224999991</v>
      </c>
      <c r="H15" s="156">
        <f t="shared" si="7"/>
        <v>24.101807929379198</v>
      </c>
      <c r="I15" s="156">
        <f t="shared" si="8"/>
        <v>20.485655883280511</v>
      </c>
      <c r="J15" s="142">
        <f t="shared" si="9"/>
        <v>83.688033142575676</v>
      </c>
      <c r="K15" s="176">
        <v>999</v>
      </c>
      <c r="L15" s="177">
        <v>8</v>
      </c>
      <c r="M15" s="178"/>
      <c r="N15" s="178"/>
      <c r="O15" s="178"/>
      <c r="P15" s="179"/>
      <c r="Q15" s="180">
        <v>18</v>
      </c>
      <c r="R15" s="181">
        <v>2</v>
      </c>
      <c r="S15" s="181"/>
      <c r="T15" s="180"/>
      <c r="U15" s="182"/>
      <c r="V15" s="182" t="s">
        <v>114</v>
      </c>
      <c r="W15" s="156">
        <v>17.5</v>
      </c>
      <c r="X15" s="156"/>
      <c r="Y15" s="156">
        <v>26.2</v>
      </c>
      <c r="Z15" s="156">
        <v>27.2</v>
      </c>
      <c r="AA15" s="156"/>
      <c r="AB15" s="156">
        <v>28.8</v>
      </c>
      <c r="AC15" s="48"/>
      <c r="AD15" s="140">
        <v>30.2</v>
      </c>
      <c r="AE15" s="141">
        <v>23</v>
      </c>
      <c r="AF15" s="156">
        <f t="shared" si="10"/>
        <v>7.1999999999999993</v>
      </c>
      <c r="AG15" s="156">
        <f t="shared" si="11"/>
        <v>28.111525375006003</v>
      </c>
      <c r="AH15" s="156">
        <f t="shared" si="15"/>
        <v>42.963462600796724</v>
      </c>
      <c r="AI15" s="156">
        <f t="shared" si="16"/>
        <v>5.9049615600000003</v>
      </c>
      <c r="AJ15" s="156">
        <f t="shared" si="17"/>
        <v>22.206563815006003</v>
      </c>
      <c r="AK15" s="156">
        <f t="shared" si="12"/>
        <v>19.164392405741957</v>
      </c>
      <c r="AL15" s="142">
        <f t="shared" si="13"/>
        <v>51.687090543289216</v>
      </c>
      <c r="AM15" s="176">
        <v>996</v>
      </c>
      <c r="AN15" s="177">
        <v>5</v>
      </c>
      <c r="AO15" s="178"/>
      <c r="AP15" s="178"/>
      <c r="AQ15" s="178"/>
      <c r="AR15" s="179"/>
      <c r="AS15" s="180">
        <v>18</v>
      </c>
      <c r="AT15" s="181">
        <v>2</v>
      </c>
      <c r="AU15" s="181"/>
      <c r="AV15" s="180"/>
      <c r="AW15" s="182"/>
      <c r="AX15" s="182" t="s">
        <v>54</v>
      </c>
      <c r="AY15" s="156"/>
      <c r="AZ15" s="156">
        <v>31</v>
      </c>
      <c r="BA15" s="156">
        <v>29.2</v>
      </c>
      <c r="BB15" s="156"/>
      <c r="BC15" s="156">
        <v>28.5</v>
      </c>
      <c r="BD15" s="48"/>
      <c r="BE15" s="140">
        <v>26.3</v>
      </c>
      <c r="BF15" s="141">
        <v>23.5</v>
      </c>
      <c r="BG15" s="156">
        <f t="shared" si="18"/>
        <v>2.8000000000000007</v>
      </c>
      <c r="BH15" s="156">
        <f t="shared" si="19"/>
        <v>28.973881908668147</v>
      </c>
      <c r="BI15" s="156">
        <f t="shared" si="20"/>
        <v>34.242862074887377</v>
      </c>
      <c r="BJ15" s="156">
        <f t="shared" si="21"/>
        <v>2.2976603300000007</v>
      </c>
      <c r="BK15" s="156">
        <f t="shared" si="22"/>
        <v>26.676221578668148</v>
      </c>
      <c r="BL15" s="156">
        <f t="shared" si="23"/>
        <v>22.141918534311404</v>
      </c>
      <c r="BM15" s="142">
        <f t="shared" si="14"/>
        <v>77.903013831988176</v>
      </c>
      <c r="BN15" s="176">
        <v>996</v>
      </c>
      <c r="BO15" s="177">
        <v>0</v>
      </c>
      <c r="BP15" s="178"/>
      <c r="BQ15" s="178"/>
      <c r="BR15" s="178"/>
      <c r="BS15" s="179"/>
      <c r="BT15" s="180">
        <v>18</v>
      </c>
      <c r="BU15" s="181">
        <v>2</v>
      </c>
      <c r="BV15" s="181"/>
      <c r="BW15" s="180"/>
      <c r="BX15" s="182"/>
      <c r="BY15" s="182" t="s">
        <v>54</v>
      </c>
      <c r="BZ15" s="156"/>
      <c r="CA15" s="156">
        <v>29.4</v>
      </c>
      <c r="CB15" s="156">
        <v>29.3</v>
      </c>
      <c r="CC15" s="156"/>
      <c r="CD15" s="156">
        <v>28.6</v>
      </c>
      <c r="CE15" s="48"/>
      <c r="CF15" s="150">
        <v>0</v>
      </c>
      <c r="CG15" s="156">
        <v>20.9</v>
      </c>
      <c r="CH15" s="158">
        <f t="shared" si="0"/>
        <v>5.6000000000000014</v>
      </c>
      <c r="CI15" s="154">
        <v>22.5</v>
      </c>
      <c r="CJ15" s="154">
        <v>123221.94</v>
      </c>
      <c r="CK15" s="156">
        <v>19.2</v>
      </c>
      <c r="CL15" s="156">
        <v>31.5</v>
      </c>
      <c r="CM15" s="97">
        <f t="shared" si="1"/>
        <v>26.633333333333329</v>
      </c>
      <c r="CN15" s="104"/>
      <c r="CO15" s="104"/>
      <c r="CP15" s="102">
        <f t="shared" si="2"/>
        <v>71.092712505951013</v>
      </c>
      <c r="CQ15" s="132">
        <v>8</v>
      </c>
      <c r="CS15" s="83">
        <v>3</v>
      </c>
      <c r="CT15" s="92">
        <f t="shared" si="28"/>
        <v>34.5</v>
      </c>
      <c r="CU15" s="92">
        <f t="shared" si="29"/>
        <v>16.899999999999999</v>
      </c>
      <c r="CV15" s="92">
        <f t="shared" si="30"/>
        <v>28.866666666666664</v>
      </c>
      <c r="CW15" s="94" t="str">
        <f t="shared" si="31"/>
        <v>s/d</v>
      </c>
      <c r="CX15" s="94" t="str">
        <f t="shared" si="32"/>
        <v>s/d</v>
      </c>
      <c r="CY15" s="93">
        <f t="shared" si="33"/>
        <v>44.739324784757692</v>
      </c>
      <c r="CZ15" s="92">
        <f t="shared" si="24"/>
        <v>15.556624970901842</v>
      </c>
      <c r="DA15" s="93">
        <f t="shared" si="25"/>
        <v>993.66666666666663</v>
      </c>
      <c r="DB15" s="92" t="str">
        <f t="shared" ref="DB15:DB43" si="36">IF(W9="","",W9)</f>
        <v>s/d</v>
      </c>
      <c r="DC15" s="92" t="e">
        <f t="shared" si="26"/>
        <v>#DIV/0!</v>
      </c>
      <c r="DD15" s="92">
        <f t="shared" si="26"/>
        <v>29.166666666666668</v>
      </c>
      <c r="DE15" s="92">
        <f t="shared" si="26"/>
        <v>28.466666666666669</v>
      </c>
      <c r="DF15" s="92" t="e">
        <f t="shared" si="26"/>
        <v>#DIV/0!</v>
      </c>
      <c r="DG15" s="92">
        <f t="shared" si="26"/>
        <v>28.366666666666664</v>
      </c>
      <c r="DH15" s="92" t="e">
        <f t="shared" si="26"/>
        <v>#DIV/0!</v>
      </c>
      <c r="DI15" s="96">
        <f t="shared" si="34"/>
        <v>0</v>
      </c>
      <c r="DJ15" s="92">
        <f t="shared" si="35"/>
        <v>9</v>
      </c>
      <c r="DK15" s="96">
        <f t="shared" si="27"/>
        <v>6.7</v>
      </c>
      <c r="DL15" s="76"/>
      <c r="DM15" s="59"/>
      <c r="DN15" s="59"/>
      <c r="DO15" s="59"/>
      <c r="DP15" s="59"/>
      <c r="DQ15" s="58"/>
      <c r="DR15" s="58"/>
      <c r="DS15" s="54"/>
      <c r="DT15" s="53"/>
      <c r="DU15" s="53"/>
    </row>
    <row r="16" spans="1:125" ht="15" thickBot="1">
      <c r="A16" s="13">
        <v>10</v>
      </c>
      <c r="B16" s="140">
        <v>27.2</v>
      </c>
      <c r="C16" s="141">
        <v>23.8</v>
      </c>
      <c r="D16" s="156">
        <f t="shared" si="3"/>
        <v>3.3999999999999986</v>
      </c>
      <c r="E16" s="156">
        <f t="shared" si="4"/>
        <v>29.502302303151424</v>
      </c>
      <c r="F16" s="156">
        <f t="shared" si="5"/>
        <v>36.104952685810211</v>
      </c>
      <c r="G16" s="156">
        <f t="shared" si="6"/>
        <v>2.790953341999999</v>
      </c>
      <c r="H16" s="156">
        <f t="shared" si="7"/>
        <v>26.711348961151426</v>
      </c>
      <c r="I16" s="156">
        <f t="shared" si="8"/>
        <v>22.163534641073642</v>
      </c>
      <c r="J16" s="142">
        <f t="shared" si="9"/>
        <v>73.982506482135307</v>
      </c>
      <c r="K16" s="176">
        <v>998</v>
      </c>
      <c r="L16" s="177">
        <v>6</v>
      </c>
      <c r="M16" s="178"/>
      <c r="N16" s="178"/>
      <c r="O16" s="178"/>
      <c r="P16" s="179"/>
      <c r="Q16" s="180">
        <v>36</v>
      </c>
      <c r="R16" s="181">
        <v>2</v>
      </c>
      <c r="S16" s="181"/>
      <c r="T16" s="180"/>
      <c r="U16" s="182"/>
      <c r="V16" s="182" t="s">
        <v>54</v>
      </c>
      <c r="W16" s="156">
        <v>18</v>
      </c>
      <c r="X16" s="156"/>
      <c r="Y16" s="156">
        <v>27.1</v>
      </c>
      <c r="Z16" s="156">
        <v>27.7</v>
      </c>
      <c r="AA16" s="156"/>
      <c r="AB16" s="156">
        <v>28.8</v>
      </c>
      <c r="AC16" s="48"/>
      <c r="AD16" s="195"/>
      <c r="AE16" s="188"/>
      <c r="AF16" s="165" t="str">
        <f t="shared" si="10"/>
        <v>SD</v>
      </c>
      <c r="AG16" s="165" t="str">
        <f t="shared" si="11"/>
        <v>SD</v>
      </c>
      <c r="AH16" s="165" t="str">
        <f t="shared" si="15"/>
        <v>SD</v>
      </c>
      <c r="AI16" s="165" t="str">
        <f t="shared" si="16"/>
        <v>SD</v>
      </c>
      <c r="AJ16" s="165" t="str">
        <f t="shared" si="17"/>
        <v>SD</v>
      </c>
      <c r="AK16" s="165" t="str">
        <f t="shared" si="12"/>
        <v>SD</v>
      </c>
      <c r="AL16" s="196" t="str">
        <f t="shared" si="13"/>
        <v/>
      </c>
      <c r="AM16" s="190"/>
      <c r="AN16" s="197"/>
      <c r="AO16" s="191"/>
      <c r="AP16" s="191"/>
      <c r="AQ16" s="191"/>
      <c r="AR16" s="193"/>
      <c r="AS16" s="198"/>
      <c r="AT16" s="192"/>
      <c r="AU16" s="192"/>
      <c r="AV16" s="198"/>
      <c r="AW16" s="194"/>
      <c r="AX16" s="194"/>
      <c r="AY16" s="165"/>
      <c r="AZ16" s="165"/>
      <c r="BA16" s="165"/>
      <c r="BB16" s="165"/>
      <c r="BC16" s="165"/>
      <c r="BD16" s="48"/>
      <c r="BE16" s="140">
        <v>29</v>
      </c>
      <c r="BF16" s="141">
        <v>24.3</v>
      </c>
      <c r="BG16" s="156">
        <f t="shared" si="18"/>
        <v>4.6999999999999993</v>
      </c>
      <c r="BH16" s="156">
        <f t="shared" si="19"/>
        <v>30.401701805456266</v>
      </c>
      <c r="BI16" s="156">
        <f t="shared" si="20"/>
        <v>40.09513838993027</v>
      </c>
      <c r="BJ16" s="156">
        <f t="shared" si="21"/>
        <v>3.8602418585000002</v>
      </c>
      <c r="BK16" s="156">
        <f t="shared" si="22"/>
        <v>26.541459946956266</v>
      </c>
      <c r="BL16" s="156">
        <f t="shared" si="23"/>
        <v>22.058759849460003</v>
      </c>
      <c r="BM16" s="142">
        <f t="shared" si="14"/>
        <v>66.196204858647008</v>
      </c>
      <c r="BN16" s="176">
        <v>994</v>
      </c>
      <c r="BO16" s="177">
        <v>0</v>
      </c>
      <c r="BP16" s="178"/>
      <c r="BQ16" s="178"/>
      <c r="BR16" s="178"/>
      <c r="BS16" s="179"/>
      <c r="BT16" s="180">
        <v>0</v>
      </c>
      <c r="BU16" s="181">
        <v>0</v>
      </c>
      <c r="BV16" s="181"/>
      <c r="BW16" s="180"/>
      <c r="BX16" s="182"/>
      <c r="BY16" s="182" t="s">
        <v>54</v>
      </c>
      <c r="BZ16" s="156"/>
      <c r="CA16" s="156">
        <v>31.3</v>
      </c>
      <c r="CB16" s="156">
        <v>30.4</v>
      </c>
      <c r="CC16" s="156"/>
      <c r="CD16" s="156">
        <v>29.1</v>
      </c>
      <c r="CE16" s="48"/>
      <c r="CF16" s="150">
        <v>0</v>
      </c>
      <c r="CG16" s="156">
        <v>30.6</v>
      </c>
      <c r="CH16" s="158">
        <f t="shared" si="0"/>
        <v>6.8000000000000007</v>
      </c>
      <c r="CI16" s="154">
        <v>26</v>
      </c>
      <c r="CJ16" s="154">
        <v>123263.76</v>
      </c>
      <c r="CK16" s="156">
        <v>21.6</v>
      </c>
      <c r="CL16" s="156">
        <v>34</v>
      </c>
      <c r="CM16" s="97">
        <f t="shared" si="1"/>
        <v>28.1</v>
      </c>
      <c r="CN16" s="104"/>
      <c r="CO16" s="104"/>
      <c r="CP16" s="102">
        <f t="shared" si="2"/>
        <v>70.089355670391157</v>
      </c>
      <c r="CQ16" s="132">
        <v>10.3</v>
      </c>
      <c r="CS16" s="83">
        <v>4</v>
      </c>
      <c r="CT16" s="92">
        <f t="shared" si="28"/>
        <v>33.5</v>
      </c>
      <c r="CU16" s="92">
        <f t="shared" si="29"/>
        <v>25</v>
      </c>
      <c r="CV16" s="92">
        <f t="shared" si="30"/>
        <v>28.833333333333332</v>
      </c>
      <c r="CW16" s="94" t="str">
        <f t="shared" si="31"/>
        <v>s/d</v>
      </c>
      <c r="CX16" s="94" t="str">
        <f t="shared" si="32"/>
        <v>s/d</v>
      </c>
      <c r="CY16" s="93">
        <f t="shared" si="33"/>
        <v>67.596400213740139</v>
      </c>
      <c r="CZ16" s="92">
        <f t="shared" si="24"/>
        <v>21.966076937848683</v>
      </c>
      <c r="DA16" s="93">
        <f t="shared" si="25"/>
        <v>995.33333333333337</v>
      </c>
      <c r="DB16" s="92" t="str">
        <f t="shared" si="36"/>
        <v>s/d</v>
      </c>
      <c r="DC16" s="92" t="e">
        <f t="shared" si="26"/>
        <v>#DIV/0!</v>
      </c>
      <c r="DD16" s="92">
        <f t="shared" si="26"/>
        <v>30.5</v>
      </c>
      <c r="DE16" s="92">
        <f t="shared" si="26"/>
        <v>29.599999999999998</v>
      </c>
      <c r="DF16" s="92" t="e">
        <f t="shared" si="26"/>
        <v>#DIV/0!</v>
      </c>
      <c r="DG16" s="92">
        <f t="shared" si="26"/>
        <v>28.900000000000002</v>
      </c>
      <c r="DH16" s="92" t="e">
        <f t="shared" si="26"/>
        <v>#DIV/0!</v>
      </c>
      <c r="DI16" s="96">
        <f t="shared" si="34"/>
        <v>0.6</v>
      </c>
      <c r="DJ16" s="92">
        <f t="shared" si="35"/>
        <v>8.1000000000000014</v>
      </c>
      <c r="DK16" s="96">
        <f t="shared" si="27"/>
        <v>6.5</v>
      </c>
      <c r="DL16" s="76"/>
      <c r="DM16" s="59"/>
      <c r="DN16" s="59"/>
      <c r="DO16" s="59"/>
      <c r="DP16" s="59"/>
      <c r="DQ16" s="58"/>
      <c r="DR16" s="58"/>
      <c r="DS16" s="54"/>
      <c r="DT16" s="53"/>
      <c r="DU16" s="53"/>
    </row>
    <row r="17" spans="1:125" ht="15" thickBot="1">
      <c r="A17" s="13">
        <v>11</v>
      </c>
      <c r="B17" s="140">
        <v>30.4</v>
      </c>
      <c r="C17" s="141">
        <v>24.4</v>
      </c>
      <c r="D17" s="156">
        <f t="shared" si="3"/>
        <v>6</v>
      </c>
      <c r="E17" s="156">
        <f t="shared" si="4"/>
        <v>30.584423817643994</v>
      </c>
      <c r="F17" s="156">
        <f t="shared" si="5"/>
        <v>43.458446424350974</v>
      </c>
      <c r="G17" s="156">
        <f t="shared" si="6"/>
        <v>4.9285196400000002</v>
      </c>
      <c r="H17" s="156">
        <f t="shared" si="7"/>
        <v>25.655904177643993</v>
      </c>
      <c r="I17" s="156">
        <f t="shared" si="8"/>
        <v>21.502939493436354</v>
      </c>
      <c r="J17" s="142">
        <f t="shared" si="9"/>
        <v>59.035483981931478</v>
      </c>
      <c r="K17" s="176">
        <v>995</v>
      </c>
      <c r="L17" s="177">
        <v>1</v>
      </c>
      <c r="M17" s="178"/>
      <c r="N17" s="178"/>
      <c r="O17" s="178"/>
      <c r="P17" s="179"/>
      <c r="Q17" s="180">
        <v>0</v>
      </c>
      <c r="R17" s="181">
        <v>0</v>
      </c>
      <c r="S17" s="181"/>
      <c r="T17" s="180"/>
      <c r="U17" s="182"/>
      <c r="V17" s="182" t="s">
        <v>54</v>
      </c>
      <c r="W17" s="156">
        <v>20.5</v>
      </c>
      <c r="X17" s="156"/>
      <c r="Y17" s="156">
        <v>28.3</v>
      </c>
      <c r="Z17" s="156">
        <v>28.8</v>
      </c>
      <c r="AA17" s="156"/>
      <c r="AB17" s="156">
        <v>29.4</v>
      </c>
      <c r="AC17" s="48"/>
      <c r="AD17" s="140">
        <v>36.200000000000003</v>
      </c>
      <c r="AE17" s="141">
        <v>25.6</v>
      </c>
      <c r="AF17" s="156">
        <f t="shared" si="10"/>
        <v>10.600000000000001</v>
      </c>
      <c r="AG17" s="156">
        <f t="shared" si="11"/>
        <v>32.852957094490023</v>
      </c>
      <c r="AH17" s="156">
        <f t="shared" si="15"/>
        <v>60.13852123063009</v>
      </c>
      <c r="AI17" s="156">
        <f t="shared" si="16"/>
        <v>8.7187391360000017</v>
      </c>
      <c r="AJ17" s="156">
        <f t="shared" si="17"/>
        <v>24.134217958490019</v>
      </c>
      <c r="AK17" s="156">
        <f t="shared" si="12"/>
        <v>20.507448906503473</v>
      </c>
      <c r="AL17" s="142">
        <f t="shared" si="13"/>
        <v>40.131046564872712</v>
      </c>
      <c r="AM17" s="176">
        <v>990</v>
      </c>
      <c r="AN17" s="177">
        <v>3</v>
      </c>
      <c r="AO17" s="178"/>
      <c r="AP17" s="178"/>
      <c r="AQ17" s="178"/>
      <c r="AR17" s="179"/>
      <c r="AS17" s="180">
        <v>4</v>
      </c>
      <c r="AT17" s="181">
        <v>2</v>
      </c>
      <c r="AU17" s="181"/>
      <c r="AV17" s="180"/>
      <c r="AW17" s="182"/>
      <c r="AX17" s="182" t="s">
        <v>54</v>
      </c>
      <c r="AY17" s="156"/>
      <c r="AZ17" s="156">
        <v>33.799999999999997</v>
      </c>
      <c r="BA17" s="156">
        <v>31.2</v>
      </c>
      <c r="BB17" s="156"/>
      <c r="BC17" s="156">
        <v>29.4</v>
      </c>
      <c r="BD17" s="48"/>
      <c r="BE17" s="140">
        <v>32</v>
      </c>
      <c r="BF17" s="141">
        <v>25.5</v>
      </c>
      <c r="BG17" s="156">
        <f t="shared" si="18"/>
        <v>6.5</v>
      </c>
      <c r="BH17" s="156">
        <f t="shared" si="19"/>
        <v>32.658468743350475</v>
      </c>
      <c r="BI17" s="156">
        <f t="shared" si="20"/>
        <v>47.599833063403658</v>
      </c>
      <c r="BJ17" s="156">
        <f t="shared" si="21"/>
        <v>5.3457993875000005</v>
      </c>
      <c r="BK17" s="156">
        <f t="shared" si="22"/>
        <v>27.312669355850474</v>
      </c>
      <c r="BL17" s="156">
        <f t="shared" si="23"/>
        <v>22.529767684787533</v>
      </c>
      <c r="BM17" s="142">
        <f t="shared" si="14"/>
        <v>57.379758705182034</v>
      </c>
      <c r="BN17" s="176">
        <v>989</v>
      </c>
      <c r="BO17" s="177">
        <v>0</v>
      </c>
      <c r="BP17" s="178"/>
      <c r="BQ17" s="178"/>
      <c r="BR17" s="178"/>
      <c r="BS17" s="179"/>
      <c r="BT17" s="180">
        <v>0</v>
      </c>
      <c r="BU17" s="181">
        <v>0</v>
      </c>
      <c r="BV17" s="181"/>
      <c r="BW17" s="180"/>
      <c r="BX17" s="182"/>
      <c r="BY17" s="182" t="s">
        <v>54</v>
      </c>
      <c r="BZ17" s="156"/>
      <c r="CA17" s="156">
        <v>32.6</v>
      </c>
      <c r="CB17" s="156">
        <v>31.5</v>
      </c>
      <c r="CC17" s="156"/>
      <c r="CD17" s="156">
        <v>29.6</v>
      </c>
      <c r="CE17" s="48"/>
      <c r="CF17" s="150">
        <v>0</v>
      </c>
      <c r="CG17" s="156">
        <v>31.8</v>
      </c>
      <c r="CH17" s="158">
        <f t="shared" si="0"/>
        <v>8.2000000000000028</v>
      </c>
      <c r="CI17" s="154">
        <v>27.5</v>
      </c>
      <c r="CJ17" s="154">
        <v>123295.67</v>
      </c>
      <c r="CK17" s="156">
        <v>24.8</v>
      </c>
      <c r="CL17" s="156">
        <v>37.5</v>
      </c>
      <c r="CM17" s="97">
        <f t="shared" si="1"/>
        <v>32.866666666666667</v>
      </c>
      <c r="CN17" s="98"/>
      <c r="CO17" s="98"/>
      <c r="CP17" s="102">
        <f t="shared" si="2"/>
        <v>52.182096417328744</v>
      </c>
      <c r="CQ17" s="132">
        <v>10.199999999999999</v>
      </c>
      <c r="CS17" s="83">
        <v>5</v>
      </c>
      <c r="CT17" s="92">
        <f t="shared" si="28"/>
        <v>28.5</v>
      </c>
      <c r="CU17" s="92">
        <f t="shared" si="29"/>
        <v>19.2</v>
      </c>
      <c r="CV17" s="92">
        <f t="shared" si="30"/>
        <v>24.099999999999998</v>
      </c>
      <c r="CW17" s="94" t="str">
        <f t="shared" si="31"/>
        <v>s/d</v>
      </c>
      <c r="CX17" s="94" t="str">
        <f t="shared" si="32"/>
        <v>s/d</v>
      </c>
      <c r="CY17" s="93">
        <f t="shared" si="33"/>
        <v>54.857166097046594</v>
      </c>
      <c r="CZ17" s="92">
        <f t="shared" si="24"/>
        <v>14.219538698042527</v>
      </c>
      <c r="DA17" s="93">
        <f t="shared" si="25"/>
        <v>999.66666666666663</v>
      </c>
      <c r="DB17" s="92" t="str">
        <f t="shared" si="36"/>
        <v>s/d</v>
      </c>
      <c r="DC17" s="92" t="e">
        <f t="shared" si="26"/>
        <v>#DIV/0!</v>
      </c>
      <c r="DD17" s="92">
        <f t="shared" si="26"/>
        <v>28.466666666666669</v>
      </c>
      <c r="DE17" s="92">
        <f t="shared" si="26"/>
        <v>28.533333333333331</v>
      </c>
      <c r="DF17" s="92" t="e">
        <f t="shared" si="26"/>
        <v>#DIV/0!</v>
      </c>
      <c r="DG17" s="92">
        <f t="shared" si="26"/>
        <v>28.900000000000002</v>
      </c>
      <c r="DH17" s="92" t="e">
        <f t="shared" si="26"/>
        <v>#DIV/0!</v>
      </c>
      <c r="DI17" s="96">
        <f t="shared" si="34"/>
        <v>0</v>
      </c>
      <c r="DJ17" s="92">
        <f t="shared" si="35"/>
        <v>7.5</v>
      </c>
      <c r="DK17" s="96">
        <f t="shared" si="27"/>
        <v>7.7</v>
      </c>
      <c r="DL17" s="76"/>
      <c r="DM17" s="59"/>
      <c r="DN17" s="59"/>
      <c r="DO17" s="59"/>
      <c r="DP17" s="59"/>
      <c r="DQ17" s="58"/>
      <c r="DR17" s="58"/>
      <c r="DS17" s="54"/>
      <c r="DT17" s="53"/>
      <c r="DU17" s="53"/>
    </row>
    <row r="18" spans="1:125" ht="15" thickBot="1">
      <c r="A18" s="13">
        <v>12</v>
      </c>
      <c r="B18" s="140">
        <v>30.6</v>
      </c>
      <c r="C18" s="141">
        <v>25.8</v>
      </c>
      <c r="D18" s="156">
        <f t="shared" si="3"/>
        <v>4.8000000000000007</v>
      </c>
      <c r="E18" s="156">
        <f t="shared" si="4"/>
        <v>33.244963896408066</v>
      </c>
      <c r="F18" s="156">
        <f t="shared" si="5"/>
        <v>43.958375453693606</v>
      </c>
      <c r="G18" s="156">
        <f t="shared" si="6"/>
        <v>3.9489903840000014</v>
      </c>
      <c r="H18" s="156">
        <f t="shared" si="7"/>
        <v>29.295973512408064</v>
      </c>
      <c r="I18" s="156">
        <f t="shared" si="8"/>
        <v>23.689751777176337</v>
      </c>
      <c r="J18" s="142">
        <f t="shared" si="9"/>
        <v>66.644804795547714</v>
      </c>
      <c r="K18" s="176">
        <v>994</v>
      </c>
      <c r="L18" s="177">
        <v>1</v>
      </c>
      <c r="M18" s="178"/>
      <c r="N18" s="178"/>
      <c r="O18" s="178"/>
      <c r="P18" s="179"/>
      <c r="Q18" s="180">
        <v>36</v>
      </c>
      <c r="R18" s="181">
        <v>2</v>
      </c>
      <c r="S18" s="181"/>
      <c r="T18" s="180"/>
      <c r="U18" s="182"/>
      <c r="V18" s="182" t="s">
        <v>54</v>
      </c>
      <c r="W18" s="156">
        <v>23</v>
      </c>
      <c r="X18" s="156"/>
      <c r="Y18" s="156">
        <v>29.8</v>
      </c>
      <c r="Z18" s="156">
        <v>30</v>
      </c>
      <c r="AA18" s="156"/>
      <c r="AB18" s="156">
        <v>30</v>
      </c>
      <c r="AC18" s="48"/>
      <c r="AD18" s="195"/>
      <c r="AE18" s="188"/>
      <c r="AF18" s="165" t="str">
        <f t="shared" si="10"/>
        <v>SD</v>
      </c>
      <c r="AG18" s="165" t="str">
        <f t="shared" si="11"/>
        <v>SD</v>
      </c>
      <c r="AH18" s="165" t="str">
        <f t="shared" si="15"/>
        <v>SD</v>
      </c>
      <c r="AI18" s="165" t="str">
        <f t="shared" si="16"/>
        <v>SD</v>
      </c>
      <c r="AJ18" s="165" t="str">
        <f t="shared" si="17"/>
        <v>SD</v>
      </c>
      <c r="AK18" s="165" t="str">
        <f t="shared" si="12"/>
        <v>SD</v>
      </c>
      <c r="AL18" s="196" t="str">
        <f t="shared" si="13"/>
        <v/>
      </c>
      <c r="AM18" s="190"/>
      <c r="AN18" s="197"/>
      <c r="AO18" s="191"/>
      <c r="AP18" s="191"/>
      <c r="AQ18" s="191"/>
      <c r="AR18" s="193"/>
      <c r="AS18" s="198"/>
      <c r="AT18" s="192"/>
      <c r="AU18" s="192"/>
      <c r="AV18" s="198"/>
      <c r="AW18" s="194"/>
      <c r="AX18" s="194"/>
      <c r="AY18" s="165"/>
      <c r="AZ18" s="165"/>
      <c r="BA18" s="165"/>
      <c r="BB18" s="165"/>
      <c r="BC18" s="165"/>
      <c r="BD18" s="48"/>
      <c r="BE18" s="140">
        <v>25.4</v>
      </c>
      <c r="BF18" s="141">
        <v>22.2</v>
      </c>
      <c r="BG18" s="156">
        <f t="shared" si="18"/>
        <v>3.1999999999999993</v>
      </c>
      <c r="BH18" s="156">
        <f t="shared" si="19"/>
        <v>26.77833506255956</v>
      </c>
      <c r="BI18" s="156">
        <f t="shared" si="20"/>
        <v>32.464984595955208</v>
      </c>
      <c r="BJ18" s="156">
        <f t="shared" si="21"/>
        <v>2.6220751039999999</v>
      </c>
      <c r="BK18" s="156">
        <f t="shared" si="22"/>
        <v>24.156259958559559</v>
      </c>
      <c r="BL18" s="156">
        <f t="shared" si="23"/>
        <v>20.522255688988803</v>
      </c>
      <c r="BM18" s="142">
        <f t="shared" si="14"/>
        <v>74.407119729757</v>
      </c>
      <c r="BN18" s="176">
        <v>997</v>
      </c>
      <c r="BO18" s="177">
        <v>2</v>
      </c>
      <c r="BP18" s="178"/>
      <c r="BQ18" s="178"/>
      <c r="BR18" s="178"/>
      <c r="BS18" s="179"/>
      <c r="BT18" s="180">
        <v>0</v>
      </c>
      <c r="BU18" s="181">
        <v>0</v>
      </c>
      <c r="BV18" s="181"/>
      <c r="BW18" s="180"/>
      <c r="BX18" s="182"/>
      <c r="BY18" s="182" t="s">
        <v>54</v>
      </c>
      <c r="BZ18" s="156"/>
      <c r="CA18" s="156">
        <v>31.1</v>
      </c>
      <c r="CB18" s="156">
        <v>31.1</v>
      </c>
      <c r="CC18" s="156"/>
      <c r="CD18" s="156">
        <v>30.1</v>
      </c>
      <c r="CE18" s="48"/>
      <c r="CF18" s="150">
        <v>0.1</v>
      </c>
      <c r="CG18" s="156">
        <v>33.200000000000003</v>
      </c>
      <c r="CH18" s="158">
        <f t="shared" si="0"/>
        <v>4.6000000000000014</v>
      </c>
      <c r="CI18" s="154">
        <v>28.5</v>
      </c>
      <c r="CJ18" s="154">
        <v>123372.39</v>
      </c>
      <c r="CK18" s="156">
        <v>26.1</v>
      </c>
      <c r="CL18" s="156">
        <v>35.5</v>
      </c>
      <c r="CM18" s="97">
        <f t="shared" si="1"/>
        <v>28</v>
      </c>
      <c r="CN18" s="98"/>
      <c r="CO18" s="98"/>
      <c r="CP18" s="102">
        <f t="shared" si="2"/>
        <v>70.525962262652357</v>
      </c>
      <c r="CQ18" s="132">
        <v>6.7</v>
      </c>
      <c r="CS18" s="83">
        <v>6</v>
      </c>
      <c r="CT18" s="92">
        <f t="shared" si="28"/>
        <v>32</v>
      </c>
      <c r="CU18" s="92">
        <f t="shared" si="29"/>
        <v>14.4</v>
      </c>
      <c r="CV18" s="92">
        <f t="shared" si="30"/>
        <v>26.599999999999998</v>
      </c>
      <c r="CW18" s="94" t="str">
        <f t="shared" si="31"/>
        <v>s/d</v>
      </c>
      <c r="CX18" s="94" t="str">
        <f t="shared" si="32"/>
        <v>s/d</v>
      </c>
      <c r="CY18" s="93">
        <f t="shared" si="33"/>
        <v>40.016575425510858</v>
      </c>
      <c r="CZ18" s="92">
        <f t="shared" si="24"/>
        <v>11.478433371024268</v>
      </c>
      <c r="DA18" s="93">
        <f t="shared" si="25"/>
        <v>999</v>
      </c>
      <c r="DB18" s="92">
        <f t="shared" si="36"/>
        <v>9</v>
      </c>
      <c r="DC18" s="92" t="e">
        <f t="shared" si="26"/>
        <v>#DIV/0!</v>
      </c>
      <c r="DD18" s="92">
        <f t="shared" si="26"/>
        <v>29.666666666666668</v>
      </c>
      <c r="DE18" s="92">
        <f t="shared" si="26"/>
        <v>28.833333333333332</v>
      </c>
      <c r="DF18" s="92" t="e">
        <f t="shared" si="26"/>
        <v>#DIV/0!</v>
      </c>
      <c r="DG18" s="92">
        <f t="shared" si="26"/>
        <v>28.533333333333335</v>
      </c>
      <c r="DH18" s="92" t="e">
        <f t="shared" si="26"/>
        <v>#DIV/0!</v>
      </c>
      <c r="DI18" s="96">
        <f t="shared" si="34"/>
        <v>0</v>
      </c>
      <c r="DJ18" s="92">
        <f t="shared" si="35"/>
        <v>6.5</v>
      </c>
      <c r="DK18" s="96">
        <f t="shared" si="27"/>
        <v>11</v>
      </c>
      <c r="DL18" s="76"/>
      <c r="DM18" s="59"/>
      <c r="DN18" s="59"/>
      <c r="DO18" s="59"/>
      <c r="DP18" s="59"/>
      <c r="DQ18" s="58"/>
      <c r="DR18" s="58"/>
      <c r="DS18" s="54"/>
      <c r="DT18" s="53"/>
      <c r="DU18" s="53"/>
    </row>
    <row r="19" spans="1:125" ht="15" thickBot="1">
      <c r="A19" s="13">
        <v>13</v>
      </c>
      <c r="B19" s="140">
        <v>27.2</v>
      </c>
      <c r="C19" s="141">
        <v>22.6</v>
      </c>
      <c r="D19" s="156">
        <f t="shared" si="3"/>
        <v>4.5999999999999979</v>
      </c>
      <c r="E19" s="156">
        <f t="shared" si="4"/>
        <v>27.437859490137093</v>
      </c>
      <c r="F19" s="156">
        <f t="shared" si="5"/>
        <v>36.104952685810211</v>
      </c>
      <c r="G19" s="156">
        <f t="shared" si="6"/>
        <v>3.7709236459999986</v>
      </c>
      <c r="H19" s="156">
        <f t="shared" si="7"/>
        <v>23.666935844137093</v>
      </c>
      <c r="I19" s="156">
        <f t="shared" si="8"/>
        <v>20.190735106465151</v>
      </c>
      <c r="J19" s="142">
        <f t="shared" si="9"/>
        <v>65.550385981916975</v>
      </c>
      <c r="K19" s="176">
        <v>999</v>
      </c>
      <c r="L19" s="177">
        <v>1</v>
      </c>
      <c r="M19" s="178"/>
      <c r="N19" s="178"/>
      <c r="O19" s="178"/>
      <c r="P19" s="179"/>
      <c r="Q19" s="180">
        <v>9</v>
      </c>
      <c r="R19" s="181">
        <v>2</v>
      </c>
      <c r="S19" s="181"/>
      <c r="T19" s="180"/>
      <c r="U19" s="182"/>
      <c r="V19" s="182" t="s">
        <v>54</v>
      </c>
      <c r="W19" s="156">
        <v>18</v>
      </c>
      <c r="X19" s="156"/>
      <c r="Y19" s="156">
        <v>28.5</v>
      </c>
      <c r="Z19" s="156">
        <v>29.3</v>
      </c>
      <c r="AA19" s="156"/>
      <c r="AB19" s="156">
        <v>30.1</v>
      </c>
      <c r="AC19" s="48"/>
      <c r="AD19" s="140">
        <v>35.4</v>
      </c>
      <c r="AE19" s="141">
        <v>24</v>
      </c>
      <c r="AF19" s="156">
        <f t="shared" si="10"/>
        <v>11.399999999999999</v>
      </c>
      <c r="AG19" s="156">
        <f t="shared" si="11"/>
        <v>29.859236634987937</v>
      </c>
      <c r="AH19" s="156">
        <f t="shared" si="15"/>
        <v>57.551193306958659</v>
      </c>
      <c r="AI19" s="156">
        <f t="shared" si="16"/>
        <v>9.3599973599999995</v>
      </c>
      <c r="AJ19" s="156">
        <f t="shared" si="17"/>
        <v>20.499239274987936</v>
      </c>
      <c r="AK19" s="156">
        <f t="shared" si="12"/>
        <v>17.886773675558821</v>
      </c>
      <c r="AL19" s="142">
        <f t="shared" si="13"/>
        <v>35.619138539233937</v>
      </c>
      <c r="AM19" s="176">
        <v>996</v>
      </c>
      <c r="AN19" s="177">
        <v>0</v>
      </c>
      <c r="AO19" s="178"/>
      <c r="AP19" s="178"/>
      <c r="AQ19" s="178"/>
      <c r="AR19" s="179"/>
      <c r="AS19" s="180">
        <v>9</v>
      </c>
      <c r="AT19" s="181">
        <v>2</v>
      </c>
      <c r="AU19" s="181"/>
      <c r="AV19" s="180"/>
      <c r="AW19" s="182"/>
      <c r="AX19" s="182" t="s">
        <v>54</v>
      </c>
      <c r="AY19" s="156"/>
      <c r="AZ19" s="156">
        <v>35.200000000000003</v>
      </c>
      <c r="BA19" s="156">
        <v>32</v>
      </c>
      <c r="BB19" s="156"/>
      <c r="BC19" s="156">
        <v>29.9</v>
      </c>
      <c r="BD19" s="48"/>
      <c r="BE19" s="140">
        <v>30.2</v>
      </c>
      <c r="BF19" s="141">
        <v>23.5</v>
      </c>
      <c r="BG19" s="156">
        <f t="shared" si="18"/>
        <v>6.6999999999999993</v>
      </c>
      <c r="BH19" s="156">
        <f t="shared" si="19"/>
        <v>28.973881908668147</v>
      </c>
      <c r="BI19" s="156">
        <f t="shared" si="20"/>
        <v>42.963462600796724</v>
      </c>
      <c r="BJ19" s="156">
        <f t="shared" si="21"/>
        <v>5.4979729324999997</v>
      </c>
      <c r="BK19" s="156">
        <f t="shared" si="22"/>
        <v>23.475908976168149</v>
      </c>
      <c r="BL19" s="156">
        <f t="shared" si="23"/>
        <v>20.059684669304175</v>
      </c>
      <c r="BM19" s="142">
        <f t="shared" si="14"/>
        <v>54.641566473119433</v>
      </c>
      <c r="BN19" s="176">
        <v>995</v>
      </c>
      <c r="BO19" s="177">
        <v>0</v>
      </c>
      <c r="BP19" s="178"/>
      <c r="BQ19" s="178"/>
      <c r="BR19" s="178"/>
      <c r="BS19" s="179"/>
      <c r="BT19" s="180">
        <v>0</v>
      </c>
      <c r="BU19" s="181">
        <v>0</v>
      </c>
      <c r="BV19" s="181"/>
      <c r="BW19" s="180"/>
      <c r="BX19" s="182"/>
      <c r="BY19" s="182" t="s">
        <v>54</v>
      </c>
      <c r="BZ19" s="156"/>
      <c r="CA19" s="156">
        <v>30.5</v>
      </c>
      <c r="CB19" s="156">
        <v>30.9</v>
      </c>
      <c r="CC19" s="156"/>
      <c r="CD19" s="156">
        <v>30</v>
      </c>
      <c r="CE19" s="48"/>
      <c r="CF19" s="150">
        <v>0</v>
      </c>
      <c r="CG19" s="156">
        <v>29.5</v>
      </c>
      <c r="CH19" s="169" t="e">
        <f t="shared" si="0"/>
        <v>#VALUE!</v>
      </c>
      <c r="CI19" s="154">
        <v>25</v>
      </c>
      <c r="CJ19" s="154">
        <v>123429.91</v>
      </c>
      <c r="CK19" s="156">
        <v>21.9</v>
      </c>
      <c r="CL19" s="156">
        <v>37</v>
      </c>
      <c r="CM19" s="97">
        <f t="shared" si="1"/>
        <v>30.933333333333334</v>
      </c>
      <c r="CN19" s="98"/>
      <c r="CO19" s="98"/>
      <c r="CP19" s="102">
        <f t="shared" si="2"/>
        <v>51.93703033142345</v>
      </c>
      <c r="CQ19" s="132">
        <v>11.5</v>
      </c>
      <c r="CS19" s="83">
        <v>7</v>
      </c>
      <c r="CT19" s="92">
        <f t="shared" si="28"/>
        <v>34</v>
      </c>
      <c r="CU19" s="92">
        <f t="shared" si="29"/>
        <v>16.100000000000001</v>
      </c>
      <c r="CV19" s="92">
        <f t="shared" si="30"/>
        <v>28.700000000000003</v>
      </c>
      <c r="CW19" s="94" t="str">
        <f t="shared" si="31"/>
        <v>s/d</v>
      </c>
      <c r="CX19" s="94" t="str">
        <f t="shared" si="32"/>
        <v>s/d</v>
      </c>
      <c r="CY19" s="93">
        <f t="shared" si="33"/>
        <v>30.551946460615202</v>
      </c>
      <c r="CZ19" s="92">
        <f t="shared" si="24"/>
        <v>9.6445098663024265</v>
      </c>
      <c r="DA19" s="93">
        <f t="shared" si="25"/>
        <v>998</v>
      </c>
      <c r="DB19" s="92">
        <f t="shared" si="36"/>
        <v>11</v>
      </c>
      <c r="DC19" s="92" t="e">
        <f t="shared" si="26"/>
        <v>#DIV/0!</v>
      </c>
      <c r="DD19" s="92">
        <f t="shared" si="26"/>
        <v>28.65</v>
      </c>
      <c r="DE19" s="92">
        <f t="shared" si="26"/>
        <v>29.25</v>
      </c>
      <c r="DF19" s="92" t="e">
        <f t="shared" si="26"/>
        <v>#DIV/0!</v>
      </c>
      <c r="DG19" s="92">
        <f t="shared" si="26"/>
        <v>29.05</v>
      </c>
      <c r="DH19" s="92" t="e">
        <f t="shared" si="26"/>
        <v>#DIV/0!</v>
      </c>
      <c r="DI19" s="96">
        <f t="shared" si="34"/>
        <v>0</v>
      </c>
      <c r="DJ19" s="92">
        <f t="shared" si="35"/>
        <v>9.7000000000000028</v>
      </c>
      <c r="DK19" s="96">
        <f t="shared" si="27"/>
        <v>10.4</v>
      </c>
      <c r="DL19" s="76"/>
      <c r="DM19" s="59"/>
      <c r="DN19" s="59"/>
      <c r="DO19" s="59"/>
      <c r="DP19" s="59"/>
      <c r="DQ19" s="58"/>
      <c r="DR19" s="58"/>
      <c r="DS19" s="54"/>
      <c r="DT19" s="53"/>
      <c r="DU19" s="53"/>
    </row>
    <row r="20" spans="1:125" ht="15" thickBot="1">
      <c r="A20" s="13">
        <v>14</v>
      </c>
      <c r="B20" s="195"/>
      <c r="C20" s="188"/>
      <c r="D20" s="165" t="str">
        <f t="shared" si="3"/>
        <v>SD</v>
      </c>
      <c r="E20" s="165" t="str">
        <f t="shared" si="4"/>
        <v>SD</v>
      </c>
      <c r="F20" s="165" t="str">
        <f t="shared" si="5"/>
        <v>SD</v>
      </c>
      <c r="G20" s="165" t="str">
        <f t="shared" si="6"/>
        <v>SD</v>
      </c>
      <c r="H20" s="165" t="str">
        <f t="shared" si="7"/>
        <v>SD</v>
      </c>
      <c r="I20" s="165" t="str">
        <f t="shared" si="8"/>
        <v>SD</v>
      </c>
      <c r="J20" s="196" t="str">
        <f t="shared" si="9"/>
        <v/>
      </c>
      <c r="K20" s="190"/>
      <c r="L20" s="197"/>
      <c r="M20" s="191"/>
      <c r="N20" s="191"/>
      <c r="O20" s="191"/>
      <c r="P20" s="193"/>
      <c r="Q20" s="198"/>
      <c r="R20" s="192"/>
      <c r="S20" s="192"/>
      <c r="T20" s="198"/>
      <c r="U20" s="194"/>
      <c r="V20" s="194"/>
      <c r="W20" s="165" t="s">
        <v>65</v>
      </c>
      <c r="X20" s="165"/>
      <c r="Y20" s="165"/>
      <c r="Z20" s="165"/>
      <c r="AA20" s="165"/>
      <c r="AB20" s="165"/>
      <c r="AC20" s="48"/>
      <c r="AD20" s="140">
        <v>31.8</v>
      </c>
      <c r="AE20" s="141">
        <v>25.2</v>
      </c>
      <c r="AF20" s="156">
        <f t="shared" si="10"/>
        <v>6.6000000000000014</v>
      </c>
      <c r="AG20" s="156">
        <f t="shared" si="11"/>
        <v>32.081011512763133</v>
      </c>
      <c r="AH20" s="156">
        <f t="shared" si="15"/>
        <v>47.064120993398241</v>
      </c>
      <c r="AI20" s="156">
        <f t="shared" si="16"/>
        <v>5.4262231320000014</v>
      </c>
      <c r="AJ20" s="156">
        <f t="shared" si="17"/>
        <v>26.654788380763133</v>
      </c>
      <c r="AK20" s="156">
        <f t="shared" si="12"/>
        <v>22.128717113047241</v>
      </c>
      <c r="AL20" s="142">
        <f t="shared" si="13"/>
        <v>56.635049838712689</v>
      </c>
      <c r="AM20" s="176">
        <v>996</v>
      </c>
      <c r="AN20" s="177">
        <v>3</v>
      </c>
      <c r="AO20" s="178"/>
      <c r="AP20" s="178"/>
      <c r="AQ20" s="178"/>
      <c r="AR20" s="179"/>
      <c r="AS20" s="180">
        <v>36</v>
      </c>
      <c r="AT20" s="181">
        <v>2</v>
      </c>
      <c r="AU20" s="181"/>
      <c r="AV20" s="180"/>
      <c r="AW20" s="182"/>
      <c r="AX20" s="182" t="s">
        <v>54</v>
      </c>
      <c r="AY20" s="156"/>
      <c r="AZ20" s="156">
        <v>36.200000000000003</v>
      </c>
      <c r="BA20" s="156">
        <v>32.799999999999997</v>
      </c>
      <c r="BB20" s="156"/>
      <c r="BC20" s="156">
        <v>30</v>
      </c>
      <c r="BD20" s="48"/>
      <c r="BE20" s="140">
        <v>30.9</v>
      </c>
      <c r="BF20" s="141">
        <v>25</v>
      </c>
      <c r="BG20" s="156">
        <f t="shared" si="18"/>
        <v>5.8999999999999986</v>
      </c>
      <c r="BH20" s="156">
        <f t="shared" si="19"/>
        <v>31.701003193072857</v>
      </c>
      <c r="BI20" s="156">
        <f t="shared" si="20"/>
        <v>44.717631312385585</v>
      </c>
      <c r="BJ20" s="156">
        <f t="shared" si="21"/>
        <v>4.8496303749999994</v>
      </c>
      <c r="BK20" s="156">
        <f t="shared" si="22"/>
        <v>26.851372818072857</v>
      </c>
      <c r="BL20" s="156">
        <f t="shared" si="23"/>
        <v>22.249454220663573</v>
      </c>
      <c r="BM20" s="142">
        <f t="shared" si="14"/>
        <v>60.046500742618143</v>
      </c>
      <c r="BN20" s="176">
        <v>994</v>
      </c>
      <c r="BO20" s="177">
        <v>0</v>
      </c>
      <c r="BP20" s="178"/>
      <c r="BQ20" s="178"/>
      <c r="BR20" s="178"/>
      <c r="BS20" s="179"/>
      <c r="BT20" s="180">
        <v>4</v>
      </c>
      <c r="BU20" s="181">
        <v>3</v>
      </c>
      <c r="BV20" s="181"/>
      <c r="BW20" s="180"/>
      <c r="BX20" s="182"/>
      <c r="BY20" s="182" t="s">
        <v>54</v>
      </c>
      <c r="BZ20" s="156"/>
      <c r="CA20" s="156">
        <v>33.9</v>
      </c>
      <c r="CB20" s="156">
        <v>33.1</v>
      </c>
      <c r="CC20" s="156"/>
      <c r="CD20" s="156">
        <v>31</v>
      </c>
      <c r="CE20" s="48"/>
      <c r="CF20" s="150">
        <v>0</v>
      </c>
      <c r="CG20" s="165" t="s">
        <v>65</v>
      </c>
      <c r="CH20" s="158">
        <f t="shared" si="0"/>
        <v>15</v>
      </c>
      <c r="CI20" s="166" t="s">
        <v>65</v>
      </c>
      <c r="CJ20" s="166" t="s">
        <v>65</v>
      </c>
      <c r="CK20" s="156">
        <v>25</v>
      </c>
      <c r="CL20" s="156">
        <v>37.5</v>
      </c>
      <c r="CM20" s="97">
        <f t="shared" si="1"/>
        <v>31.35</v>
      </c>
      <c r="CN20" s="98"/>
      <c r="CO20" s="98"/>
      <c r="CP20" s="102">
        <f t="shared" si="2"/>
        <v>58.34077529066542</v>
      </c>
      <c r="CQ20" s="132">
        <v>10.7</v>
      </c>
      <c r="CS20" s="83">
        <v>8</v>
      </c>
      <c r="CT20" s="92">
        <f t="shared" si="28"/>
        <v>30.5</v>
      </c>
      <c r="CU20" s="92">
        <f t="shared" si="29"/>
        <v>23.6</v>
      </c>
      <c r="CV20" s="92">
        <f t="shared" si="30"/>
        <v>23.900000000000002</v>
      </c>
      <c r="CW20" s="94" t="str">
        <f t="shared" si="31"/>
        <v>s/d</v>
      </c>
      <c r="CX20" s="94" t="str">
        <f t="shared" si="32"/>
        <v>s/d</v>
      </c>
      <c r="CY20" s="93">
        <f t="shared" si="33"/>
        <v>78.562786637146047</v>
      </c>
      <c r="CZ20" s="92">
        <f t="shared" si="24"/>
        <v>19.290818700184925</v>
      </c>
      <c r="DA20" s="93">
        <f t="shared" si="25"/>
        <v>996.66666666666663</v>
      </c>
      <c r="DB20" s="92">
        <f t="shared" si="36"/>
        <v>18</v>
      </c>
      <c r="DC20" s="92" t="e">
        <f t="shared" si="26"/>
        <v>#DIV/0!</v>
      </c>
      <c r="DD20" s="92">
        <f t="shared" si="26"/>
        <v>28.466666666666669</v>
      </c>
      <c r="DE20" s="92">
        <f t="shared" si="26"/>
        <v>28.766666666666669</v>
      </c>
      <c r="DF20" s="92" t="e">
        <f t="shared" si="26"/>
        <v>#DIV/0!</v>
      </c>
      <c r="DG20" s="92">
        <f t="shared" si="26"/>
        <v>29.033333333333331</v>
      </c>
      <c r="DH20" s="92" t="e">
        <f t="shared" si="26"/>
        <v>#DIV/0!</v>
      </c>
      <c r="DI20" s="96">
        <f t="shared" si="34"/>
        <v>6.6</v>
      </c>
      <c r="DJ20" s="92">
        <f t="shared" si="35"/>
        <v>2.5</v>
      </c>
      <c r="DK20" s="96">
        <f t="shared" si="27"/>
        <v>0.7</v>
      </c>
      <c r="DL20" s="76"/>
      <c r="DM20" s="59"/>
      <c r="DN20" s="59"/>
      <c r="DO20" s="59"/>
      <c r="DP20" s="59"/>
      <c r="DQ20" s="58"/>
      <c r="DR20" s="58"/>
      <c r="DS20" s="54"/>
      <c r="DT20" s="53"/>
      <c r="DU20" s="53"/>
    </row>
    <row r="21" spans="1:125" ht="15" thickBot="1">
      <c r="A21" s="13">
        <v>15</v>
      </c>
      <c r="B21" s="140">
        <v>30.2</v>
      </c>
      <c r="C21" s="141">
        <v>25.1</v>
      </c>
      <c r="D21" s="156">
        <f t="shared" si="3"/>
        <v>5.0999999999999979</v>
      </c>
      <c r="E21" s="156">
        <f t="shared" si="4"/>
        <v>31.890513914022581</v>
      </c>
      <c r="F21" s="156">
        <f t="shared" si="5"/>
        <v>42.963462600796724</v>
      </c>
      <c r="G21" s="156">
        <f t="shared" si="6"/>
        <v>4.1925219884999976</v>
      </c>
      <c r="H21" s="156">
        <f t="shared" si="7"/>
        <v>27.697991925522583</v>
      </c>
      <c r="I21" s="156">
        <f t="shared" si="8"/>
        <v>22.760763295828799</v>
      </c>
      <c r="J21" s="142">
        <f t="shared" si="9"/>
        <v>64.468714225582332</v>
      </c>
      <c r="K21" s="176">
        <v>994</v>
      </c>
      <c r="L21" s="177">
        <v>1</v>
      </c>
      <c r="M21" s="178"/>
      <c r="N21" s="178"/>
      <c r="O21" s="178"/>
      <c r="P21" s="179"/>
      <c r="Q21" s="180">
        <v>36</v>
      </c>
      <c r="R21" s="181">
        <v>3</v>
      </c>
      <c r="S21" s="181"/>
      <c r="T21" s="180"/>
      <c r="U21" s="182"/>
      <c r="V21" s="182" t="s">
        <v>54</v>
      </c>
      <c r="W21" s="156">
        <v>23.5</v>
      </c>
      <c r="X21" s="156"/>
      <c r="Y21" s="156">
        <v>30.8</v>
      </c>
      <c r="Z21" s="156">
        <v>31.2</v>
      </c>
      <c r="AA21" s="156"/>
      <c r="AB21" s="156">
        <v>32</v>
      </c>
      <c r="AC21" s="48"/>
      <c r="AD21" s="140">
        <v>20.2</v>
      </c>
      <c r="AE21" s="141">
        <v>20</v>
      </c>
      <c r="AF21" s="156">
        <f t="shared" si="10"/>
        <v>0.19999999999999929</v>
      </c>
      <c r="AG21" s="156">
        <f t="shared" si="11"/>
        <v>23.39269906658966</v>
      </c>
      <c r="AH21" s="156">
        <f t="shared" si="15"/>
        <v>23.68418059807065</v>
      </c>
      <c r="AI21" s="156">
        <f t="shared" si="16"/>
        <v>0.16347539999999941</v>
      </c>
      <c r="AJ21" s="156">
        <f t="shared" si="17"/>
        <v>23.229223666589661</v>
      </c>
      <c r="AK21" s="156">
        <f t="shared" si="12"/>
        <v>19.889064237926195</v>
      </c>
      <c r="AL21" s="142">
        <f t="shared" si="13"/>
        <v>98.079068306386532</v>
      </c>
      <c r="AM21" s="176">
        <v>996</v>
      </c>
      <c r="AN21" s="177">
        <v>8</v>
      </c>
      <c r="AO21" s="178"/>
      <c r="AP21" s="178"/>
      <c r="AQ21" s="178"/>
      <c r="AR21" s="179"/>
      <c r="AS21" s="180">
        <v>18</v>
      </c>
      <c r="AT21" s="181">
        <v>3</v>
      </c>
      <c r="AU21" s="181"/>
      <c r="AV21" s="180"/>
      <c r="AW21" s="182"/>
      <c r="AX21" s="182" t="s">
        <v>114</v>
      </c>
      <c r="AY21" s="156"/>
      <c r="AZ21" s="156">
        <v>27.4</v>
      </c>
      <c r="BA21" s="156">
        <v>30</v>
      </c>
      <c r="BB21" s="156"/>
      <c r="BC21" s="156">
        <v>30</v>
      </c>
      <c r="BD21" s="48"/>
      <c r="BE21" s="140">
        <v>21.5</v>
      </c>
      <c r="BF21" s="141">
        <v>20.6</v>
      </c>
      <c r="BG21" s="156">
        <f t="shared" si="18"/>
        <v>0.89999999999999858</v>
      </c>
      <c r="BH21" s="156">
        <f t="shared" si="19"/>
        <v>24.276689308539769</v>
      </c>
      <c r="BI21" s="156">
        <f t="shared" si="20"/>
        <v>25.657442951879197</v>
      </c>
      <c r="BJ21" s="156">
        <f t="shared" si="21"/>
        <v>0.73613547899999887</v>
      </c>
      <c r="BK21" s="156">
        <f t="shared" si="22"/>
        <v>23.540553829539771</v>
      </c>
      <c r="BL21" s="156">
        <f t="shared" si="23"/>
        <v>20.104137110857703</v>
      </c>
      <c r="BM21" s="142">
        <f t="shared" si="14"/>
        <v>91.749415067161323</v>
      </c>
      <c r="BN21" s="176">
        <v>995</v>
      </c>
      <c r="BO21" s="177">
        <v>3</v>
      </c>
      <c r="BP21" s="178"/>
      <c r="BQ21" s="178"/>
      <c r="BR21" s="178"/>
      <c r="BS21" s="179"/>
      <c r="BT21" s="180">
        <v>0</v>
      </c>
      <c r="BU21" s="181">
        <v>0</v>
      </c>
      <c r="BV21" s="181"/>
      <c r="BW21" s="180"/>
      <c r="BX21" s="182"/>
      <c r="BY21" s="182" t="s">
        <v>115</v>
      </c>
      <c r="BZ21" s="156"/>
      <c r="CA21" s="156">
        <v>27.7</v>
      </c>
      <c r="CB21" s="156">
        <v>28.8</v>
      </c>
      <c r="CC21" s="156"/>
      <c r="CD21" s="156">
        <v>30.7</v>
      </c>
      <c r="CE21" s="48"/>
      <c r="CF21" s="150">
        <v>55.5</v>
      </c>
      <c r="CG21" s="156">
        <v>40</v>
      </c>
      <c r="CH21" s="169" t="e">
        <f t="shared" si="0"/>
        <v>#VALUE!</v>
      </c>
      <c r="CI21" s="154">
        <v>26</v>
      </c>
      <c r="CJ21" s="154">
        <v>123596.6</v>
      </c>
      <c r="CK21" s="156">
        <v>26</v>
      </c>
      <c r="CL21" s="156">
        <v>35</v>
      </c>
      <c r="CM21" s="97">
        <f t="shared" si="1"/>
        <v>23.966666666666669</v>
      </c>
      <c r="CN21" s="98"/>
      <c r="CO21" s="98"/>
      <c r="CP21" s="102">
        <f t="shared" si="2"/>
        <v>84.765732533043391</v>
      </c>
      <c r="CQ21" s="132">
        <v>5.2</v>
      </c>
      <c r="CS21" s="83">
        <v>9</v>
      </c>
      <c r="CT21" s="92">
        <f t="shared" si="28"/>
        <v>31.5</v>
      </c>
      <c r="CU21" s="92">
        <f t="shared" si="29"/>
        <v>19.2</v>
      </c>
      <c r="CV21" s="92">
        <f t="shared" si="30"/>
        <v>26.633333333333329</v>
      </c>
      <c r="CW21" s="94" t="str">
        <f t="shared" si="31"/>
        <v>s/d</v>
      </c>
      <c r="CX21" s="94" t="str">
        <f t="shared" si="32"/>
        <v>s/d</v>
      </c>
      <c r="CY21" s="93">
        <f t="shared" si="33"/>
        <v>71.092712505951013</v>
      </c>
      <c r="CZ21" s="92">
        <f t="shared" si="24"/>
        <v>20.597322274444622</v>
      </c>
      <c r="DA21" s="93">
        <f t="shared" si="25"/>
        <v>997</v>
      </c>
      <c r="DB21" s="92">
        <f t="shared" si="36"/>
        <v>17.5</v>
      </c>
      <c r="DC21" s="92" t="e">
        <f t="shared" si="26"/>
        <v>#DIV/0!</v>
      </c>
      <c r="DD21" s="92">
        <f t="shared" si="26"/>
        <v>28.866666666666664</v>
      </c>
      <c r="DE21" s="92">
        <f t="shared" si="26"/>
        <v>28.566666666666666</v>
      </c>
      <c r="DF21" s="92" t="e">
        <f t="shared" si="26"/>
        <v>#DIV/0!</v>
      </c>
      <c r="DG21" s="92">
        <f t="shared" si="26"/>
        <v>28.633333333333336</v>
      </c>
      <c r="DH21" s="92" t="e">
        <f t="shared" si="26"/>
        <v>#DIV/0!</v>
      </c>
      <c r="DI21" s="96">
        <f t="shared" si="34"/>
        <v>0</v>
      </c>
      <c r="DJ21" s="92">
        <f t="shared" si="35"/>
        <v>5.6000000000000014</v>
      </c>
      <c r="DK21" s="96">
        <f t="shared" si="27"/>
        <v>8</v>
      </c>
      <c r="DL21" s="76"/>
      <c r="DM21" s="59"/>
      <c r="DN21" s="59"/>
      <c r="DO21" s="59"/>
      <c r="DP21" s="59"/>
      <c r="DQ21" s="58"/>
      <c r="DR21" s="58"/>
      <c r="DS21" s="54"/>
      <c r="DT21" s="53"/>
      <c r="DU21" s="53"/>
    </row>
    <row r="22" spans="1:125" ht="15" thickBot="1">
      <c r="A22" s="13">
        <v>16</v>
      </c>
      <c r="B22" s="140">
        <v>20</v>
      </c>
      <c r="C22" s="141">
        <v>19.399999999999999</v>
      </c>
      <c r="D22" s="156">
        <f t="shared" si="3"/>
        <v>0.60000000000000142</v>
      </c>
      <c r="E22" s="156">
        <f t="shared" si="4"/>
        <v>22.536999886080302</v>
      </c>
      <c r="F22" s="156">
        <f t="shared" si="5"/>
        <v>23.39269906658966</v>
      </c>
      <c r="G22" s="156">
        <f t="shared" si="6"/>
        <v>0.49009541400000117</v>
      </c>
      <c r="H22" s="156">
        <f t="shared" si="7"/>
        <v>22.0469044720803</v>
      </c>
      <c r="I22" s="156">
        <f t="shared" si="8"/>
        <v>19.048631399525995</v>
      </c>
      <c r="J22" s="142">
        <f t="shared" si="9"/>
        <v>94.246946063477239</v>
      </c>
      <c r="K22" s="176">
        <v>997</v>
      </c>
      <c r="L22" s="177">
        <v>8</v>
      </c>
      <c r="M22" s="178"/>
      <c r="N22" s="178"/>
      <c r="O22" s="178"/>
      <c r="P22" s="179"/>
      <c r="Q22" s="180">
        <v>36</v>
      </c>
      <c r="R22" s="181">
        <v>2</v>
      </c>
      <c r="S22" s="181"/>
      <c r="T22" s="180"/>
      <c r="U22" s="182"/>
      <c r="V22" s="182" t="s">
        <v>114</v>
      </c>
      <c r="W22" s="156">
        <v>18</v>
      </c>
      <c r="X22" s="156"/>
      <c r="Y22" s="156">
        <v>26</v>
      </c>
      <c r="Z22" s="156">
        <v>27.4</v>
      </c>
      <c r="AA22" s="156"/>
      <c r="AB22" s="156">
        <v>29.6</v>
      </c>
      <c r="AC22" s="48"/>
      <c r="AD22" s="140">
        <v>23.4</v>
      </c>
      <c r="AE22" s="141">
        <v>21.2</v>
      </c>
      <c r="AF22" s="156">
        <f t="shared" si="10"/>
        <v>2.1999999999999993</v>
      </c>
      <c r="AG22" s="156">
        <f t="shared" si="11"/>
        <v>25.189755922109946</v>
      </c>
      <c r="AH22" s="156">
        <f t="shared" si="15"/>
        <v>28.799587018992298</v>
      </c>
      <c r="AI22" s="156">
        <f t="shared" si="16"/>
        <v>1.8006551639999995</v>
      </c>
      <c r="AJ22" s="156">
        <f t="shared" si="17"/>
        <v>23.389100758109947</v>
      </c>
      <c r="AK22" s="156">
        <f t="shared" si="12"/>
        <v>19.99982312241336</v>
      </c>
      <c r="AL22" s="142">
        <f t="shared" si="13"/>
        <v>81.213319978115209</v>
      </c>
      <c r="AM22" s="176">
        <v>1001</v>
      </c>
      <c r="AN22" s="178">
        <v>8</v>
      </c>
      <c r="AO22" s="178"/>
      <c r="AP22" s="178"/>
      <c r="AQ22" s="178"/>
      <c r="AR22" s="181"/>
      <c r="AS22" s="179">
        <v>0</v>
      </c>
      <c r="AT22" s="181">
        <v>0</v>
      </c>
      <c r="AU22" s="181"/>
      <c r="AV22" s="180"/>
      <c r="AW22" s="182"/>
      <c r="AX22" s="182" t="s">
        <v>115</v>
      </c>
      <c r="AY22" s="156"/>
      <c r="AZ22" s="156">
        <v>25.6</v>
      </c>
      <c r="BA22" s="156">
        <v>27.2</v>
      </c>
      <c r="BB22" s="156"/>
      <c r="BC22" s="156">
        <v>28</v>
      </c>
      <c r="BD22" s="48"/>
      <c r="BE22" s="156">
        <v>21.4</v>
      </c>
      <c r="BF22" s="141">
        <v>20.2</v>
      </c>
      <c r="BG22" s="156">
        <f t="shared" si="18"/>
        <v>1.1999999999999993</v>
      </c>
      <c r="BH22" s="156">
        <f t="shared" si="19"/>
        <v>23.68418059807065</v>
      </c>
      <c r="BI22" s="156">
        <f t="shared" si="20"/>
        <v>25.500711069439838</v>
      </c>
      <c r="BJ22" s="156">
        <f t="shared" si="21"/>
        <v>0.98107292399999957</v>
      </c>
      <c r="BK22" s="156">
        <f t="shared" si="22"/>
        <v>22.703107674070651</v>
      </c>
      <c r="BL22" s="156">
        <f t="shared" si="23"/>
        <v>19.519816075659776</v>
      </c>
      <c r="BM22" s="142">
        <f t="shared" si="14"/>
        <v>89.029312211133416</v>
      </c>
      <c r="BN22" s="176">
        <v>997</v>
      </c>
      <c r="BO22" s="177">
        <v>5</v>
      </c>
      <c r="BP22" s="178"/>
      <c r="BQ22" s="178"/>
      <c r="BR22" s="178"/>
      <c r="BS22" s="179"/>
      <c r="BT22" s="180">
        <v>0</v>
      </c>
      <c r="BU22" s="181">
        <v>0</v>
      </c>
      <c r="BV22" s="181"/>
      <c r="BW22" s="180"/>
      <c r="BX22" s="182"/>
      <c r="BY22" s="182" t="s">
        <v>115</v>
      </c>
      <c r="BZ22" s="156"/>
      <c r="CA22" s="156">
        <v>26.2</v>
      </c>
      <c r="CB22" s="156">
        <v>27.2</v>
      </c>
      <c r="CC22" s="156"/>
      <c r="CD22" s="156">
        <v>28.5</v>
      </c>
      <c r="CE22" s="48"/>
      <c r="CF22" s="150">
        <v>3.1</v>
      </c>
      <c r="CG22" s="165" t="s">
        <v>116</v>
      </c>
      <c r="CH22" s="158">
        <f t="shared" si="0"/>
        <v>1.1000000000000014</v>
      </c>
      <c r="CI22" s="154">
        <v>20.7</v>
      </c>
      <c r="CJ22" s="154">
        <v>123670.72</v>
      </c>
      <c r="CK22" s="156">
        <v>19.399999999999999</v>
      </c>
      <c r="CL22" s="156">
        <v>25.2</v>
      </c>
      <c r="CM22" s="97">
        <f t="shared" si="1"/>
        <v>21.599999999999998</v>
      </c>
      <c r="CN22" s="98"/>
      <c r="CO22" s="98"/>
      <c r="CP22" s="102">
        <f t="shared" si="2"/>
        <v>88.163192750908607</v>
      </c>
      <c r="CQ22" s="132">
        <v>0</v>
      </c>
      <c r="CS22" s="83">
        <v>10</v>
      </c>
      <c r="CT22" s="92">
        <f t="shared" si="28"/>
        <v>34</v>
      </c>
      <c r="CU22" s="92">
        <f t="shared" si="29"/>
        <v>21.6</v>
      </c>
      <c r="CV22" s="92">
        <f t="shared" si="30"/>
        <v>28.1</v>
      </c>
      <c r="CW22" s="94" t="str">
        <f t="shared" si="31"/>
        <v>s/d</v>
      </c>
      <c r="CX22" s="94" t="str">
        <f t="shared" si="32"/>
        <v>s/d</v>
      </c>
      <c r="CY22" s="93">
        <f t="shared" si="33"/>
        <v>70.089355670391157</v>
      </c>
      <c r="CZ22" s="92">
        <f t="shared" si="24"/>
        <v>22.111147245266821</v>
      </c>
      <c r="DA22" s="93">
        <f t="shared" si="25"/>
        <v>996</v>
      </c>
      <c r="DB22" s="92">
        <f t="shared" si="36"/>
        <v>18</v>
      </c>
      <c r="DC22" s="92" t="e">
        <f t="shared" si="26"/>
        <v>#DIV/0!</v>
      </c>
      <c r="DD22" s="92">
        <f t="shared" si="26"/>
        <v>29.200000000000003</v>
      </c>
      <c r="DE22" s="92">
        <f t="shared" si="26"/>
        <v>29.049999999999997</v>
      </c>
      <c r="DF22" s="92" t="e">
        <f t="shared" si="26"/>
        <v>#DIV/0!</v>
      </c>
      <c r="DG22" s="92">
        <f t="shared" si="26"/>
        <v>28.950000000000003</v>
      </c>
      <c r="DH22" s="92" t="e">
        <f t="shared" si="26"/>
        <v>#DIV/0!</v>
      </c>
      <c r="DI22" s="96">
        <f t="shared" si="34"/>
        <v>0</v>
      </c>
      <c r="DJ22" s="92">
        <f t="shared" si="35"/>
        <v>6.8000000000000007</v>
      </c>
      <c r="DK22" s="96">
        <f t="shared" si="27"/>
        <v>10.3</v>
      </c>
      <c r="DL22" s="76"/>
      <c r="DM22" s="59"/>
      <c r="DN22" s="59"/>
      <c r="DO22" s="59"/>
      <c r="DP22" s="59"/>
      <c r="DQ22" s="58"/>
      <c r="DR22" s="58"/>
      <c r="DS22" s="54"/>
      <c r="DT22" s="53"/>
      <c r="DU22" s="53"/>
    </row>
    <row r="23" spans="1:125" ht="15" thickBot="1">
      <c r="A23" s="13">
        <v>17</v>
      </c>
      <c r="B23" s="140">
        <v>25</v>
      </c>
      <c r="C23" s="141">
        <v>21.6</v>
      </c>
      <c r="D23" s="156">
        <f t="shared" si="3"/>
        <v>3.3999999999999986</v>
      </c>
      <c r="E23" s="156">
        <f t="shared" si="4"/>
        <v>25.815016086976236</v>
      </c>
      <c r="F23" s="156">
        <f t="shared" si="5"/>
        <v>31.701003193072857</v>
      </c>
      <c r="G23" s="156">
        <f t="shared" si="6"/>
        <v>2.784080343999999</v>
      </c>
      <c r="H23" s="156">
        <f t="shared" si="7"/>
        <v>23.030935742976236</v>
      </c>
      <c r="I23" s="156">
        <f t="shared" si="8"/>
        <v>19.750765408289823</v>
      </c>
      <c r="J23" s="142">
        <f t="shared" si="9"/>
        <v>72.65049501022996</v>
      </c>
      <c r="K23" s="176">
        <v>999</v>
      </c>
      <c r="L23" s="177">
        <v>1</v>
      </c>
      <c r="M23" s="178"/>
      <c r="N23" s="178"/>
      <c r="O23" s="178"/>
      <c r="P23" s="179"/>
      <c r="Q23" s="180">
        <v>13</v>
      </c>
      <c r="R23" s="181">
        <v>2</v>
      </c>
      <c r="S23" s="181"/>
      <c r="T23" s="180"/>
      <c r="U23" s="182"/>
      <c r="V23" s="182" t="s">
        <v>115</v>
      </c>
      <c r="W23" s="156">
        <v>17.8</v>
      </c>
      <c r="X23" s="156"/>
      <c r="Y23" s="156">
        <v>26</v>
      </c>
      <c r="Z23" s="156">
        <v>26.5</v>
      </c>
      <c r="AA23" s="156"/>
      <c r="AB23" s="156">
        <v>28.2</v>
      </c>
      <c r="AC23" s="48"/>
      <c r="AD23" s="156">
        <v>31</v>
      </c>
      <c r="AE23" s="141">
        <v>22.8</v>
      </c>
      <c r="AF23" s="156">
        <f t="shared" si="10"/>
        <v>8.1999999999999993</v>
      </c>
      <c r="AG23" s="156">
        <f t="shared" si="11"/>
        <v>27.772908940045649</v>
      </c>
      <c r="AH23" s="156">
        <f t="shared" si="15"/>
        <v>44.973233931428979</v>
      </c>
      <c r="AI23" s="156">
        <f t="shared" si="16"/>
        <v>6.7235881959999988</v>
      </c>
      <c r="AJ23" s="156">
        <f t="shared" si="17"/>
        <v>21.049320744045652</v>
      </c>
      <c r="AK23" s="156">
        <f t="shared" si="12"/>
        <v>18.308261241825573</v>
      </c>
      <c r="AL23" s="50">
        <f t="shared" si="13"/>
        <v>46.804107474547436</v>
      </c>
      <c r="AM23" s="176">
        <v>1001</v>
      </c>
      <c r="AN23" s="178">
        <v>3</v>
      </c>
      <c r="AO23" s="178"/>
      <c r="AP23" s="178"/>
      <c r="AQ23" s="178"/>
      <c r="AR23" s="181"/>
      <c r="AS23" s="179">
        <v>18</v>
      </c>
      <c r="AT23" s="181">
        <v>2</v>
      </c>
      <c r="AU23" s="182"/>
      <c r="AV23" s="182"/>
      <c r="AW23" s="182"/>
      <c r="AX23" s="182" t="s">
        <v>54</v>
      </c>
      <c r="AY23" s="156"/>
      <c r="AZ23" s="156">
        <v>25.2</v>
      </c>
      <c r="BA23" s="156">
        <v>26.4</v>
      </c>
      <c r="BB23" s="156"/>
      <c r="BC23" s="156">
        <v>28.6</v>
      </c>
      <c r="BD23" s="48"/>
      <c r="BE23" s="156">
        <v>25</v>
      </c>
      <c r="BF23" s="141">
        <v>19.8</v>
      </c>
      <c r="BG23" s="156">
        <f t="shared" si="18"/>
        <v>5.1999999999999993</v>
      </c>
      <c r="BH23" s="156">
        <f t="shared" si="19"/>
        <v>23.104360847524493</v>
      </c>
      <c r="BI23" s="156">
        <f t="shared" si="20"/>
        <v>31.701003193072857</v>
      </c>
      <c r="BJ23" s="156">
        <f t="shared" si="21"/>
        <v>4.2494047959999994</v>
      </c>
      <c r="BK23" s="156">
        <f t="shared" si="22"/>
        <v>18.854956051524493</v>
      </c>
      <c r="BL23" s="156">
        <f t="shared" si="23"/>
        <v>16.565006979183941</v>
      </c>
      <c r="BM23" s="142">
        <f t="shared" si="14"/>
        <v>59.4774743773553</v>
      </c>
      <c r="BN23" s="176">
        <v>997</v>
      </c>
      <c r="BO23" s="177">
        <v>1</v>
      </c>
      <c r="BP23" s="178"/>
      <c r="BQ23" s="178"/>
      <c r="BR23" s="178"/>
      <c r="BS23" s="179"/>
      <c r="BT23" s="180">
        <v>0</v>
      </c>
      <c r="BU23" s="181">
        <v>0</v>
      </c>
      <c r="BV23" s="181"/>
      <c r="BW23" s="180"/>
      <c r="BX23" s="182"/>
      <c r="BY23" s="182" t="s">
        <v>115</v>
      </c>
      <c r="BZ23" s="156"/>
      <c r="CA23" s="156">
        <v>28.2</v>
      </c>
      <c r="CB23" s="156">
        <v>28.4</v>
      </c>
      <c r="CC23" s="156"/>
      <c r="CD23" s="156">
        <v>28.6</v>
      </c>
      <c r="CE23" s="48"/>
      <c r="CF23" s="150">
        <v>0</v>
      </c>
      <c r="CG23" s="156">
        <v>23</v>
      </c>
      <c r="CH23" s="158">
        <f t="shared" si="0"/>
        <v>7</v>
      </c>
      <c r="CI23" s="154">
        <v>23</v>
      </c>
      <c r="CJ23" s="154">
        <v>123697.60000000001</v>
      </c>
      <c r="CK23" s="156">
        <v>20.2</v>
      </c>
      <c r="CL23" s="156">
        <v>31</v>
      </c>
      <c r="CM23" s="97">
        <f t="shared" si="1"/>
        <v>27</v>
      </c>
      <c r="CN23" s="98"/>
      <c r="CO23" s="98"/>
      <c r="CP23" s="102">
        <f t="shared" si="2"/>
        <v>59.644025620710899</v>
      </c>
      <c r="CQ23" s="132">
        <v>10</v>
      </c>
      <c r="CS23" s="83">
        <v>11</v>
      </c>
      <c r="CT23" s="92">
        <f t="shared" si="28"/>
        <v>37.5</v>
      </c>
      <c r="CU23" s="92">
        <f t="shared" si="29"/>
        <v>24.8</v>
      </c>
      <c r="CV23" s="92">
        <f t="shared" si="30"/>
        <v>32.866666666666667</v>
      </c>
      <c r="CW23" s="94" t="str">
        <f t="shared" si="31"/>
        <v>s/d</v>
      </c>
      <c r="CX23" s="94" t="str">
        <f t="shared" si="32"/>
        <v>s/d</v>
      </c>
      <c r="CY23" s="93">
        <f t="shared" si="33"/>
        <v>52.182096417328744</v>
      </c>
      <c r="CZ23" s="92">
        <f t="shared" si="24"/>
        <v>21.513385361575786</v>
      </c>
      <c r="DA23" s="93">
        <f t="shared" si="25"/>
        <v>991.33333333333337</v>
      </c>
      <c r="DB23" s="92">
        <f t="shared" si="36"/>
        <v>20.5</v>
      </c>
      <c r="DC23" s="92" t="e">
        <f t="shared" si="26"/>
        <v>#DIV/0!</v>
      </c>
      <c r="DD23" s="92">
        <f t="shared" si="26"/>
        <v>31.566666666666663</v>
      </c>
      <c r="DE23" s="92">
        <f t="shared" si="26"/>
        <v>30.5</v>
      </c>
      <c r="DF23" s="92" t="e">
        <f t="shared" si="26"/>
        <v>#DIV/0!</v>
      </c>
      <c r="DG23" s="92">
        <f t="shared" si="26"/>
        <v>29.466666666666669</v>
      </c>
      <c r="DH23" s="92" t="e">
        <f t="shared" si="26"/>
        <v>#DIV/0!</v>
      </c>
      <c r="DI23" s="96">
        <f t="shared" si="34"/>
        <v>0</v>
      </c>
      <c r="DJ23" s="92">
        <f t="shared" si="35"/>
        <v>8.2000000000000028</v>
      </c>
      <c r="DK23" s="96">
        <f t="shared" si="27"/>
        <v>10.199999999999999</v>
      </c>
      <c r="DL23" s="76"/>
      <c r="DM23" s="59"/>
      <c r="DN23" s="59"/>
      <c r="DO23" s="59"/>
      <c r="DP23" s="59"/>
      <c r="DQ23" s="58"/>
      <c r="DR23" s="58"/>
      <c r="DS23" s="54"/>
      <c r="DT23" s="53"/>
      <c r="DU23" s="53"/>
    </row>
    <row r="24" spans="1:125" ht="15" thickBot="1">
      <c r="A24" s="13">
        <v>18</v>
      </c>
      <c r="B24" s="140">
        <v>27.8</v>
      </c>
      <c r="C24" s="141">
        <v>20.8</v>
      </c>
      <c r="D24" s="156">
        <f t="shared" si="3"/>
        <v>7</v>
      </c>
      <c r="E24" s="156">
        <f t="shared" si="4"/>
        <v>24.577774866933723</v>
      </c>
      <c r="F24" s="156">
        <f t="shared" si="5"/>
        <v>37.394764950818264</v>
      </c>
      <c r="G24" s="156">
        <f t="shared" si="6"/>
        <v>5.7267845600000005</v>
      </c>
      <c r="H24" s="156">
        <f t="shared" si="7"/>
        <v>18.850990306933724</v>
      </c>
      <c r="I24" s="156">
        <f t="shared" si="8"/>
        <v>16.561698943194862</v>
      </c>
      <c r="J24" s="142">
        <f t="shared" si="9"/>
        <v>50.410773624935516</v>
      </c>
      <c r="K24" s="176">
        <v>999</v>
      </c>
      <c r="L24" s="177">
        <v>0</v>
      </c>
      <c r="M24" s="178"/>
      <c r="N24" s="178"/>
      <c r="O24" s="178"/>
      <c r="P24" s="179"/>
      <c r="Q24" s="180">
        <v>9</v>
      </c>
      <c r="R24" s="181">
        <v>2</v>
      </c>
      <c r="S24" s="181"/>
      <c r="T24" s="180"/>
      <c r="U24" s="182"/>
      <c r="V24" s="182" t="s">
        <v>115</v>
      </c>
      <c r="W24" s="156">
        <v>15.5</v>
      </c>
      <c r="X24" s="156"/>
      <c r="Y24" s="156">
        <v>26</v>
      </c>
      <c r="Z24" s="156">
        <v>26.8</v>
      </c>
      <c r="AA24" s="156"/>
      <c r="AB24" s="156">
        <v>28.2</v>
      </c>
      <c r="AC24" s="48"/>
      <c r="AD24" s="156">
        <v>32.799999999999997</v>
      </c>
      <c r="AE24" s="141">
        <v>27.2</v>
      </c>
      <c r="AF24" s="156">
        <f t="shared" si="10"/>
        <v>5.5999999999999979</v>
      </c>
      <c r="AG24" s="156">
        <f t="shared" si="11"/>
        <v>36.104952685810211</v>
      </c>
      <c r="AH24" s="156">
        <f>IF(AD24="","SD",(10^(23.5518-(2937.4/(273+AD24))-(4.9283*LOG10(273+AD24)))))</f>
        <v>49.795932638463391</v>
      </c>
      <c r="AI24" s="156">
        <f t="shared" si="16"/>
        <v>4.6143592319999982</v>
      </c>
      <c r="AJ24" s="156">
        <f>IF(AG24="SD","SD",IF(AI24="SD","SD",(AG24-AI24)))</f>
        <v>31.490593453810213</v>
      </c>
      <c r="AK24" s="156">
        <f>IF(AJ24="SD","SD",((237.3*LN(AJ24/6.11))/(7.5*LN(10)-LN(AJ24/6.11))))</f>
        <v>24.896024119849002</v>
      </c>
      <c r="AL24" s="142">
        <f t="shared" si="13"/>
        <v>63.239288402214271</v>
      </c>
      <c r="AM24" s="176">
        <v>997</v>
      </c>
      <c r="AN24" s="178">
        <v>2</v>
      </c>
      <c r="AO24" s="178"/>
      <c r="AP24" s="178"/>
      <c r="AQ24" s="178"/>
      <c r="AR24" s="181"/>
      <c r="AS24" s="179">
        <v>13</v>
      </c>
      <c r="AT24" s="181">
        <v>2</v>
      </c>
      <c r="AU24" s="182"/>
      <c r="AV24" s="182"/>
      <c r="AW24" s="182"/>
      <c r="AX24" s="181" t="s">
        <v>54</v>
      </c>
      <c r="AY24" s="156"/>
      <c r="AZ24" s="156">
        <v>26.4</v>
      </c>
      <c r="BA24" s="156">
        <v>26.8</v>
      </c>
      <c r="BB24" s="156"/>
      <c r="BC24" s="156">
        <v>27.8</v>
      </c>
      <c r="BD24" s="48"/>
      <c r="BE24" s="156">
        <v>24.2</v>
      </c>
      <c r="BF24" s="141">
        <v>20.399999999999999</v>
      </c>
      <c r="BG24" s="156">
        <f t="shared" si="18"/>
        <v>3.8000000000000007</v>
      </c>
      <c r="BH24" s="156">
        <f t="shared" si="19"/>
        <v>23.978834317206886</v>
      </c>
      <c r="BI24" s="156">
        <f t="shared" si="20"/>
        <v>30.219932720958749</v>
      </c>
      <c r="BJ24" s="156">
        <f t="shared" si="21"/>
        <v>3.1074292520000011</v>
      </c>
      <c r="BK24" s="156">
        <f t="shared" si="22"/>
        <v>20.871405065206886</v>
      </c>
      <c r="BL24" s="156">
        <f t="shared" si="23"/>
        <v>18.173003154764242</v>
      </c>
      <c r="BM24" s="142">
        <f t="shared" si="14"/>
        <v>69.065028231289617</v>
      </c>
      <c r="BN24" s="176">
        <v>998</v>
      </c>
      <c r="BO24" s="177">
        <v>0</v>
      </c>
      <c r="BP24" s="178"/>
      <c r="BQ24" s="178"/>
      <c r="BR24" s="178"/>
      <c r="BS24" s="179"/>
      <c r="BT24" s="180">
        <v>0</v>
      </c>
      <c r="BU24" s="181">
        <v>0</v>
      </c>
      <c r="BV24" s="181"/>
      <c r="BW24" s="180"/>
      <c r="BX24" s="182"/>
      <c r="BY24" s="182" t="s">
        <v>115</v>
      </c>
      <c r="BZ24" s="156"/>
      <c r="CA24" s="156">
        <v>28.6</v>
      </c>
      <c r="CB24" s="156">
        <v>29</v>
      </c>
      <c r="CC24" s="156"/>
      <c r="CD24" s="156">
        <v>28.5</v>
      </c>
      <c r="CE24" s="48"/>
      <c r="CF24" s="150">
        <v>0</v>
      </c>
      <c r="CG24" s="156">
        <v>32</v>
      </c>
      <c r="CH24" s="158">
        <f t="shared" si="0"/>
        <v>3.5</v>
      </c>
      <c r="CI24" s="154">
        <v>23.5</v>
      </c>
      <c r="CJ24" s="154">
        <v>123745.4</v>
      </c>
      <c r="CK24" s="156">
        <v>18.399999999999999</v>
      </c>
      <c r="CL24" s="156">
        <v>33.5</v>
      </c>
      <c r="CM24" s="97">
        <f t="shared" si="1"/>
        <v>28.266666666666666</v>
      </c>
      <c r="CN24" s="98"/>
      <c r="CO24" s="98"/>
      <c r="CP24" s="102">
        <f t="shared" si="2"/>
        <v>60.905030086146468</v>
      </c>
      <c r="CQ24" s="132">
        <v>9.5</v>
      </c>
      <c r="CS24" s="83">
        <v>12</v>
      </c>
      <c r="CT24" s="92">
        <f t="shared" si="28"/>
        <v>35.5</v>
      </c>
      <c r="CU24" s="92">
        <f t="shared" si="29"/>
        <v>26.1</v>
      </c>
      <c r="CV24" s="92">
        <f t="shared" si="30"/>
        <v>28</v>
      </c>
      <c r="CW24" s="94" t="str">
        <f t="shared" si="31"/>
        <v>s/d</v>
      </c>
      <c r="CX24" s="94" t="str">
        <f t="shared" si="32"/>
        <v>s/d</v>
      </c>
      <c r="CY24" s="93">
        <f t="shared" si="33"/>
        <v>70.525962262652357</v>
      </c>
      <c r="CZ24" s="92">
        <f t="shared" si="24"/>
        <v>22.10600373308257</v>
      </c>
      <c r="DA24" s="93">
        <f t="shared" si="25"/>
        <v>995.5</v>
      </c>
      <c r="DB24" s="92">
        <f t="shared" si="36"/>
        <v>23</v>
      </c>
      <c r="DC24" s="92" t="e">
        <f t="shared" si="26"/>
        <v>#DIV/0!</v>
      </c>
      <c r="DD24" s="92">
        <f t="shared" si="26"/>
        <v>30.450000000000003</v>
      </c>
      <c r="DE24" s="92">
        <f t="shared" si="26"/>
        <v>30.55</v>
      </c>
      <c r="DF24" s="92" t="e">
        <f t="shared" si="26"/>
        <v>#DIV/0!</v>
      </c>
      <c r="DG24" s="92">
        <f t="shared" si="26"/>
        <v>30.05</v>
      </c>
      <c r="DH24" s="92" t="e">
        <f t="shared" si="26"/>
        <v>#DIV/0!</v>
      </c>
      <c r="DI24" s="96">
        <f t="shared" si="34"/>
        <v>0.1</v>
      </c>
      <c r="DJ24" s="92">
        <f t="shared" si="35"/>
        <v>4.6000000000000014</v>
      </c>
      <c r="DK24" s="96">
        <f t="shared" si="27"/>
        <v>6.7</v>
      </c>
      <c r="DL24" s="76"/>
      <c r="DM24" s="59"/>
      <c r="DN24" s="59"/>
      <c r="DO24" s="59"/>
      <c r="DP24" s="59"/>
      <c r="DQ24" s="58"/>
      <c r="DR24" s="58"/>
      <c r="DS24" s="54"/>
      <c r="DT24" s="53"/>
      <c r="DU24" s="53"/>
    </row>
    <row r="25" spans="1:125" ht="15" thickBot="1">
      <c r="A25" s="13">
        <v>19</v>
      </c>
      <c r="B25" s="140">
        <v>27.4</v>
      </c>
      <c r="C25" s="141">
        <v>23.5</v>
      </c>
      <c r="D25" s="156">
        <f t="shared" si="3"/>
        <v>3.8999999999999986</v>
      </c>
      <c r="E25" s="156">
        <f t="shared" si="4"/>
        <v>28.973881908668147</v>
      </c>
      <c r="F25" s="156">
        <f t="shared" si="5"/>
        <v>36.530518573931623</v>
      </c>
      <c r="G25" s="156">
        <f t="shared" si="6"/>
        <v>3.200312602499999</v>
      </c>
      <c r="H25" s="156">
        <f t="shared" si="7"/>
        <v>25.773569306168149</v>
      </c>
      <c r="I25" s="156">
        <f t="shared" si="8"/>
        <v>21.577748809892046</v>
      </c>
      <c r="J25" s="142">
        <f t="shared" si="9"/>
        <v>70.553527057128349</v>
      </c>
      <c r="K25" s="176">
        <v>998</v>
      </c>
      <c r="L25" s="177">
        <v>0</v>
      </c>
      <c r="M25" s="178"/>
      <c r="N25" s="178"/>
      <c r="O25" s="178"/>
      <c r="P25" s="179"/>
      <c r="Q25" s="180">
        <v>4</v>
      </c>
      <c r="R25" s="181">
        <v>2</v>
      </c>
      <c r="S25" s="181"/>
      <c r="T25" s="180"/>
      <c r="U25" s="182"/>
      <c r="V25" s="182" t="s">
        <v>115</v>
      </c>
      <c r="W25" s="156">
        <v>19</v>
      </c>
      <c r="X25" s="156"/>
      <c r="Y25" s="156">
        <v>27</v>
      </c>
      <c r="Z25" s="156">
        <v>27.5</v>
      </c>
      <c r="AA25" s="156"/>
      <c r="AB25" s="156">
        <v>28.5</v>
      </c>
      <c r="AC25" s="48"/>
      <c r="AD25" s="195"/>
      <c r="AE25" s="188"/>
      <c r="AF25" s="165" t="str">
        <f t="shared" si="10"/>
        <v>SD</v>
      </c>
      <c r="AG25" s="165" t="str">
        <f t="shared" si="11"/>
        <v>SD</v>
      </c>
      <c r="AH25" s="165" t="str">
        <f>IF(AD25="","SD",(10^(23.5518-(2937.4/(273+AD25))-(4.9283*LOG10(273+AD25)))))</f>
        <v>SD</v>
      </c>
      <c r="AI25" s="165" t="str">
        <f t="shared" si="16"/>
        <v>SD</v>
      </c>
      <c r="AJ25" s="165" t="str">
        <f>IF(AG25="SD","SD",IF(AI25="SD","SD",(AG25-AI25)))</f>
        <v>SD</v>
      </c>
      <c r="AK25" s="165" t="str">
        <f t="shared" si="12"/>
        <v>SD</v>
      </c>
      <c r="AL25" s="196" t="str">
        <f t="shared" si="13"/>
        <v/>
      </c>
      <c r="AM25" s="190"/>
      <c r="AN25" s="191"/>
      <c r="AO25" s="191"/>
      <c r="AP25" s="191"/>
      <c r="AQ25" s="191"/>
      <c r="AR25" s="193"/>
      <c r="AS25" s="198"/>
      <c r="AT25" s="192"/>
      <c r="AU25" s="192"/>
      <c r="AV25" s="198"/>
      <c r="AW25" s="194"/>
      <c r="AX25" s="194"/>
      <c r="AY25" s="165"/>
      <c r="AZ25" s="165"/>
      <c r="BA25" s="165"/>
      <c r="BB25" s="165"/>
      <c r="BC25" s="165"/>
      <c r="BD25" s="48"/>
      <c r="BE25" s="195"/>
      <c r="BF25" s="188"/>
      <c r="BG25" s="165" t="str">
        <f t="shared" si="18"/>
        <v>SD</v>
      </c>
      <c r="BH25" s="165" t="str">
        <f t="shared" si="19"/>
        <v>SD</v>
      </c>
      <c r="BI25" s="165" t="str">
        <f t="shared" si="20"/>
        <v>SD</v>
      </c>
      <c r="BJ25" s="165" t="str">
        <f t="shared" si="21"/>
        <v>SD</v>
      </c>
      <c r="BK25" s="165" t="str">
        <f t="shared" si="22"/>
        <v>SD</v>
      </c>
      <c r="BL25" s="165" t="str">
        <f t="shared" si="23"/>
        <v>SD</v>
      </c>
      <c r="BM25" s="196" t="str">
        <f t="shared" si="14"/>
        <v/>
      </c>
      <c r="BN25" s="190"/>
      <c r="BO25" s="197"/>
      <c r="BP25" s="191"/>
      <c r="BQ25" s="191"/>
      <c r="BR25" s="191"/>
      <c r="BS25" s="193"/>
      <c r="BT25" s="198"/>
      <c r="BU25" s="192"/>
      <c r="BV25" s="192"/>
      <c r="BW25" s="198"/>
      <c r="BX25" s="194"/>
      <c r="BY25" s="194"/>
      <c r="BZ25" s="165"/>
      <c r="CA25" s="165"/>
      <c r="CB25" s="165"/>
      <c r="CC25" s="165"/>
      <c r="CD25" s="165"/>
      <c r="CE25" s="48"/>
      <c r="CF25" s="150">
        <v>0</v>
      </c>
      <c r="CG25" s="156">
        <v>28.5</v>
      </c>
      <c r="CH25" s="158">
        <f t="shared" si="0"/>
        <v>7.5</v>
      </c>
      <c r="CI25" s="154">
        <v>25.7</v>
      </c>
      <c r="CJ25" s="154">
        <v>123784.37</v>
      </c>
      <c r="CK25" s="156">
        <v>21.8</v>
      </c>
      <c r="CL25" s="156">
        <v>35</v>
      </c>
      <c r="CM25" s="173" t="b">
        <f t="shared" si="1"/>
        <v>0</v>
      </c>
      <c r="CN25" s="98"/>
      <c r="CO25" s="98"/>
      <c r="CP25" s="170" t="str">
        <f t="shared" si="2"/>
        <v>sd</v>
      </c>
      <c r="CQ25" s="132">
        <v>11.2</v>
      </c>
      <c r="CS25" s="83">
        <v>13</v>
      </c>
      <c r="CT25" s="92">
        <f t="shared" si="28"/>
        <v>37</v>
      </c>
      <c r="CU25" s="92">
        <f t="shared" si="29"/>
        <v>21.9</v>
      </c>
      <c r="CV25" s="92">
        <f t="shared" si="30"/>
        <v>30.933333333333334</v>
      </c>
      <c r="CW25" s="94" t="str">
        <f t="shared" si="31"/>
        <v>s/d</v>
      </c>
      <c r="CX25" s="94" t="str">
        <f t="shared" si="32"/>
        <v>s/d</v>
      </c>
      <c r="CY25" s="93">
        <f t="shared" si="33"/>
        <v>51.93703033142345</v>
      </c>
      <c r="CZ25" s="92">
        <f t="shared" si="24"/>
        <v>19.379064483776048</v>
      </c>
      <c r="DA25" s="93">
        <f t="shared" si="25"/>
        <v>996.66666666666663</v>
      </c>
      <c r="DB25" s="92">
        <f t="shared" si="36"/>
        <v>18</v>
      </c>
      <c r="DC25" s="92" t="e">
        <f t="shared" si="26"/>
        <v>#DIV/0!</v>
      </c>
      <c r="DD25" s="92">
        <f t="shared" si="26"/>
        <v>31.400000000000002</v>
      </c>
      <c r="DE25" s="92">
        <f t="shared" si="26"/>
        <v>30.733333333333331</v>
      </c>
      <c r="DF25" s="92" t="e">
        <f t="shared" si="26"/>
        <v>#DIV/0!</v>
      </c>
      <c r="DG25" s="92">
        <f t="shared" si="26"/>
        <v>30</v>
      </c>
      <c r="DH25" s="92" t="e">
        <f t="shared" si="26"/>
        <v>#DIV/0!</v>
      </c>
      <c r="DI25" s="96">
        <f t="shared" si="34"/>
        <v>0</v>
      </c>
      <c r="DJ25" s="92" t="s">
        <v>65</v>
      </c>
      <c r="DK25" s="96">
        <f t="shared" si="27"/>
        <v>11.5</v>
      </c>
      <c r="DL25" s="76"/>
      <c r="DM25" s="59"/>
      <c r="DN25" s="59"/>
      <c r="DO25" s="59"/>
      <c r="DP25" s="59"/>
      <c r="DQ25" s="58"/>
      <c r="DR25" s="58"/>
      <c r="DS25" s="54"/>
      <c r="DT25" s="53"/>
      <c r="DU25" s="53"/>
    </row>
    <row r="26" spans="1:125" ht="15" thickBot="1">
      <c r="A26" s="13">
        <v>20</v>
      </c>
      <c r="B26" s="140">
        <v>29.8</v>
      </c>
      <c r="C26" s="141">
        <v>25.4</v>
      </c>
      <c r="D26" s="156">
        <f t="shared" si="3"/>
        <v>4.4000000000000021</v>
      </c>
      <c r="E26" s="156">
        <f t="shared" si="4"/>
        <v>32.464984595955208</v>
      </c>
      <c r="F26" s="156">
        <f t="shared" si="5"/>
        <v>41.988167344396693</v>
      </c>
      <c r="G26" s="156">
        <f t="shared" si="6"/>
        <v>3.6182906760000018</v>
      </c>
      <c r="H26" s="156">
        <f t="shared" si="7"/>
        <v>28.846693919955207</v>
      </c>
      <c r="I26" s="156">
        <f t="shared" si="8"/>
        <v>23.433123002527442</v>
      </c>
      <c r="J26" s="142">
        <f t="shared" si="9"/>
        <v>68.701959967311566</v>
      </c>
      <c r="K26" s="176">
        <v>995</v>
      </c>
      <c r="L26" s="177">
        <v>1</v>
      </c>
      <c r="M26" s="178"/>
      <c r="N26" s="178"/>
      <c r="O26" s="178"/>
      <c r="P26" s="179"/>
      <c r="Q26" s="180">
        <v>36</v>
      </c>
      <c r="R26" s="181">
        <v>2</v>
      </c>
      <c r="S26" s="181"/>
      <c r="T26" s="180"/>
      <c r="U26" s="182"/>
      <c r="V26" s="182" t="s">
        <v>54</v>
      </c>
      <c r="W26" s="165" t="s">
        <v>65</v>
      </c>
      <c r="X26" s="156"/>
      <c r="Y26" s="156">
        <v>28.6</v>
      </c>
      <c r="Z26" s="156">
        <v>28.6</v>
      </c>
      <c r="AA26" s="156"/>
      <c r="AB26" s="156">
        <v>29</v>
      </c>
      <c r="AC26" s="48"/>
      <c r="AD26" s="140">
        <v>34.6</v>
      </c>
      <c r="AE26" s="141">
        <v>27</v>
      </c>
      <c r="AF26" s="156">
        <f t="shared" si="10"/>
        <v>7.6000000000000014</v>
      </c>
      <c r="AG26" s="156">
        <f xml:space="preserve"> IF(AD26="","SD",IF(AE26="","SD",(10^(23.5518-(2937.4/(273+AE26))-(4.9283*LOG10(273+AE26))))))</f>
        <v>35.683708834322552</v>
      </c>
      <c r="AH26" s="156">
        <f t="shared" ref="AH26:AH37" si="37">IF(AD26="","SD",(10^(23.5518-(2937.4/(273+AD26))-(4.9283*LOG10(273+AD26)))))</f>
        <v>55.060752166288715</v>
      </c>
      <c r="AI26" s="156">
        <f t="shared" si="16"/>
        <v>6.2609480200000016</v>
      </c>
      <c r="AJ26" s="156">
        <f t="shared" ref="AJ26:AJ37" si="38">IF(AG26="SD","SD",IF(AI26="SD","SD",(AG26-AI26)))</f>
        <v>29.422760814322551</v>
      </c>
      <c r="AK26" s="156">
        <f t="shared" si="12"/>
        <v>23.761551277703898</v>
      </c>
      <c r="AL26" s="142">
        <f t="shared" si="13"/>
        <v>53.436903160100343</v>
      </c>
      <c r="AM26" s="176">
        <v>992</v>
      </c>
      <c r="AN26" s="177">
        <v>6</v>
      </c>
      <c r="AO26" s="178"/>
      <c r="AP26" s="178"/>
      <c r="AQ26" s="178"/>
      <c r="AR26" s="179"/>
      <c r="AS26" s="180">
        <v>36</v>
      </c>
      <c r="AT26" s="181">
        <v>2</v>
      </c>
      <c r="AU26" s="181"/>
      <c r="AV26" s="180"/>
      <c r="AW26" s="182"/>
      <c r="AX26" s="182" t="s">
        <v>54</v>
      </c>
      <c r="AY26" s="156"/>
      <c r="AZ26" s="156">
        <v>33</v>
      </c>
      <c r="BA26" s="156">
        <v>30.8</v>
      </c>
      <c r="BB26" s="156"/>
      <c r="BC26" s="156">
        <v>29</v>
      </c>
      <c r="BD26" s="48"/>
      <c r="BE26" s="140">
        <v>31.2</v>
      </c>
      <c r="BF26" s="141">
        <v>26</v>
      </c>
      <c r="BG26" s="156">
        <f t="shared" si="18"/>
        <v>5.1999999999999993</v>
      </c>
      <c r="BH26" s="156">
        <f t="shared" si="19"/>
        <v>33.641040126996863</v>
      </c>
      <c r="BI26" s="156">
        <f t="shared" si="20"/>
        <v>45.488246440621936</v>
      </c>
      <c r="BJ26" s="156">
        <f t="shared" si="21"/>
        <v>4.2790285199999998</v>
      </c>
      <c r="BK26" s="156">
        <f t="shared" si="22"/>
        <v>29.362011606996862</v>
      </c>
      <c r="BL26" s="156">
        <f t="shared" si="23"/>
        <v>23.727182832555048</v>
      </c>
      <c r="BM26" s="142">
        <f t="shared" si="14"/>
        <v>64.548567826910087</v>
      </c>
      <c r="BN26" s="176">
        <v>992</v>
      </c>
      <c r="BO26" s="177">
        <v>4</v>
      </c>
      <c r="BP26" s="178"/>
      <c r="BQ26" s="178"/>
      <c r="BR26" s="178"/>
      <c r="BS26" s="179"/>
      <c r="BT26" s="180">
        <v>0</v>
      </c>
      <c r="BU26" s="181">
        <v>0</v>
      </c>
      <c r="BV26" s="181"/>
      <c r="BW26" s="180"/>
      <c r="BX26" s="182"/>
      <c r="BY26" s="182" t="s">
        <v>54</v>
      </c>
      <c r="BZ26" s="156"/>
      <c r="CA26" s="156">
        <v>31.2</v>
      </c>
      <c r="CB26" s="156">
        <v>30.8</v>
      </c>
      <c r="CC26" s="156"/>
      <c r="CD26" s="156">
        <v>29.4</v>
      </c>
      <c r="CE26" s="48"/>
      <c r="CF26" s="150">
        <v>74.2</v>
      </c>
      <c r="CG26" s="156">
        <v>32.5</v>
      </c>
      <c r="CH26" s="169" t="e">
        <f t="shared" si="0"/>
        <v>#VALUE!</v>
      </c>
      <c r="CI26" s="154">
        <v>28</v>
      </c>
      <c r="CJ26" s="154">
        <v>123852.88</v>
      </c>
      <c r="CK26" s="156">
        <v>25.2</v>
      </c>
      <c r="CL26" s="156">
        <v>36</v>
      </c>
      <c r="CM26" s="97">
        <f t="shared" si="1"/>
        <v>31.866666666666671</v>
      </c>
      <c r="CN26" s="98"/>
      <c r="CO26" s="98"/>
      <c r="CP26" s="102">
        <f t="shared" si="2"/>
        <v>62.229143651440666</v>
      </c>
      <c r="CQ26" s="132">
        <v>9.4</v>
      </c>
      <c r="CS26" s="83">
        <v>14</v>
      </c>
      <c r="CT26" s="92">
        <f t="shared" si="28"/>
        <v>37.5</v>
      </c>
      <c r="CU26" s="92">
        <f t="shared" si="29"/>
        <v>25</v>
      </c>
      <c r="CV26" s="92">
        <f t="shared" si="30"/>
        <v>31.35</v>
      </c>
      <c r="CW26" s="94" t="str">
        <f t="shared" si="31"/>
        <v>s/d</v>
      </c>
      <c r="CX26" s="94" t="str">
        <f t="shared" si="32"/>
        <v>s/d</v>
      </c>
      <c r="CY26" s="93">
        <f t="shared" si="33"/>
        <v>58.34077529066542</v>
      </c>
      <c r="CZ26" s="92">
        <f t="shared" si="24"/>
        <v>22.189085666855405</v>
      </c>
      <c r="DA26" s="93">
        <f t="shared" si="25"/>
        <v>995</v>
      </c>
      <c r="DB26" s="92" t="str">
        <f t="shared" si="36"/>
        <v>s/d</v>
      </c>
      <c r="DC26" s="92" t="e">
        <f t="shared" si="26"/>
        <v>#DIV/0!</v>
      </c>
      <c r="DD26" s="92">
        <f t="shared" si="26"/>
        <v>35.049999999999997</v>
      </c>
      <c r="DE26" s="92">
        <f t="shared" si="26"/>
        <v>32.950000000000003</v>
      </c>
      <c r="DF26" s="92" t="e">
        <f t="shared" si="26"/>
        <v>#DIV/0!</v>
      </c>
      <c r="DG26" s="92">
        <f t="shared" si="26"/>
        <v>30.5</v>
      </c>
      <c r="DH26" s="92" t="e">
        <f t="shared" si="26"/>
        <v>#DIV/0!</v>
      </c>
      <c r="DI26" s="96">
        <f t="shared" si="34"/>
        <v>0</v>
      </c>
      <c r="DJ26" s="92">
        <f t="shared" si="35"/>
        <v>15</v>
      </c>
      <c r="DK26" s="96">
        <f t="shared" si="27"/>
        <v>10.7</v>
      </c>
      <c r="DL26" s="76"/>
      <c r="DM26" s="59"/>
      <c r="DN26" s="59"/>
      <c r="DO26" s="59"/>
      <c r="DP26" s="59"/>
      <c r="DQ26" s="58"/>
      <c r="DR26" s="58"/>
      <c r="DS26" s="54"/>
      <c r="DT26" s="53"/>
      <c r="DU26" s="53"/>
    </row>
    <row r="27" spans="1:125" ht="15" thickBot="1">
      <c r="A27" s="13">
        <v>21</v>
      </c>
      <c r="B27" s="140">
        <v>21.7</v>
      </c>
      <c r="C27" s="141">
        <v>21.2</v>
      </c>
      <c r="D27" s="156">
        <f t="shared" si="3"/>
        <v>0.5</v>
      </c>
      <c r="E27" s="156">
        <f t="shared" si="4"/>
        <v>25.189755922109946</v>
      </c>
      <c r="F27" s="156">
        <f t="shared" si="5"/>
        <v>25.9734342767009</v>
      </c>
      <c r="G27" s="156">
        <f t="shared" si="6"/>
        <v>0.40923981000000004</v>
      </c>
      <c r="H27" s="156">
        <f t="shared" si="7"/>
        <v>24.780516112109947</v>
      </c>
      <c r="I27" s="156">
        <f t="shared" si="8"/>
        <v>20.936775063657826</v>
      </c>
      <c r="J27" s="142">
        <f t="shared" si="9"/>
        <v>95.407160439845853</v>
      </c>
      <c r="K27" s="176">
        <v>998</v>
      </c>
      <c r="L27" s="177">
        <v>8</v>
      </c>
      <c r="M27" s="178"/>
      <c r="N27" s="178"/>
      <c r="O27" s="178"/>
      <c r="P27" s="179"/>
      <c r="Q27" s="180">
        <v>31</v>
      </c>
      <c r="R27" s="181">
        <v>2</v>
      </c>
      <c r="S27" s="181"/>
      <c r="T27" s="180"/>
      <c r="U27" s="182"/>
      <c r="V27" s="182" t="s">
        <v>114</v>
      </c>
      <c r="W27" s="165" t="s">
        <v>65</v>
      </c>
      <c r="X27" s="156"/>
      <c r="Y27" s="156">
        <v>25.4</v>
      </c>
      <c r="Z27" s="156">
        <v>26.6</v>
      </c>
      <c r="AA27" s="156"/>
      <c r="AB27" s="156">
        <v>29.2</v>
      </c>
      <c r="AC27" s="48"/>
      <c r="AD27" s="140">
        <v>26.2</v>
      </c>
      <c r="AE27" s="141">
        <v>22.4</v>
      </c>
      <c r="AF27" s="156">
        <f t="shared" si="10"/>
        <v>3.8000000000000007</v>
      </c>
      <c r="AG27" s="156">
        <f t="shared" si="11"/>
        <v>27.106345349143282</v>
      </c>
      <c r="AH27" s="156">
        <f t="shared" si="37"/>
        <v>34.04122114983732</v>
      </c>
      <c r="AI27" s="156">
        <f t="shared" si="16"/>
        <v>3.1144125120000008</v>
      </c>
      <c r="AJ27" s="156">
        <f t="shared" si="38"/>
        <v>23.991932837143281</v>
      </c>
      <c r="AK27" s="156">
        <f t="shared" si="12"/>
        <v>20.411582967225346</v>
      </c>
      <c r="AL27" s="142">
        <f t="shared" si="13"/>
        <v>70.479060464779877</v>
      </c>
      <c r="AM27" s="176">
        <v>997</v>
      </c>
      <c r="AN27" s="177">
        <v>6</v>
      </c>
      <c r="AO27" s="178"/>
      <c r="AP27" s="178"/>
      <c r="AQ27" s="178"/>
      <c r="AR27" s="179"/>
      <c r="AS27" s="180">
        <v>22</v>
      </c>
      <c r="AT27" s="181">
        <v>3</v>
      </c>
      <c r="AU27" s="181"/>
      <c r="AV27" s="180"/>
      <c r="AW27" s="182"/>
      <c r="AX27" s="182" t="s">
        <v>115</v>
      </c>
      <c r="AY27" s="156"/>
      <c r="AZ27" s="156">
        <v>28.3</v>
      </c>
      <c r="BA27" s="156">
        <v>27.7</v>
      </c>
      <c r="BB27" s="156"/>
      <c r="BC27" s="156">
        <v>28.6</v>
      </c>
      <c r="BD27" s="48"/>
      <c r="BE27" s="140">
        <v>22.2</v>
      </c>
      <c r="BF27" s="141">
        <v>19.600000000000001</v>
      </c>
      <c r="BG27" s="156">
        <f t="shared" si="18"/>
        <v>2.5999999999999979</v>
      </c>
      <c r="BH27" s="156">
        <f t="shared" si="19"/>
        <v>22.819137273918777</v>
      </c>
      <c r="BI27" s="156">
        <f t="shared" si="20"/>
        <v>26.77833506255956</v>
      </c>
      <c r="BJ27" s="156">
        <f t="shared" si="21"/>
        <v>2.1242245959999986</v>
      </c>
      <c r="BK27" s="156">
        <f t="shared" si="22"/>
        <v>20.694912677918779</v>
      </c>
      <c r="BL27" s="156">
        <f t="shared" si="23"/>
        <v>18.037826246290795</v>
      </c>
      <c r="BM27" s="142">
        <f t="shared" si="14"/>
        <v>77.282297908257974</v>
      </c>
      <c r="BN27" s="176">
        <v>998</v>
      </c>
      <c r="BO27" s="177">
        <v>0</v>
      </c>
      <c r="BP27" s="178"/>
      <c r="BQ27" s="178"/>
      <c r="BR27" s="178"/>
      <c r="BS27" s="179"/>
      <c r="BT27" s="180">
        <v>13</v>
      </c>
      <c r="BU27" s="181">
        <v>2</v>
      </c>
      <c r="BV27" s="181"/>
      <c r="BW27" s="180"/>
      <c r="BX27" s="182"/>
      <c r="BY27" s="182" t="s">
        <v>115</v>
      </c>
      <c r="BZ27" s="156"/>
      <c r="CA27" s="156">
        <v>27.6</v>
      </c>
      <c r="CB27" s="156">
        <v>28</v>
      </c>
      <c r="CC27" s="156"/>
      <c r="CD27" s="156">
        <v>28.5</v>
      </c>
      <c r="CE27" s="48"/>
      <c r="CF27" s="150">
        <v>0</v>
      </c>
      <c r="CG27" s="165" t="s">
        <v>116</v>
      </c>
      <c r="CH27" s="158">
        <f t="shared" si="0"/>
        <v>4.1000000000000014</v>
      </c>
      <c r="CI27" s="154">
        <v>22</v>
      </c>
      <c r="CJ27" s="154">
        <v>123944.68</v>
      </c>
      <c r="CK27" s="156">
        <v>21</v>
      </c>
      <c r="CL27" s="156">
        <v>31</v>
      </c>
      <c r="CM27" s="97">
        <f t="shared" si="1"/>
        <v>23.366666666666664</v>
      </c>
      <c r="CN27" s="98"/>
      <c r="CO27" s="98"/>
      <c r="CP27" s="102">
        <f t="shared" si="2"/>
        <v>81.056172937627892</v>
      </c>
      <c r="CQ27" s="132">
        <v>2.7</v>
      </c>
      <c r="CS27" s="83">
        <v>15</v>
      </c>
      <c r="CT27" s="92">
        <f t="shared" si="28"/>
        <v>35</v>
      </c>
      <c r="CU27" s="92">
        <f t="shared" si="29"/>
        <v>26</v>
      </c>
      <c r="CV27" s="92">
        <f t="shared" si="30"/>
        <v>23.966666666666669</v>
      </c>
      <c r="CW27" s="94" t="str">
        <f t="shared" si="31"/>
        <v>s/d</v>
      </c>
      <c r="CX27" s="94" t="str">
        <f t="shared" si="32"/>
        <v>s/d</v>
      </c>
      <c r="CY27" s="93">
        <f t="shared" si="33"/>
        <v>84.765732533043391</v>
      </c>
      <c r="CZ27" s="92">
        <f t="shared" si="24"/>
        <v>20.917988214870899</v>
      </c>
      <c r="DA27" s="93">
        <f t="shared" si="25"/>
        <v>995</v>
      </c>
      <c r="DB27" s="92">
        <f t="shared" si="36"/>
        <v>23.5</v>
      </c>
      <c r="DC27" s="92" t="e">
        <f t="shared" si="26"/>
        <v>#DIV/0!</v>
      </c>
      <c r="DD27" s="92">
        <f t="shared" si="26"/>
        <v>28.633333333333336</v>
      </c>
      <c r="DE27" s="92">
        <f t="shared" si="26"/>
        <v>30</v>
      </c>
      <c r="DF27" s="92" t="e">
        <f t="shared" si="26"/>
        <v>#DIV/0!</v>
      </c>
      <c r="DG27" s="92">
        <f t="shared" si="26"/>
        <v>30.900000000000002</v>
      </c>
      <c r="DH27" s="92" t="e">
        <f t="shared" si="26"/>
        <v>#DIV/0!</v>
      </c>
      <c r="DI27" s="96">
        <f t="shared" si="34"/>
        <v>55.5</v>
      </c>
      <c r="DJ27" s="92" t="s">
        <v>65</v>
      </c>
      <c r="DK27" s="96">
        <f t="shared" si="27"/>
        <v>5.2</v>
      </c>
      <c r="DL27" s="76"/>
      <c r="DM27" s="59"/>
      <c r="DN27" s="59"/>
      <c r="DO27" s="59"/>
      <c r="DP27" s="59"/>
      <c r="DQ27" s="58"/>
      <c r="DR27" s="58"/>
      <c r="DS27" s="54"/>
      <c r="DT27" s="53"/>
      <c r="DU27" s="53"/>
    </row>
    <row r="28" spans="1:125" ht="15" thickBot="1">
      <c r="A28" s="13">
        <v>22</v>
      </c>
      <c r="B28" s="140">
        <v>23.4</v>
      </c>
      <c r="C28" s="141">
        <v>19.399999999999999</v>
      </c>
      <c r="D28" s="156">
        <f t="shared" si="3"/>
        <v>4</v>
      </c>
      <c r="E28" s="156">
        <f t="shared" si="4"/>
        <v>22.536999886080302</v>
      </c>
      <c r="F28" s="156">
        <f t="shared" si="5"/>
        <v>28.799587018992298</v>
      </c>
      <c r="G28" s="156">
        <f t="shared" si="6"/>
        <v>3.2673027600000002</v>
      </c>
      <c r="H28" s="156">
        <f t="shared" si="7"/>
        <v>19.269697126080302</v>
      </c>
      <c r="I28" s="156">
        <f t="shared" si="8"/>
        <v>16.907644590014357</v>
      </c>
      <c r="J28" s="142">
        <f t="shared" si="9"/>
        <v>66.909630035224552</v>
      </c>
      <c r="K28" s="176">
        <v>1002</v>
      </c>
      <c r="L28" s="177">
        <v>0</v>
      </c>
      <c r="M28" s="178"/>
      <c r="N28" s="178"/>
      <c r="O28" s="178"/>
      <c r="P28" s="179"/>
      <c r="Q28" s="180">
        <v>13</v>
      </c>
      <c r="R28" s="181">
        <v>2</v>
      </c>
      <c r="S28" s="181"/>
      <c r="T28" s="180"/>
      <c r="U28" s="182"/>
      <c r="V28" s="182" t="s">
        <v>115</v>
      </c>
      <c r="W28" s="156">
        <v>15</v>
      </c>
      <c r="X28" s="156"/>
      <c r="Y28" s="156">
        <v>25.2</v>
      </c>
      <c r="Z28" s="156">
        <v>26.2</v>
      </c>
      <c r="AA28" s="156"/>
      <c r="AB28" s="156">
        <v>28.1</v>
      </c>
      <c r="AC28" s="48"/>
      <c r="AD28" s="140">
        <v>29</v>
      </c>
      <c r="AE28" s="141">
        <v>21.8</v>
      </c>
      <c r="AF28" s="156">
        <f t="shared" si="10"/>
        <v>7.1999999999999993</v>
      </c>
      <c r="AG28" s="156">
        <f t="shared" si="11"/>
        <v>26.132701336552852</v>
      </c>
      <c r="AH28" s="156">
        <f t="shared" si="37"/>
        <v>40.09513838993027</v>
      </c>
      <c r="AI28" s="156">
        <f t="shared" si="16"/>
        <v>5.8970226959999987</v>
      </c>
      <c r="AJ28" s="156">
        <f t="shared" si="38"/>
        <v>20.235678640552855</v>
      </c>
      <c r="AK28" s="156">
        <f t="shared" si="12"/>
        <v>17.681306917523884</v>
      </c>
      <c r="AL28" s="142">
        <f t="shared" si="13"/>
        <v>50.469157741166356</v>
      </c>
      <c r="AM28" s="176">
        <v>1001</v>
      </c>
      <c r="AN28" s="177">
        <v>5</v>
      </c>
      <c r="AO28" s="178"/>
      <c r="AP28" s="178"/>
      <c r="AQ28" s="178"/>
      <c r="AR28" s="179"/>
      <c r="AS28" s="180">
        <v>31</v>
      </c>
      <c r="AT28" s="181">
        <v>3</v>
      </c>
      <c r="AU28" s="181"/>
      <c r="AV28" s="180"/>
      <c r="AW28" s="182"/>
      <c r="AX28" s="182" t="s">
        <v>54</v>
      </c>
      <c r="AY28" s="156"/>
      <c r="AZ28" s="156">
        <v>29.8</v>
      </c>
      <c r="BA28" s="156">
        <v>28.2</v>
      </c>
      <c r="BB28" s="156"/>
      <c r="BC28" s="156">
        <v>27.8</v>
      </c>
      <c r="BD28" s="48"/>
      <c r="BE28" s="156">
        <v>20.100000000000001</v>
      </c>
      <c r="BF28" s="141">
        <v>19.3</v>
      </c>
      <c r="BG28" s="156">
        <f t="shared" si="18"/>
        <v>0.80000000000000071</v>
      </c>
      <c r="BH28" s="156">
        <f t="shared" si="19"/>
        <v>22.397079674593993</v>
      </c>
      <c r="BI28" s="156">
        <f t="shared" si="20"/>
        <v>23.538045118469292</v>
      </c>
      <c r="BJ28" s="156">
        <f t="shared" si="21"/>
        <v>0.65338704400000058</v>
      </c>
      <c r="BK28" s="156">
        <f t="shared" si="22"/>
        <v>21.743692630593991</v>
      </c>
      <c r="BL28" s="156">
        <f t="shared" si="23"/>
        <v>18.826753786335161</v>
      </c>
      <c r="BM28" s="142">
        <f t="shared" si="14"/>
        <v>92.376799012644639</v>
      </c>
      <c r="BN28" s="176">
        <v>1001</v>
      </c>
      <c r="BO28" s="177">
        <v>7</v>
      </c>
      <c r="BP28" s="178"/>
      <c r="BQ28" s="178"/>
      <c r="BR28" s="178"/>
      <c r="BS28" s="179"/>
      <c r="BT28" s="180">
        <v>0</v>
      </c>
      <c r="BU28" s="181">
        <v>0</v>
      </c>
      <c r="BV28" s="181"/>
      <c r="BW28" s="180"/>
      <c r="BX28" s="182"/>
      <c r="BY28" s="181" t="s">
        <v>115</v>
      </c>
      <c r="BZ28" s="156"/>
      <c r="CA28" s="156">
        <v>27.4</v>
      </c>
      <c r="CB28" s="156">
        <v>27.9</v>
      </c>
      <c r="CC28" s="156"/>
      <c r="CD28" s="156">
        <v>28</v>
      </c>
      <c r="CE28" s="48"/>
      <c r="CF28" s="47">
        <v>2.6</v>
      </c>
      <c r="CG28" s="156">
        <v>29.1</v>
      </c>
      <c r="CH28" s="158">
        <f t="shared" si="0"/>
        <v>5.5</v>
      </c>
      <c r="CI28" s="154">
        <v>21.5</v>
      </c>
      <c r="CJ28" s="154">
        <v>123996.37</v>
      </c>
      <c r="CK28" s="156">
        <v>17.2</v>
      </c>
      <c r="CL28" s="156">
        <v>29.4</v>
      </c>
      <c r="CM28" s="97">
        <f t="shared" si="1"/>
        <v>24.166666666666668</v>
      </c>
      <c r="CN28" s="98"/>
      <c r="CO28" s="98"/>
      <c r="CP28" s="102">
        <f t="shared" si="2"/>
        <v>69.918528929678516</v>
      </c>
      <c r="CQ28" s="132">
        <v>7.2</v>
      </c>
      <c r="CS28" s="83">
        <v>16</v>
      </c>
      <c r="CT28" s="92">
        <f t="shared" si="28"/>
        <v>25.2</v>
      </c>
      <c r="CU28" s="92">
        <f t="shared" si="29"/>
        <v>19.399999999999999</v>
      </c>
      <c r="CV28" s="92">
        <f t="shared" si="30"/>
        <v>21.599999999999998</v>
      </c>
      <c r="CW28" s="94" t="str">
        <f t="shared" si="31"/>
        <v>s/d</v>
      </c>
      <c r="CX28" s="94" t="str">
        <f t="shared" si="32"/>
        <v>s/d</v>
      </c>
      <c r="CY28" s="93">
        <f t="shared" si="33"/>
        <v>88.163192750908607</v>
      </c>
      <c r="CZ28" s="92">
        <f t="shared" si="24"/>
        <v>19.522756865866377</v>
      </c>
      <c r="DA28" s="93">
        <f t="shared" si="25"/>
        <v>998.33333333333337</v>
      </c>
      <c r="DB28" s="92">
        <f t="shared" si="36"/>
        <v>18</v>
      </c>
      <c r="DC28" s="92" t="e">
        <f t="shared" si="26"/>
        <v>#DIV/0!</v>
      </c>
      <c r="DD28" s="92">
        <f t="shared" si="26"/>
        <v>25.933333333333334</v>
      </c>
      <c r="DE28" s="92">
        <f t="shared" si="26"/>
        <v>27.266666666666666</v>
      </c>
      <c r="DF28" s="92" t="e">
        <f t="shared" si="26"/>
        <v>#DIV/0!</v>
      </c>
      <c r="DG28" s="92">
        <f t="shared" si="26"/>
        <v>28.7</v>
      </c>
      <c r="DH28" s="92" t="e">
        <f t="shared" si="26"/>
        <v>#DIV/0!</v>
      </c>
      <c r="DI28" s="96">
        <f t="shared" si="34"/>
        <v>3.1</v>
      </c>
      <c r="DJ28" s="92">
        <f t="shared" si="35"/>
        <v>1.1000000000000014</v>
      </c>
      <c r="DK28" s="96">
        <f t="shared" si="27"/>
        <v>0</v>
      </c>
      <c r="DL28" s="76"/>
      <c r="DM28" s="59"/>
      <c r="DN28" s="59"/>
      <c r="DO28" s="59"/>
      <c r="DP28" s="59"/>
      <c r="DQ28" s="58"/>
      <c r="DR28" s="58"/>
      <c r="DS28" s="54"/>
      <c r="DT28" s="53"/>
      <c r="DU28" s="53"/>
    </row>
    <row r="29" spans="1:125" ht="15" thickBot="1">
      <c r="A29" s="13">
        <v>23</v>
      </c>
      <c r="B29" s="140">
        <v>23</v>
      </c>
      <c r="C29" s="141">
        <v>17.8</v>
      </c>
      <c r="D29" s="156">
        <f t="shared" si="3"/>
        <v>5.1999999999999993</v>
      </c>
      <c r="E29" s="156">
        <f t="shared" si="4"/>
        <v>20.387655901406315</v>
      </c>
      <c r="F29" s="156">
        <f t="shared" si="5"/>
        <v>28.111525375006003</v>
      </c>
      <c r="G29" s="156">
        <f t="shared" si="6"/>
        <v>4.2398487559999998</v>
      </c>
      <c r="H29" s="156">
        <f t="shared" si="7"/>
        <v>16.147807145406315</v>
      </c>
      <c r="I29" s="156">
        <f t="shared" si="8"/>
        <v>14.150719253797375</v>
      </c>
      <c r="J29" s="142">
        <f t="shared" si="9"/>
        <v>57.441945714419866</v>
      </c>
      <c r="K29" s="176">
        <v>1003</v>
      </c>
      <c r="L29" s="177">
        <v>0</v>
      </c>
      <c r="M29" s="178"/>
      <c r="N29" s="178"/>
      <c r="O29" s="178"/>
      <c r="P29" s="179"/>
      <c r="Q29" s="180">
        <v>4</v>
      </c>
      <c r="R29" s="181">
        <v>2</v>
      </c>
      <c r="S29" s="181"/>
      <c r="T29" s="180"/>
      <c r="U29" s="182"/>
      <c r="V29" s="182" t="s">
        <v>115</v>
      </c>
      <c r="W29" s="156">
        <v>14</v>
      </c>
      <c r="X29" s="156"/>
      <c r="Y29" s="156">
        <v>24.8</v>
      </c>
      <c r="Z29" s="156">
        <v>26</v>
      </c>
      <c r="AA29" s="156"/>
      <c r="AB29" s="156">
        <v>27.7</v>
      </c>
      <c r="AC29" s="48"/>
      <c r="AD29" s="156">
        <v>29.6</v>
      </c>
      <c r="AE29" s="141">
        <v>19</v>
      </c>
      <c r="AF29" s="156">
        <f t="shared" si="10"/>
        <v>10.600000000000001</v>
      </c>
      <c r="AG29" s="156">
        <f t="shared" si="11"/>
        <v>21.981870859163269</v>
      </c>
      <c r="AH29" s="156">
        <f t="shared" si="37"/>
        <v>41.507774950792033</v>
      </c>
      <c r="AI29" s="156">
        <f t="shared" si="16"/>
        <v>8.6544563900000018</v>
      </c>
      <c r="AJ29" s="156">
        <f t="shared" si="38"/>
        <v>13.327414469163267</v>
      </c>
      <c r="AK29" s="156">
        <f t="shared" si="12"/>
        <v>11.223475698764926</v>
      </c>
      <c r="AL29" s="50">
        <f t="shared" si="13"/>
        <v>32.10823631226458</v>
      </c>
      <c r="AM29" s="176">
        <v>1000</v>
      </c>
      <c r="AN29" s="178">
        <v>0</v>
      </c>
      <c r="AO29" s="178"/>
      <c r="AP29" s="178"/>
      <c r="AQ29" s="178"/>
      <c r="AR29" s="179"/>
      <c r="AS29" s="180">
        <v>18</v>
      </c>
      <c r="AT29" s="181">
        <v>2</v>
      </c>
      <c r="AU29" s="181"/>
      <c r="AV29" s="182"/>
      <c r="AW29" s="181"/>
      <c r="AX29" s="182" t="s">
        <v>54</v>
      </c>
      <c r="AY29" s="156"/>
      <c r="AZ29" s="156">
        <v>30</v>
      </c>
      <c r="BA29" s="156">
        <v>28</v>
      </c>
      <c r="BB29" s="156"/>
      <c r="BC29" s="156">
        <v>27.5</v>
      </c>
      <c r="BD29" s="48"/>
      <c r="BE29" s="156">
        <v>23.5</v>
      </c>
      <c r="BF29" s="141">
        <v>19.7</v>
      </c>
      <c r="BG29" s="156">
        <f t="shared" si="18"/>
        <v>3.8000000000000007</v>
      </c>
      <c r="BH29" s="156">
        <f t="shared" si="19"/>
        <v>22.961361513615785</v>
      </c>
      <c r="BI29" s="156">
        <f t="shared" si="20"/>
        <v>28.973881908668147</v>
      </c>
      <c r="BJ29" s="156">
        <f t="shared" si="21"/>
        <v>3.1049851110000009</v>
      </c>
      <c r="BK29" s="156">
        <f t="shared" si="22"/>
        <v>19.856376402615783</v>
      </c>
      <c r="BL29" s="156">
        <f t="shared" si="23"/>
        <v>17.38145901007691</v>
      </c>
      <c r="BM29" s="50">
        <f t="shared" si="14"/>
        <v>68.531984996719856</v>
      </c>
      <c r="BN29" s="176">
        <v>999</v>
      </c>
      <c r="BO29" s="178">
        <v>0</v>
      </c>
      <c r="BP29" s="178"/>
      <c r="BQ29" s="178"/>
      <c r="BR29" s="178"/>
      <c r="BS29" s="181"/>
      <c r="BT29" s="179">
        <v>0</v>
      </c>
      <c r="BU29" s="181">
        <v>0</v>
      </c>
      <c r="BV29" s="182"/>
      <c r="BW29" s="182"/>
      <c r="BX29" s="182"/>
      <c r="BY29" s="182" t="s">
        <v>115</v>
      </c>
      <c r="BZ29" s="156"/>
      <c r="CA29" s="156">
        <v>27.9</v>
      </c>
      <c r="CB29" s="156">
        <v>28.2</v>
      </c>
      <c r="CC29" s="156"/>
      <c r="CD29" s="156">
        <v>27.8</v>
      </c>
      <c r="CE29" s="48"/>
      <c r="CF29" s="47">
        <v>0</v>
      </c>
      <c r="CG29" s="156">
        <v>27.9</v>
      </c>
      <c r="CH29" s="158">
        <f t="shared" si="0"/>
        <v>6.8999999999999986</v>
      </c>
      <c r="CI29" s="154">
        <v>21</v>
      </c>
      <c r="CJ29" s="154">
        <v>124044.37</v>
      </c>
      <c r="CK29" s="156">
        <v>16.2</v>
      </c>
      <c r="CL29" s="156">
        <v>30.8</v>
      </c>
      <c r="CM29" s="97">
        <f t="shared" si="1"/>
        <v>25.366666666666664</v>
      </c>
      <c r="CN29" s="98"/>
      <c r="CO29" s="98"/>
      <c r="CP29" s="102">
        <f t="shared" si="2"/>
        <v>52.694055674468096</v>
      </c>
      <c r="CQ29" s="132">
        <v>11.2</v>
      </c>
      <c r="CS29" s="83">
        <v>17</v>
      </c>
      <c r="CT29" s="92">
        <f t="shared" si="28"/>
        <v>31</v>
      </c>
      <c r="CU29" s="92">
        <f t="shared" si="29"/>
        <v>20.2</v>
      </c>
      <c r="CV29" s="92">
        <f t="shared" si="30"/>
        <v>27</v>
      </c>
      <c r="CW29" s="94" t="str">
        <f t="shared" si="31"/>
        <v>s/d</v>
      </c>
      <c r="CX29" s="94" t="str">
        <f t="shared" si="32"/>
        <v>s/d</v>
      </c>
      <c r="CY29" s="93">
        <f t="shared" si="33"/>
        <v>59.644025620710899</v>
      </c>
      <c r="CZ29" s="92">
        <f t="shared" si="24"/>
        <v>18.208011209766447</v>
      </c>
      <c r="DA29" s="93">
        <f t="shared" si="25"/>
        <v>999</v>
      </c>
      <c r="DB29" s="92">
        <f t="shared" si="36"/>
        <v>17.8</v>
      </c>
      <c r="DC29" s="92" t="e">
        <f t="shared" ref="DC29:DH43" si="39">IF(COUNT(X23,AY23,BZ23)=1,"sd",AVERAGE(X23,AY23,BZ23))</f>
        <v>#DIV/0!</v>
      </c>
      <c r="DD29" s="92">
        <f t="shared" si="39"/>
        <v>26.466666666666669</v>
      </c>
      <c r="DE29" s="92">
        <f t="shared" si="39"/>
        <v>27.099999999999998</v>
      </c>
      <c r="DF29" s="92" t="e">
        <f t="shared" si="39"/>
        <v>#DIV/0!</v>
      </c>
      <c r="DG29" s="92">
        <f t="shared" si="39"/>
        <v>28.466666666666669</v>
      </c>
      <c r="DH29" s="92" t="e">
        <f t="shared" si="39"/>
        <v>#DIV/0!</v>
      </c>
      <c r="DI29" s="96">
        <f t="shared" si="34"/>
        <v>0</v>
      </c>
      <c r="DJ29" s="92">
        <f t="shared" si="35"/>
        <v>7</v>
      </c>
      <c r="DK29" s="96">
        <f t="shared" si="27"/>
        <v>10</v>
      </c>
      <c r="DL29" s="76"/>
      <c r="DM29" s="59"/>
      <c r="DN29" s="59"/>
      <c r="DO29" s="59"/>
      <c r="DP29" s="59"/>
      <c r="DQ29" s="58"/>
      <c r="DR29" s="58"/>
      <c r="DS29" s="54"/>
      <c r="DT29" s="53"/>
      <c r="DU29" s="53"/>
    </row>
    <row r="30" spans="1:125" ht="15" thickBot="1">
      <c r="A30" s="13">
        <v>24</v>
      </c>
      <c r="B30" s="140">
        <v>25.8</v>
      </c>
      <c r="C30" s="141">
        <v>19</v>
      </c>
      <c r="D30" s="156">
        <f t="shared" si="3"/>
        <v>6.8000000000000007</v>
      </c>
      <c r="E30" s="156">
        <f t="shared" si="4"/>
        <v>21.981870859163269</v>
      </c>
      <c r="F30" s="156">
        <f t="shared" si="5"/>
        <v>33.244963896408066</v>
      </c>
      <c r="G30" s="156">
        <f t="shared" si="6"/>
        <v>5.5519154200000003</v>
      </c>
      <c r="H30" s="156">
        <f t="shared" si="7"/>
        <v>16.429955439163269</v>
      </c>
      <c r="I30" s="156">
        <f t="shared" si="8"/>
        <v>14.418260004853256</v>
      </c>
      <c r="J30" s="142">
        <f t="shared" si="9"/>
        <v>49.42088519139115</v>
      </c>
      <c r="K30" s="176">
        <v>999</v>
      </c>
      <c r="L30" s="177">
        <v>0</v>
      </c>
      <c r="M30" s="178"/>
      <c r="N30" s="178"/>
      <c r="O30" s="178"/>
      <c r="P30" s="179"/>
      <c r="Q30" s="180">
        <v>4</v>
      </c>
      <c r="R30" s="181">
        <v>2</v>
      </c>
      <c r="S30" s="181"/>
      <c r="T30" s="180"/>
      <c r="U30" s="182"/>
      <c r="V30" s="182" t="s">
        <v>54</v>
      </c>
      <c r="W30" s="156">
        <v>13.5</v>
      </c>
      <c r="X30" s="156"/>
      <c r="Y30" s="156">
        <v>25</v>
      </c>
      <c r="Z30" s="156">
        <v>25.9</v>
      </c>
      <c r="AA30" s="156"/>
      <c r="AB30" s="156">
        <v>27.7</v>
      </c>
      <c r="AC30" s="48"/>
      <c r="AD30" s="165"/>
      <c r="AE30" s="188"/>
      <c r="AF30" s="165" t="str">
        <f t="shared" si="10"/>
        <v>SD</v>
      </c>
      <c r="AG30" s="165" t="str">
        <f t="shared" si="11"/>
        <v>SD</v>
      </c>
      <c r="AH30" s="165" t="str">
        <f t="shared" si="37"/>
        <v>SD</v>
      </c>
      <c r="AI30" s="165" t="str">
        <f t="shared" si="16"/>
        <v>SD</v>
      </c>
      <c r="AJ30" s="165" t="str">
        <f t="shared" si="38"/>
        <v>SD</v>
      </c>
      <c r="AK30" s="165" t="str">
        <f t="shared" si="12"/>
        <v>SD</v>
      </c>
      <c r="AL30" s="189" t="str">
        <f t="shared" si="13"/>
        <v/>
      </c>
      <c r="AM30" s="190"/>
      <c r="AN30" s="191"/>
      <c r="AO30" s="191"/>
      <c r="AP30" s="191"/>
      <c r="AQ30" s="191"/>
      <c r="AR30" s="192"/>
      <c r="AS30" s="193"/>
      <c r="AT30" s="192"/>
      <c r="AU30" s="194"/>
      <c r="AV30" s="194"/>
      <c r="AW30" s="194"/>
      <c r="AX30" s="194"/>
      <c r="AY30" s="165"/>
      <c r="AZ30" s="165"/>
      <c r="BA30" s="165"/>
      <c r="BB30" s="165"/>
      <c r="BC30" s="165"/>
      <c r="BD30" s="48"/>
      <c r="BE30" s="156">
        <v>26.9</v>
      </c>
      <c r="BF30" s="141">
        <v>22.7</v>
      </c>
      <c r="BG30" s="156">
        <f t="shared" si="18"/>
        <v>4.1999999999999993</v>
      </c>
      <c r="BH30" s="156">
        <f t="shared" si="19"/>
        <v>27.604940326924901</v>
      </c>
      <c r="BI30" s="156">
        <f t="shared" si="20"/>
        <v>35.47469615794644</v>
      </c>
      <c r="BJ30" s="156">
        <f t="shared" si="21"/>
        <v>3.4434031589999998</v>
      </c>
      <c r="BK30" s="156">
        <f t="shared" si="22"/>
        <v>24.161537167924902</v>
      </c>
      <c r="BL30" s="156">
        <f t="shared" si="23"/>
        <v>20.525798918475473</v>
      </c>
      <c r="BM30" s="50">
        <f t="shared" si="14"/>
        <v>68.109215256837786</v>
      </c>
      <c r="BN30" s="176">
        <v>993</v>
      </c>
      <c r="BO30" s="178">
        <v>0</v>
      </c>
      <c r="BP30" s="178"/>
      <c r="BQ30" s="178"/>
      <c r="BR30" s="178"/>
      <c r="BS30" s="181"/>
      <c r="BT30" s="179">
        <v>0</v>
      </c>
      <c r="BU30" s="181">
        <v>0</v>
      </c>
      <c r="BV30" s="182"/>
      <c r="BW30" s="182"/>
      <c r="BX30" s="182"/>
      <c r="BY30" s="182" t="s">
        <v>54</v>
      </c>
      <c r="BZ30" s="156"/>
      <c r="CA30" s="156">
        <v>28.4</v>
      </c>
      <c r="CB30" s="156">
        <v>28.4</v>
      </c>
      <c r="CC30" s="156"/>
      <c r="CD30" s="156">
        <v>27.7</v>
      </c>
      <c r="CE30" s="48"/>
      <c r="CF30" s="47">
        <v>0</v>
      </c>
      <c r="CG30" s="156">
        <v>31.9</v>
      </c>
      <c r="CH30" s="158">
        <f t="shared" si="0"/>
        <v>7.5</v>
      </c>
      <c r="CI30" s="154">
        <v>22.5</v>
      </c>
      <c r="CJ30" s="154">
        <v>124079.55</v>
      </c>
      <c r="CK30" s="156">
        <v>16</v>
      </c>
      <c r="CL30" s="156">
        <v>34</v>
      </c>
      <c r="CM30" s="97">
        <f t="shared" si="1"/>
        <v>26.35</v>
      </c>
      <c r="CN30" s="98"/>
      <c r="CO30" s="98"/>
      <c r="CP30" s="102">
        <f t="shared" si="2"/>
        <v>58.765050224114468</v>
      </c>
      <c r="CQ30" s="132">
        <v>11.2</v>
      </c>
      <c r="CS30" s="83">
        <v>18</v>
      </c>
      <c r="CT30" s="92">
        <f t="shared" si="28"/>
        <v>33.5</v>
      </c>
      <c r="CU30" s="92">
        <f t="shared" si="29"/>
        <v>18.399999999999999</v>
      </c>
      <c r="CV30" s="92">
        <f t="shared" si="30"/>
        <v>28.266666666666666</v>
      </c>
      <c r="CW30" s="94" t="str">
        <f t="shared" si="31"/>
        <v>s/d</v>
      </c>
      <c r="CX30" s="94" t="str">
        <f t="shared" si="32"/>
        <v>s/d</v>
      </c>
      <c r="CY30" s="93">
        <f t="shared" si="33"/>
        <v>60.905030086146468</v>
      </c>
      <c r="CZ30" s="92">
        <f t="shared" si="24"/>
        <v>19.876908739269368</v>
      </c>
      <c r="DA30" s="93">
        <f t="shared" si="25"/>
        <v>998</v>
      </c>
      <c r="DB30" s="92">
        <f t="shared" si="36"/>
        <v>15.5</v>
      </c>
      <c r="DC30" s="92" t="e">
        <f t="shared" si="39"/>
        <v>#DIV/0!</v>
      </c>
      <c r="DD30" s="92">
        <f t="shared" si="39"/>
        <v>27</v>
      </c>
      <c r="DE30" s="92">
        <f t="shared" si="39"/>
        <v>27.533333333333331</v>
      </c>
      <c r="DF30" s="92" t="e">
        <f t="shared" si="39"/>
        <v>#DIV/0!</v>
      </c>
      <c r="DG30" s="92">
        <f t="shared" si="39"/>
        <v>28.166666666666668</v>
      </c>
      <c r="DH30" s="92" t="e">
        <f t="shared" si="39"/>
        <v>#DIV/0!</v>
      </c>
      <c r="DI30" s="96">
        <f t="shared" si="34"/>
        <v>0</v>
      </c>
      <c r="DJ30" s="92">
        <f t="shared" si="35"/>
        <v>3.5</v>
      </c>
      <c r="DK30" s="96">
        <f t="shared" si="27"/>
        <v>9.5</v>
      </c>
      <c r="DL30" s="76"/>
      <c r="DM30" s="59"/>
      <c r="DN30" s="59"/>
      <c r="DO30" s="59"/>
      <c r="DP30" s="59"/>
      <c r="DQ30" s="58"/>
      <c r="DR30" s="60"/>
      <c r="DS30" s="54"/>
      <c r="DT30" s="53"/>
      <c r="DU30" s="53"/>
    </row>
    <row r="31" spans="1:125" ht="15" thickBot="1">
      <c r="A31" s="13">
        <v>25</v>
      </c>
      <c r="B31" s="140">
        <v>29.2</v>
      </c>
      <c r="C31" s="141">
        <v>23.8</v>
      </c>
      <c r="D31" s="156">
        <f t="shared" si="3"/>
        <v>5.3999999999999986</v>
      </c>
      <c r="E31" s="156">
        <f t="shared" si="4"/>
        <v>29.502302303151424</v>
      </c>
      <c r="F31" s="156">
        <f t="shared" si="5"/>
        <v>40.561300177503071</v>
      </c>
      <c r="G31" s="156">
        <f t="shared" si="6"/>
        <v>4.4326906019999992</v>
      </c>
      <c r="H31" s="156">
        <f t="shared" si="7"/>
        <v>25.069611701151423</v>
      </c>
      <c r="I31" s="156">
        <f t="shared" si="8"/>
        <v>21.125656414851694</v>
      </c>
      <c r="J31" s="142">
        <f t="shared" si="9"/>
        <v>61.806726094682837</v>
      </c>
      <c r="K31" s="176">
        <v>996</v>
      </c>
      <c r="L31" s="177">
        <v>4</v>
      </c>
      <c r="M31" s="178"/>
      <c r="N31" s="178"/>
      <c r="O31" s="178"/>
      <c r="P31" s="179"/>
      <c r="Q31" s="180">
        <v>36</v>
      </c>
      <c r="R31" s="181">
        <v>2</v>
      </c>
      <c r="S31" s="181"/>
      <c r="T31" s="180"/>
      <c r="U31" s="182"/>
      <c r="V31" s="182" t="s">
        <v>54</v>
      </c>
      <c r="W31" s="156">
        <v>20</v>
      </c>
      <c r="X31" s="156"/>
      <c r="Y31" s="156">
        <v>26.7</v>
      </c>
      <c r="Z31" s="156">
        <v>27</v>
      </c>
      <c r="AA31" s="156"/>
      <c r="AB31" s="156">
        <v>27.9</v>
      </c>
      <c r="AC31" s="48"/>
      <c r="AD31" s="165"/>
      <c r="AE31" s="188"/>
      <c r="AF31" s="165" t="str">
        <f t="shared" si="10"/>
        <v>SD</v>
      </c>
      <c r="AG31" s="165" t="str">
        <f t="shared" si="11"/>
        <v>SD</v>
      </c>
      <c r="AH31" s="165" t="str">
        <f t="shared" si="37"/>
        <v>SD</v>
      </c>
      <c r="AI31" s="165" t="str">
        <f t="shared" si="16"/>
        <v>SD</v>
      </c>
      <c r="AJ31" s="165" t="str">
        <f t="shared" si="38"/>
        <v>SD</v>
      </c>
      <c r="AK31" s="165" t="str">
        <f t="shared" si="12"/>
        <v>SD</v>
      </c>
      <c r="AL31" s="189" t="str">
        <f t="shared" si="13"/>
        <v/>
      </c>
      <c r="AM31" s="190"/>
      <c r="AN31" s="191"/>
      <c r="AO31" s="191"/>
      <c r="AP31" s="191"/>
      <c r="AQ31" s="191"/>
      <c r="AR31" s="192"/>
      <c r="AS31" s="193"/>
      <c r="AT31" s="192"/>
      <c r="AU31" s="194"/>
      <c r="AV31" s="194"/>
      <c r="AW31" s="194"/>
      <c r="AX31" s="194"/>
      <c r="AY31" s="165"/>
      <c r="AZ31" s="165"/>
      <c r="BA31" s="165"/>
      <c r="BB31" s="165"/>
      <c r="BC31" s="165"/>
      <c r="BD31" s="48"/>
      <c r="BE31" s="156">
        <v>30.8</v>
      </c>
      <c r="BF31" s="141">
        <v>26.7</v>
      </c>
      <c r="BG31" s="156">
        <f t="shared" si="18"/>
        <v>4.1000000000000014</v>
      </c>
      <c r="BH31" s="156">
        <f t="shared" si="19"/>
        <v>35.059866409064227</v>
      </c>
      <c r="BI31" s="156">
        <f t="shared" si="20"/>
        <v>44.463290823355379</v>
      </c>
      <c r="BJ31" s="156">
        <f t="shared" si="21"/>
        <v>3.3764865095000012</v>
      </c>
      <c r="BK31" s="156">
        <f t="shared" si="22"/>
        <v>31.683379899564226</v>
      </c>
      <c r="BL31" s="156">
        <f t="shared" si="23"/>
        <v>24.998451670168574</v>
      </c>
      <c r="BM31" s="50">
        <f t="shared" si="14"/>
        <v>71.257388539765458</v>
      </c>
      <c r="BN31" s="176">
        <v>994</v>
      </c>
      <c r="BO31" s="178">
        <v>0</v>
      </c>
      <c r="BP31" s="178"/>
      <c r="BQ31" s="178"/>
      <c r="BR31" s="178"/>
      <c r="BS31" s="181"/>
      <c r="BT31" s="179">
        <v>0</v>
      </c>
      <c r="BU31" s="181">
        <v>0</v>
      </c>
      <c r="BV31" s="182"/>
      <c r="BW31" s="182"/>
      <c r="BX31" s="182"/>
      <c r="BY31" s="182" t="s">
        <v>54</v>
      </c>
      <c r="BZ31" s="156"/>
      <c r="CA31" s="156">
        <v>30.1</v>
      </c>
      <c r="CB31" s="156">
        <v>29.5</v>
      </c>
      <c r="CC31" s="156"/>
      <c r="CD31" s="156">
        <v>28.2</v>
      </c>
      <c r="CE31" s="48"/>
      <c r="CF31" s="47">
        <v>0</v>
      </c>
      <c r="CG31" s="156">
        <v>32.5</v>
      </c>
      <c r="CH31" s="158">
        <f t="shared" si="0"/>
        <v>8.3999999999999986</v>
      </c>
      <c r="CI31" s="154">
        <v>25.5</v>
      </c>
      <c r="CJ31" s="154">
        <v>124131.43</v>
      </c>
      <c r="CK31" s="156">
        <v>22.6</v>
      </c>
      <c r="CL31" s="156">
        <v>36.200000000000003</v>
      </c>
      <c r="CM31" s="97">
        <f t="shared" si="1"/>
        <v>30</v>
      </c>
      <c r="CN31" s="98"/>
      <c r="CO31" s="98"/>
      <c r="CP31" s="102">
        <f t="shared" si="2"/>
        <v>66.532057317224144</v>
      </c>
      <c r="CQ31" s="132">
        <v>10.7</v>
      </c>
      <c r="CS31" s="83">
        <v>19</v>
      </c>
      <c r="CT31" s="92">
        <f t="shared" si="28"/>
        <v>35</v>
      </c>
      <c r="CU31" s="92">
        <f t="shared" si="29"/>
        <v>21.8</v>
      </c>
      <c r="CV31" s="92" t="str">
        <f t="shared" si="30"/>
        <v>s/d</v>
      </c>
      <c r="CW31" s="94" t="str">
        <f t="shared" si="31"/>
        <v>s/d</v>
      </c>
      <c r="CX31" s="94" t="str">
        <f t="shared" si="32"/>
        <v>s/d</v>
      </c>
      <c r="CY31" s="93" t="s">
        <v>65</v>
      </c>
      <c r="CZ31" s="92" t="s">
        <v>65</v>
      </c>
      <c r="DA31" s="93" t="s">
        <v>65</v>
      </c>
      <c r="DB31" s="92" t="s">
        <v>65</v>
      </c>
      <c r="DC31" s="92" t="e">
        <f t="shared" si="39"/>
        <v>#DIV/0!</v>
      </c>
      <c r="DD31" s="92" t="s">
        <v>65</v>
      </c>
      <c r="DE31" s="92" t="s">
        <v>65</v>
      </c>
      <c r="DF31" s="92" t="e">
        <f t="shared" si="39"/>
        <v>#DIV/0!</v>
      </c>
      <c r="DG31" s="92" t="s">
        <v>65</v>
      </c>
      <c r="DH31" s="92" t="e">
        <f t="shared" si="39"/>
        <v>#DIV/0!</v>
      </c>
      <c r="DI31" s="96">
        <f t="shared" si="34"/>
        <v>0</v>
      </c>
      <c r="DJ31" s="92">
        <f t="shared" si="35"/>
        <v>7.5</v>
      </c>
      <c r="DK31" s="96">
        <f t="shared" si="27"/>
        <v>11.2</v>
      </c>
      <c r="DL31" s="77"/>
      <c r="DM31" s="61"/>
      <c r="DN31" s="59"/>
      <c r="DO31" s="59"/>
      <c r="DP31" s="59"/>
      <c r="DQ31" s="61"/>
      <c r="DR31" s="61"/>
      <c r="DS31" s="54"/>
      <c r="DT31" s="53"/>
      <c r="DU31" s="53"/>
    </row>
    <row r="32" spans="1:125" ht="15" thickBot="1">
      <c r="A32" s="13">
        <v>26</v>
      </c>
      <c r="B32" s="140">
        <v>30.8</v>
      </c>
      <c r="C32" s="141">
        <v>26</v>
      </c>
      <c r="D32" s="156">
        <f t="shared" si="3"/>
        <v>4.8000000000000007</v>
      </c>
      <c r="E32" s="156">
        <f t="shared" si="4"/>
        <v>33.641040126996863</v>
      </c>
      <c r="F32" s="156">
        <f t="shared" si="5"/>
        <v>44.463290823355379</v>
      </c>
      <c r="G32" s="156">
        <f t="shared" si="6"/>
        <v>3.9498724800000011</v>
      </c>
      <c r="H32" s="156">
        <f t="shared" si="7"/>
        <v>29.691167646996863</v>
      </c>
      <c r="I32" s="156">
        <f t="shared" si="8"/>
        <v>23.91266335546317</v>
      </c>
      <c r="J32" s="142">
        <f t="shared" si="9"/>
        <v>66.776810931414204</v>
      </c>
      <c r="K32" s="176">
        <v>998</v>
      </c>
      <c r="L32" s="177">
        <v>7</v>
      </c>
      <c r="M32" s="178"/>
      <c r="N32" s="178"/>
      <c r="O32" s="178"/>
      <c r="P32" s="179"/>
      <c r="Q32" s="180">
        <v>36</v>
      </c>
      <c r="R32" s="181">
        <v>2</v>
      </c>
      <c r="S32" s="181"/>
      <c r="T32" s="180"/>
      <c r="U32" s="182"/>
      <c r="V32" s="182" t="s">
        <v>54</v>
      </c>
      <c r="W32" s="156">
        <v>22.3</v>
      </c>
      <c r="X32" s="156"/>
      <c r="Y32" s="156">
        <v>28.2</v>
      </c>
      <c r="Z32" s="156">
        <v>28.5</v>
      </c>
      <c r="AA32" s="156"/>
      <c r="AB32" s="156">
        <v>28.5</v>
      </c>
      <c r="AC32" s="48"/>
      <c r="AD32" s="156">
        <v>35.5</v>
      </c>
      <c r="AE32" s="141">
        <v>26.8</v>
      </c>
      <c r="AF32" s="156">
        <f t="shared" si="10"/>
        <v>8.6999999999999993</v>
      </c>
      <c r="AG32" s="156">
        <f t="shared" si="11"/>
        <v>35.266750204097853</v>
      </c>
      <c r="AH32" s="156">
        <f t="shared" si="37"/>
        <v>57.869247890667232</v>
      </c>
      <c r="AI32" s="156">
        <f t="shared" si="16"/>
        <v>7.165539066</v>
      </c>
      <c r="AJ32" s="156">
        <f t="shared" si="38"/>
        <v>28.101211138097852</v>
      </c>
      <c r="AK32" s="156">
        <f t="shared" si="12"/>
        <v>22.999502783353989</v>
      </c>
      <c r="AL32" s="50">
        <f t="shared" si="13"/>
        <v>48.559834735004095</v>
      </c>
      <c r="AM32" s="176">
        <v>997</v>
      </c>
      <c r="AN32" s="178">
        <v>6</v>
      </c>
      <c r="AO32" s="178"/>
      <c r="AP32" s="178"/>
      <c r="AQ32" s="178"/>
      <c r="AR32" s="181"/>
      <c r="AS32" s="179">
        <v>0</v>
      </c>
      <c r="AT32" s="181">
        <v>0</v>
      </c>
      <c r="AU32" s="182"/>
      <c r="AV32" s="182"/>
      <c r="AW32" s="182"/>
      <c r="AX32" s="182" t="s">
        <v>54</v>
      </c>
      <c r="AY32" s="156"/>
      <c r="AZ32" s="156">
        <v>31.8</v>
      </c>
      <c r="BA32" s="156">
        <v>30</v>
      </c>
      <c r="BB32" s="156"/>
      <c r="BC32" s="156">
        <v>28.5</v>
      </c>
      <c r="BD32" s="48"/>
      <c r="BE32" s="156">
        <v>31.5</v>
      </c>
      <c r="BF32" s="141">
        <v>27.2</v>
      </c>
      <c r="BG32" s="156">
        <f t="shared" si="18"/>
        <v>4.3000000000000007</v>
      </c>
      <c r="BH32" s="156">
        <f t="shared" si="19"/>
        <v>36.104952685810211</v>
      </c>
      <c r="BI32" s="156">
        <f t="shared" si="20"/>
        <v>46.270362122744068</v>
      </c>
      <c r="BJ32" s="156">
        <f t="shared" si="21"/>
        <v>3.5431686960000008</v>
      </c>
      <c r="BK32" s="156">
        <f t="shared" si="22"/>
        <v>32.561783989810209</v>
      </c>
      <c r="BL32" s="156">
        <f t="shared" si="23"/>
        <v>25.458378323389844</v>
      </c>
      <c r="BM32" s="50">
        <f t="shared" si="14"/>
        <v>70.372874764696419</v>
      </c>
      <c r="BN32" s="176">
        <v>996</v>
      </c>
      <c r="BO32" s="178">
        <v>7</v>
      </c>
      <c r="BP32" s="178"/>
      <c r="BQ32" s="178"/>
      <c r="BR32" s="178"/>
      <c r="BS32" s="181"/>
      <c r="BT32" s="179">
        <v>0</v>
      </c>
      <c r="BU32" s="181">
        <v>0</v>
      </c>
      <c r="BV32" s="182"/>
      <c r="BW32" s="182"/>
      <c r="BX32" s="182"/>
      <c r="BY32" s="182" t="s">
        <v>54</v>
      </c>
      <c r="BZ32" s="156"/>
      <c r="CA32" s="156">
        <v>30.8</v>
      </c>
      <c r="CB32" s="156">
        <v>30.3</v>
      </c>
      <c r="CC32" s="156"/>
      <c r="CD32" s="156">
        <v>28.8</v>
      </c>
      <c r="CE32" s="48"/>
      <c r="CF32" s="47">
        <v>0</v>
      </c>
      <c r="CG32" s="156">
        <v>33.4</v>
      </c>
      <c r="CH32" s="158">
        <f t="shared" si="0"/>
        <v>1.6999999999999993</v>
      </c>
      <c r="CI32" s="154">
        <v>28.3</v>
      </c>
      <c r="CJ32" s="154">
        <v>124204.11</v>
      </c>
      <c r="CK32" s="156">
        <v>26</v>
      </c>
      <c r="CL32" s="156">
        <v>36.6</v>
      </c>
      <c r="CM32" s="97">
        <f t="shared" si="1"/>
        <v>32.6</v>
      </c>
      <c r="CN32" s="98"/>
      <c r="CO32" s="98"/>
      <c r="CP32" s="102">
        <f t="shared" si="2"/>
        <v>61.90317347703823</v>
      </c>
      <c r="CQ32" s="132">
        <v>8.1999999999999993</v>
      </c>
      <c r="CS32" s="83">
        <v>20</v>
      </c>
      <c r="CT32" s="92">
        <f t="shared" si="28"/>
        <v>36</v>
      </c>
      <c r="CU32" s="92">
        <f t="shared" si="29"/>
        <v>25.2</v>
      </c>
      <c r="CV32" s="92">
        <f t="shared" si="30"/>
        <v>31.866666666666671</v>
      </c>
      <c r="CW32" s="94" t="str">
        <f t="shared" si="31"/>
        <v>s/d</v>
      </c>
      <c r="CX32" s="94" t="str">
        <f t="shared" si="32"/>
        <v>s/d</v>
      </c>
      <c r="CY32" s="93">
        <f t="shared" si="33"/>
        <v>62.229143651440666</v>
      </c>
      <c r="CZ32" s="92">
        <f t="shared" si="24"/>
        <v>23.64061903759546</v>
      </c>
      <c r="DA32" s="93">
        <f t="shared" si="25"/>
        <v>993</v>
      </c>
      <c r="DB32" s="92" t="s">
        <v>65</v>
      </c>
      <c r="DC32" s="92" t="e">
        <f t="shared" si="39"/>
        <v>#DIV/0!</v>
      </c>
      <c r="DD32" s="92">
        <f t="shared" si="39"/>
        <v>30.933333333333334</v>
      </c>
      <c r="DE32" s="92">
        <f t="shared" si="39"/>
        <v>30.066666666666666</v>
      </c>
      <c r="DF32" s="92" t="e">
        <f t="shared" si="39"/>
        <v>#DIV/0!</v>
      </c>
      <c r="DG32" s="92">
        <f t="shared" si="39"/>
        <v>29.133333333333336</v>
      </c>
      <c r="DH32" s="92" t="e">
        <f t="shared" si="39"/>
        <v>#DIV/0!</v>
      </c>
      <c r="DI32" s="96">
        <f t="shared" si="34"/>
        <v>74.2</v>
      </c>
      <c r="DJ32" s="92" t="s">
        <v>65</v>
      </c>
      <c r="DK32" s="96">
        <f t="shared" si="27"/>
        <v>9.4</v>
      </c>
      <c r="DL32" s="76"/>
      <c r="DM32" s="59"/>
      <c r="DN32" s="59"/>
      <c r="DO32" s="59"/>
      <c r="DP32" s="59"/>
      <c r="DQ32" s="58"/>
      <c r="DR32" s="60"/>
      <c r="DS32" s="54"/>
      <c r="DT32" s="53"/>
      <c r="DU32" s="53"/>
    </row>
    <row r="33" spans="1:125" ht="15" thickBot="1">
      <c r="A33" s="13">
        <v>27</v>
      </c>
      <c r="B33" s="140">
        <v>27.6</v>
      </c>
      <c r="C33" s="141">
        <v>24.1</v>
      </c>
      <c r="D33" s="156">
        <f t="shared" si="3"/>
        <v>3.5</v>
      </c>
      <c r="E33" s="156">
        <f t="shared" si="4"/>
        <v>30.039112385547323</v>
      </c>
      <c r="F33" s="156">
        <f t="shared" si="5"/>
        <v>36.960443559699456</v>
      </c>
      <c r="G33" s="156">
        <f t="shared" si="6"/>
        <v>2.8740049975000002</v>
      </c>
      <c r="H33" s="156">
        <f t="shared" si="7"/>
        <v>27.165107388047325</v>
      </c>
      <c r="I33" s="156">
        <f t="shared" si="8"/>
        <v>22.440552229820678</v>
      </c>
      <c r="J33" s="142">
        <f t="shared" si="9"/>
        <v>73.497785123085848</v>
      </c>
      <c r="K33" s="176">
        <v>1000</v>
      </c>
      <c r="L33" s="177">
        <v>8</v>
      </c>
      <c r="M33" s="178"/>
      <c r="N33" s="178"/>
      <c r="O33" s="178"/>
      <c r="P33" s="179"/>
      <c r="Q33" s="180">
        <v>18</v>
      </c>
      <c r="R33" s="181">
        <v>2</v>
      </c>
      <c r="S33" s="181"/>
      <c r="T33" s="180"/>
      <c r="U33" s="182"/>
      <c r="V33" s="182" t="s">
        <v>54</v>
      </c>
      <c r="W33" s="156">
        <v>24</v>
      </c>
      <c r="X33" s="156"/>
      <c r="Y33" s="156">
        <v>28.8</v>
      </c>
      <c r="Z33" s="156">
        <v>29</v>
      </c>
      <c r="AA33" s="156"/>
      <c r="AB33" s="156">
        <v>29.1</v>
      </c>
      <c r="AC33" s="48"/>
      <c r="AD33" s="156">
        <v>31.2</v>
      </c>
      <c r="AE33" s="141">
        <v>26</v>
      </c>
      <c r="AF33" s="156">
        <f t="shared" si="10"/>
        <v>5.1999999999999993</v>
      </c>
      <c r="AG33" s="156">
        <f t="shared" si="11"/>
        <v>33.641040126996863</v>
      </c>
      <c r="AH33" s="156">
        <f t="shared" si="37"/>
        <v>45.488246440621936</v>
      </c>
      <c r="AI33" s="156">
        <f t="shared" si="16"/>
        <v>4.2790285199999998</v>
      </c>
      <c r="AJ33" s="156">
        <f t="shared" si="38"/>
        <v>29.362011606996862</v>
      </c>
      <c r="AK33" s="156">
        <f t="shared" si="12"/>
        <v>23.727182832555048</v>
      </c>
      <c r="AL33" s="50">
        <f t="shared" si="13"/>
        <v>64.548567826910087</v>
      </c>
      <c r="AM33" s="176">
        <v>999</v>
      </c>
      <c r="AN33" s="178">
        <v>7</v>
      </c>
      <c r="AO33" s="178"/>
      <c r="AP33" s="178"/>
      <c r="AQ33" s="178"/>
      <c r="AR33" s="179"/>
      <c r="AS33" s="180">
        <v>22</v>
      </c>
      <c r="AT33" s="181">
        <v>2</v>
      </c>
      <c r="AU33" s="181"/>
      <c r="AV33" s="182"/>
      <c r="AW33" s="182"/>
      <c r="AX33" s="182" t="s">
        <v>54</v>
      </c>
      <c r="AY33" s="156"/>
      <c r="AZ33" s="156">
        <v>32</v>
      </c>
      <c r="BA33" s="156">
        <v>30.2</v>
      </c>
      <c r="BB33" s="156"/>
      <c r="BC33" s="156">
        <v>29</v>
      </c>
      <c r="BD33" s="48"/>
      <c r="BE33" s="140">
        <v>28</v>
      </c>
      <c r="BF33" s="141">
        <v>23.4</v>
      </c>
      <c r="BG33" s="156">
        <f t="shared" si="18"/>
        <v>4.6000000000000014</v>
      </c>
      <c r="BH33" s="156">
        <f t="shared" si="19"/>
        <v>28.799587018992298</v>
      </c>
      <c r="BI33" s="156">
        <f t="shared" si="20"/>
        <v>37.833520302738854</v>
      </c>
      <c r="BJ33" s="156">
        <f t="shared" si="21"/>
        <v>3.7743050140000012</v>
      </c>
      <c r="BK33" s="156">
        <f t="shared" si="22"/>
        <v>25.025282004992299</v>
      </c>
      <c r="BL33" s="156">
        <f t="shared" si="23"/>
        <v>21.09681746098201</v>
      </c>
      <c r="BM33" s="142">
        <f t="shared" si="14"/>
        <v>66.145792949594124</v>
      </c>
      <c r="BN33" s="176">
        <v>997</v>
      </c>
      <c r="BO33" s="178">
        <v>7</v>
      </c>
      <c r="BP33" s="178"/>
      <c r="BQ33" s="178"/>
      <c r="BR33" s="178"/>
      <c r="BS33" s="179"/>
      <c r="BT33" s="180">
        <v>0</v>
      </c>
      <c r="BU33" s="181">
        <v>0</v>
      </c>
      <c r="BV33" s="182"/>
      <c r="BW33" s="182"/>
      <c r="BX33" s="182"/>
      <c r="BY33" s="182" t="s">
        <v>54</v>
      </c>
      <c r="BZ33" s="156"/>
      <c r="CA33" s="156">
        <v>30.6</v>
      </c>
      <c r="CB33" s="156">
        <v>30.3</v>
      </c>
      <c r="CC33" s="156"/>
      <c r="CD33" s="156">
        <v>29.3</v>
      </c>
      <c r="CE33" s="48"/>
      <c r="CF33" s="150">
        <v>0</v>
      </c>
      <c r="CG33" s="156">
        <v>26.7</v>
      </c>
      <c r="CH33" s="158">
        <f t="shared" si="0"/>
        <v>6.6999999999999993</v>
      </c>
      <c r="CI33" s="154">
        <v>28</v>
      </c>
      <c r="CJ33" s="154">
        <v>124247.22</v>
      </c>
      <c r="CK33" s="156">
        <v>26.2</v>
      </c>
      <c r="CL33" s="156">
        <v>35.700000000000003</v>
      </c>
      <c r="CM33" s="97">
        <f t="shared" si="1"/>
        <v>28.933333333333334</v>
      </c>
      <c r="CN33" s="98"/>
      <c r="CO33" s="98"/>
      <c r="CP33" s="102">
        <f t="shared" si="2"/>
        <v>68.064048633196691</v>
      </c>
      <c r="CQ33" s="132">
        <v>6.2</v>
      </c>
      <c r="CS33" s="83">
        <v>21</v>
      </c>
      <c r="CT33" s="92">
        <f t="shared" si="28"/>
        <v>31</v>
      </c>
      <c r="CU33" s="92">
        <f t="shared" si="29"/>
        <v>21</v>
      </c>
      <c r="CV33" s="92">
        <f t="shared" si="30"/>
        <v>23.366666666666664</v>
      </c>
      <c r="CW33" s="94" t="str">
        <f t="shared" si="31"/>
        <v>s/d</v>
      </c>
      <c r="CX33" s="94" t="str">
        <f t="shared" si="32"/>
        <v>s/d</v>
      </c>
      <c r="CY33" s="93">
        <f t="shared" si="33"/>
        <v>81.056172937627892</v>
      </c>
      <c r="CZ33" s="92">
        <f t="shared" si="24"/>
        <v>19.795394759057988</v>
      </c>
      <c r="DA33" s="93">
        <f t="shared" si="25"/>
        <v>997.66666666666663</v>
      </c>
      <c r="DB33" s="92" t="s">
        <v>65</v>
      </c>
      <c r="DC33" s="92" t="e">
        <f t="shared" si="39"/>
        <v>#DIV/0!</v>
      </c>
      <c r="DD33" s="92">
        <f t="shared" si="39"/>
        <v>27.100000000000005</v>
      </c>
      <c r="DE33" s="92">
        <f t="shared" si="39"/>
        <v>27.433333333333334</v>
      </c>
      <c r="DF33" s="92" t="e">
        <f t="shared" si="39"/>
        <v>#DIV/0!</v>
      </c>
      <c r="DG33" s="92">
        <f t="shared" si="39"/>
        <v>28.766666666666666</v>
      </c>
      <c r="DH33" s="92" t="e">
        <f t="shared" si="39"/>
        <v>#DIV/0!</v>
      </c>
      <c r="DI33" s="96">
        <f t="shared" si="34"/>
        <v>0</v>
      </c>
      <c r="DJ33" s="92">
        <f t="shared" si="35"/>
        <v>4.1000000000000014</v>
      </c>
      <c r="DK33" s="96">
        <f t="shared" si="27"/>
        <v>2.7</v>
      </c>
      <c r="DL33" s="76"/>
      <c r="DM33" s="59"/>
      <c r="DN33" s="59"/>
      <c r="DO33" s="59"/>
      <c r="DP33" s="59"/>
      <c r="DQ33" s="58"/>
      <c r="DR33" s="60"/>
      <c r="DS33" s="54"/>
      <c r="DT33" s="53"/>
      <c r="DU33" s="53"/>
    </row>
    <row r="34" spans="1:125" ht="15" thickBot="1">
      <c r="A34" s="13">
        <v>28</v>
      </c>
      <c r="B34" s="140">
        <v>31.4</v>
      </c>
      <c r="C34" s="141">
        <v>25.4</v>
      </c>
      <c r="D34" s="156">
        <f t="shared" si="3"/>
        <v>6</v>
      </c>
      <c r="E34" s="156">
        <f t="shared" si="4"/>
        <v>32.464984595955208</v>
      </c>
      <c r="F34" s="156">
        <f t="shared" si="5"/>
        <v>46.008370279313532</v>
      </c>
      <c r="G34" s="156">
        <f t="shared" si="6"/>
        <v>4.9340327400000001</v>
      </c>
      <c r="H34" s="156">
        <f t="shared" si="7"/>
        <v>27.530951855955209</v>
      </c>
      <c r="I34" s="156">
        <f t="shared" si="8"/>
        <v>22.660971798562436</v>
      </c>
      <c r="J34" s="142">
        <f t="shared" si="9"/>
        <v>59.83900687813275</v>
      </c>
      <c r="K34" s="176">
        <v>999</v>
      </c>
      <c r="L34" s="177">
        <v>0</v>
      </c>
      <c r="M34" s="178"/>
      <c r="N34" s="178"/>
      <c r="O34" s="178"/>
      <c r="P34" s="179"/>
      <c r="Q34" s="180">
        <v>4</v>
      </c>
      <c r="R34" s="181">
        <v>2</v>
      </c>
      <c r="S34" s="181"/>
      <c r="T34" s="180"/>
      <c r="U34" s="182"/>
      <c r="V34" s="182" t="s">
        <v>54</v>
      </c>
      <c r="W34" s="156">
        <v>21.6</v>
      </c>
      <c r="X34" s="156"/>
      <c r="Y34" s="156">
        <v>29</v>
      </c>
      <c r="Z34" s="156">
        <v>29.1</v>
      </c>
      <c r="AA34" s="156"/>
      <c r="AB34" s="156">
        <v>29.3</v>
      </c>
      <c r="AC34" s="48"/>
      <c r="AD34" s="195"/>
      <c r="AE34" s="188"/>
      <c r="AF34" s="165" t="str">
        <f t="shared" si="10"/>
        <v>SD</v>
      </c>
      <c r="AG34" s="165" t="str">
        <f t="shared" si="11"/>
        <v>SD</v>
      </c>
      <c r="AH34" s="165" t="str">
        <f t="shared" si="37"/>
        <v>SD</v>
      </c>
      <c r="AI34" s="165" t="str">
        <f t="shared" si="16"/>
        <v>SD</v>
      </c>
      <c r="AJ34" s="165" t="str">
        <f t="shared" si="38"/>
        <v>SD</v>
      </c>
      <c r="AK34" s="165" t="str">
        <f t="shared" si="12"/>
        <v>SD</v>
      </c>
      <c r="AL34" s="196" t="str">
        <f t="shared" si="13"/>
        <v/>
      </c>
      <c r="AM34" s="190"/>
      <c r="AN34" s="197"/>
      <c r="AO34" s="191"/>
      <c r="AP34" s="191"/>
      <c r="AQ34" s="191"/>
      <c r="AR34" s="193"/>
      <c r="AS34" s="198"/>
      <c r="AT34" s="192"/>
      <c r="AU34" s="192"/>
      <c r="AV34" s="198"/>
      <c r="AW34" s="194"/>
      <c r="AX34" s="194"/>
      <c r="AY34" s="165"/>
      <c r="AZ34" s="165"/>
      <c r="BA34" s="165"/>
      <c r="BB34" s="165"/>
      <c r="BC34" s="165"/>
      <c r="BD34" s="48"/>
      <c r="BE34" s="195"/>
      <c r="BF34" s="188"/>
      <c r="BG34" s="165" t="str">
        <f t="shared" si="18"/>
        <v>SD</v>
      </c>
      <c r="BH34" s="165" t="str">
        <f t="shared" si="19"/>
        <v>SD</v>
      </c>
      <c r="BI34" s="165" t="str">
        <f t="shared" si="20"/>
        <v>SD</v>
      </c>
      <c r="BJ34" s="165" t="str">
        <f t="shared" si="21"/>
        <v>SD</v>
      </c>
      <c r="BK34" s="165" t="str">
        <f t="shared" si="22"/>
        <v>SD</v>
      </c>
      <c r="BL34" s="165" t="str">
        <f t="shared" si="23"/>
        <v>SD</v>
      </c>
      <c r="BM34" s="196" t="str">
        <f t="shared" si="14"/>
        <v/>
      </c>
      <c r="BN34" s="190"/>
      <c r="BO34" s="197"/>
      <c r="BP34" s="191"/>
      <c r="BQ34" s="191"/>
      <c r="BR34" s="191"/>
      <c r="BS34" s="193"/>
      <c r="BT34" s="198"/>
      <c r="BU34" s="192"/>
      <c r="BV34" s="192"/>
      <c r="BW34" s="198"/>
      <c r="BX34" s="194"/>
      <c r="BY34" s="194"/>
      <c r="BZ34" s="165"/>
      <c r="CA34" s="165"/>
      <c r="CB34" s="165"/>
      <c r="CC34" s="165"/>
      <c r="CD34" s="165"/>
      <c r="CE34" s="48"/>
      <c r="CF34" s="150">
        <v>0</v>
      </c>
      <c r="CG34" s="156">
        <v>31.7</v>
      </c>
      <c r="CH34" s="158">
        <f t="shared" si="0"/>
        <v>8</v>
      </c>
      <c r="CI34" s="154">
        <v>27.5</v>
      </c>
      <c r="CJ34" s="154">
        <v>124285.24</v>
      </c>
      <c r="CK34" s="156">
        <v>25</v>
      </c>
      <c r="CL34" s="156">
        <v>37</v>
      </c>
      <c r="CM34" s="173" t="b">
        <f t="shared" si="1"/>
        <v>0</v>
      </c>
      <c r="CN34" s="98"/>
      <c r="CO34" s="98"/>
      <c r="CP34" s="170" t="str">
        <f t="shared" si="2"/>
        <v>sd</v>
      </c>
      <c r="CQ34" s="204" t="s">
        <v>65</v>
      </c>
      <c r="CS34" s="83">
        <v>22</v>
      </c>
      <c r="CT34" s="92">
        <f t="shared" si="28"/>
        <v>29.4</v>
      </c>
      <c r="CU34" s="92">
        <f t="shared" si="29"/>
        <v>17.2</v>
      </c>
      <c r="CV34" s="92">
        <f t="shared" si="30"/>
        <v>24.166666666666668</v>
      </c>
      <c r="CW34" s="94" t="str">
        <f t="shared" si="31"/>
        <v>s/d</v>
      </c>
      <c r="CX34" s="94" t="str">
        <f t="shared" si="32"/>
        <v>s/d</v>
      </c>
      <c r="CY34" s="93">
        <f t="shared" si="33"/>
        <v>69.918528929678516</v>
      </c>
      <c r="CZ34" s="92">
        <f t="shared" si="24"/>
        <v>17.805235097957802</v>
      </c>
      <c r="DA34" s="93">
        <f t="shared" si="25"/>
        <v>1001.3333333333334</v>
      </c>
      <c r="DB34" s="92">
        <f t="shared" si="36"/>
        <v>15</v>
      </c>
      <c r="DC34" s="92" t="e">
        <f t="shared" si="39"/>
        <v>#DIV/0!</v>
      </c>
      <c r="DD34" s="92">
        <f t="shared" si="39"/>
        <v>27.466666666666669</v>
      </c>
      <c r="DE34" s="92">
        <f t="shared" si="39"/>
        <v>27.433333333333334</v>
      </c>
      <c r="DF34" s="92" t="e">
        <f t="shared" si="39"/>
        <v>#DIV/0!</v>
      </c>
      <c r="DG34" s="92">
        <f t="shared" si="39"/>
        <v>27.966666666666669</v>
      </c>
      <c r="DH34" s="92" t="e">
        <f t="shared" si="39"/>
        <v>#DIV/0!</v>
      </c>
      <c r="DI34" s="96">
        <f t="shared" si="34"/>
        <v>2.6</v>
      </c>
      <c r="DJ34" s="92">
        <f t="shared" si="35"/>
        <v>5.5</v>
      </c>
      <c r="DK34" s="96">
        <f t="shared" si="27"/>
        <v>7.2</v>
      </c>
      <c r="DL34" s="76"/>
      <c r="DM34" s="59"/>
      <c r="DN34" s="59"/>
      <c r="DO34" s="59"/>
      <c r="DP34" s="59"/>
      <c r="DQ34" s="58"/>
      <c r="DR34" s="60"/>
      <c r="DS34" s="54"/>
      <c r="DT34" s="53"/>
      <c r="DU34" s="53"/>
    </row>
    <row r="35" spans="1:125" ht="15" thickBot="1">
      <c r="A35" s="14">
        <v>29</v>
      </c>
      <c r="B35" s="195"/>
      <c r="C35" s="188"/>
      <c r="D35" s="165" t="str">
        <f t="shared" si="3"/>
        <v>SD</v>
      </c>
      <c r="E35" s="165" t="str">
        <f t="shared" si="4"/>
        <v>SD</v>
      </c>
      <c r="F35" s="165" t="str">
        <f t="shared" si="5"/>
        <v>SD</v>
      </c>
      <c r="G35" s="165" t="str">
        <f t="shared" si="6"/>
        <v>SD</v>
      </c>
      <c r="H35" s="165" t="str">
        <f t="shared" si="7"/>
        <v>SD</v>
      </c>
      <c r="I35" s="165" t="str">
        <f t="shared" si="8"/>
        <v>SD</v>
      </c>
      <c r="J35" s="196" t="str">
        <f t="shared" si="9"/>
        <v/>
      </c>
      <c r="K35" s="190"/>
      <c r="L35" s="197"/>
      <c r="M35" s="191"/>
      <c r="N35" s="191"/>
      <c r="O35" s="191"/>
      <c r="P35" s="193"/>
      <c r="Q35" s="198"/>
      <c r="R35" s="192"/>
      <c r="S35" s="192"/>
      <c r="T35" s="198"/>
      <c r="U35" s="194"/>
      <c r="V35" s="194"/>
      <c r="W35" s="165" t="s">
        <v>65</v>
      </c>
      <c r="X35" s="165"/>
      <c r="Y35" s="165"/>
      <c r="Z35" s="165"/>
      <c r="AA35" s="165"/>
      <c r="AB35" s="165"/>
      <c r="AC35" s="48"/>
      <c r="AD35" s="195"/>
      <c r="AE35" s="188"/>
      <c r="AF35" s="165" t="str">
        <f t="shared" si="10"/>
        <v>SD</v>
      </c>
      <c r="AG35" s="165" t="str">
        <f t="shared" si="11"/>
        <v>SD</v>
      </c>
      <c r="AH35" s="165" t="str">
        <f t="shared" si="37"/>
        <v>SD</v>
      </c>
      <c r="AI35" s="165" t="str">
        <f t="shared" si="16"/>
        <v>SD</v>
      </c>
      <c r="AJ35" s="165" t="str">
        <f t="shared" si="38"/>
        <v>SD</v>
      </c>
      <c r="AK35" s="165" t="str">
        <f t="shared" si="12"/>
        <v>SD</v>
      </c>
      <c r="AL35" s="196" t="str">
        <f t="shared" si="13"/>
        <v/>
      </c>
      <c r="AM35" s="190"/>
      <c r="AN35" s="197"/>
      <c r="AO35" s="191"/>
      <c r="AP35" s="191"/>
      <c r="AQ35" s="191"/>
      <c r="AR35" s="193"/>
      <c r="AS35" s="198"/>
      <c r="AT35" s="192"/>
      <c r="AU35" s="192"/>
      <c r="AV35" s="198"/>
      <c r="AW35" s="194"/>
      <c r="AX35" s="194"/>
      <c r="AY35" s="165"/>
      <c r="AZ35" s="165"/>
      <c r="BA35" s="165"/>
      <c r="BB35" s="165"/>
      <c r="BC35" s="165"/>
      <c r="BD35" s="48"/>
      <c r="BE35" s="195"/>
      <c r="BF35" s="188"/>
      <c r="BG35" s="165" t="str">
        <f t="shared" si="18"/>
        <v>SD</v>
      </c>
      <c r="BH35" s="165" t="str">
        <f t="shared" si="19"/>
        <v>SD</v>
      </c>
      <c r="BI35" s="165" t="str">
        <f t="shared" si="20"/>
        <v>SD</v>
      </c>
      <c r="BJ35" s="165" t="str">
        <f t="shared" si="21"/>
        <v>SD</v>
      </c>
      <c r="BK35" s="165" t="str">
        <f t="shared" si="22"/>
        <v>SD</v>
      </c>
      <c r="BL35" s="165" t="str">
        <f t="shared" si="23"/>
        <v>SD</v>
      </c>
      <c r="BM35" s="196" t="str">
        <f t="shared" si="14"/>
        <v/>
      </c>
      <c r="BN35" s="190"/>
      <c r="BO35" s="197"/>
      <c r="BP35" s="191"/>
      <c r="BQ35" s="191"/>
      <c r="BR35" s="191"/>
      <c r="BS35" s="193"/>
      <c r="BT35" s="198"/>
      <c r="BU35" s="192"/>
      <c r="BV35" s="192"/>
      <c r="BW35" s="198"/>
      <c r="BX35" s="194"/>
      <c r="BY35" s="194"/>
      <c r="BZ35" s="165"/>
      <c r="CA35" s="165"/>
      <c r="CB35" s="165"/>
      <c r="CC35" s="165"/>
      <c r="CD35" s="165"/>
      <c r="CE35" s="48"/>
      <c r="CF35" s="49">
        <v>0</v>
      </c>
      <c r="CG35" s="156">
        <v>33</v>
      </c>
      <c r="CH35" s="158">
        <f t="shared" si="0"/>
        <v>9.5</v>
      </c>
      <c r="CI35" s="166" t="s">
        <v>65</v>
      </c>
      <c r="CJ35" s="166" t="s">
        <v>65</v>
      </c>
      <c r="CK35" s="156">
        <v>26</v>
      </c>
      <c r="CL35" s="156">
        <v>37.9</v>
      </c>
      <c r="CM35" s="173" t="b">
        <f t="shared" si="1"/>
        <v>0</v>
      </c>
      <c r="CN35" s="98"/>
      <c r="CO35" s="98"/>
      <c r="CP35" s="170" t="e">
        <f t="shared" si="2"/>
        <v>#DIV/0!</v>
      </c>
      <c r="CQ35" s="132">
        <v>11.2</v>
      </c>
      <c r="CS35" s="83">
        <v>23</v>
      </c>
      <c r="CT35" s="92">
        <f t="shared" si="28"/>
        <v>30.8</v>
      </c>
      <c r="CU35" s="92">
        <f t="shared" si="29"/>
        <v>16.2</v>
      </c>
      <c r="CV35" s="92">
        <f t="shared" si="30"/>
        <v>25.366666666666664</v>
      </c>
      <c r="CW35" s="94" t="str">
        <f t="shared" si="31"/>
        <v>s/d</v>
      </c>
      <c r="CX35" s="94" t="str">
        <f t="shared" si="32"/>
        <v>s/d</v>
      </c>
      <c r="CY35" s="93">
        <f t="shared" si="33"/>
        <v>52.694055674468096</v>
      </c>
      <c r="CZ35" s="92">
        <f t="shared" si="24"/>
        <v>14.25188465421307</v>
      </c>
      <c r="DA35" s="93">
        <f t="shared" si="25"/>
        <v>1000.6666666666666</v>
      </c>
      <c r="DB35" s="92">
        <f t="shared" si="36"/>
        <v>14</v>
      </c>
      <c r="DC35" s="92" t="e">
        <f t="shared" si="39"/>
        <v>#DIV/0!</v>
      </c>
      <c r="DD35" s="92">
        <f t="shared" si="39"/>
        <v>27.566666666666663</v>
      </c>
      <c r="DE35" s="92">
        <f t="shared" si="39"/>
        <v>27.400000000000002</v>
      </c>
      <c r="DF35" s="92" t="e">
        <f t="shared" si="39"/>
        <v>#DIV/0!</v>
      </c>
      <c r="DG35" s="92">
        <f t="shared" si="39"/>
        <v>27.666666666666668</v>
      </c>
      <c r="DH35" s="92" t="e">
        <f t="shared" si="39"/>
        <v>#DIV/0!</v>
      </c>
      <c r="DI35" s="96">
        <f t="shared" si="34"/>
        <v>0</v>
      </c>
      <c r="DJ35" s="92">
        <f t="shared" si="35"/>
        <v>6.8999999999999986</v>
      </c>
      <c r="DK35" s="96">
        <f t="shared" si="27"/>
        <v>11.2</v>
      </c>
      <c r="DL35" s="76"/>
      <c r="DM35" s="59"/>
      <c r="DN35" s="59"/>
      <c r="DO35" s="59"/>
      <c r="DP35" s="59"/>
      <c r="DQ35" s="61"/>
      <c r="DR35" s="61"/>
      <c r="DS35" s="54"/>
      <c r="DT35" s="53"/>
      <c r="DU35" s="53"/>
    </row>
    <row r="36" spans="1:125" ht="15" thickBot="1">
      <c r="A36" s="14">
        <v>30</v>
      </c>
      <c r="B36" s="140">
        <v>31.2</v>
      </c>
      <c r="C36" s="141">
        <v>26.7</v>
      </c>
      <c r="D36" s="156">
        <f t="shared" si="3"/>
        <v>4.5</v>
      </c>
      <c r="E36" s="156">
        <f t="shared" si="4"/>
        <v>35.059866409064227</v>
      </c>
      <c r="F36" s="156">
        <f t="shared" si="5"/>
        <v>45.488246440621936</v>
      </c>
      <c r="G36" s="156">
        <f t="shared" si="6"/>
        <v>3.7058998275000001</v>
      </c>
      <c r="H36" s="156">
        <f t="shared" si="7"/>
        <v>31.353966581564226</v>
      </c>
      <c r="I36" s="156">
        <f t="shared" si="8"/>
        <v>24.823102580589641</v>
      </c>
      <c r="J36" s="142">
        <f t="shared" si="9"/>
        <v>68.927622045163062</v>
      </c>
      <c r="K36" s="176">
        <v>996</v>
      </c>
      <c r="L36" s="177">
        <v>2</v>
      </c>
      <c r="M36" s="178"/>
      <c r="N36" s="178"/>
      <c r="O36" s="178"/>
      <c r="P36" s="179"/>
      <c r="Q36" s="180">
        <v>4</v>
      </c>
      <c r="R36" s="181">
        <v>2</v>
      </c>
      <c r="S36" s="181"/>
      <c r="T36" s="180"/>
      <c r="U36" s="182"/>
      <c r="V36" s="182" t="s">
        <v>54</v>
      </c>
      <c r="W36" s="165" t="s">
        <v>65</v>
      </c>
      <c r="X36" s="156"/>
      <c r="Y36" s="156">
        <v>30</v>
      </c>
      <c r="Z36" s="156">
        <v>30</v>
      </c>
      <c r="AA36" s="156"/>
      <c r="AB36" s="156">
        <v>30.1</v>
      </c>
      <c r="AC36" s="48"/>
      <c r="AD36" s="140">
        <v>35.799999999999997</v>
      </c>
      <c r="AE36" s="141">
        <v>26.4</v>
      </c>
      <c r="AF36" s="156">
        <f t="shared" si="10"/>
        <v>9.3999999999999986</v>
      </c>
      <c r="AG36" s="156">
        <f t="shared" si="11"/>
        <v>34.44554256785225</v>
      </c>
      <c r="AH36" s="156">
        <f t="shared" si="37"/>
        <v>58.83255425872396</v>
      </c>
      <c r="AI36" s="156">
        <f t="shared" si="16"/>
        <v>7.7386218159999993</v>
      </c>
      <c r="AJ36" s="156">
        <f t="shared" si="38"/>
        <v>26.706920751852252</v>
      </c>
      <c r="AK36" s="156">
        <f t="shared" si="12"/>
        <v>22.160811051074173</v>
      </c>
      <c r="AL36" s="142">
        <f t="shared" si="13"/>
        <v>45.394800698954917</v>
      </c>
      <c r="AM36" s="176">
        <v>994</v>
      </c>
      <c r="AN36" s="177">
        <v>6</v>
      </c>
      <c r="AO36" s="178"/>
      <c r="AP36" s="178"/>
      <c r="AQ36" s="178"/>
      <c r="AR36" s="179"/>
      <c r="AS36" s="180">
        <v>31</v>
      </c>
      <c r="AT36" s="181">
        <v>2</v>
      </c>
      <c r="AU36" s="181"/>
      <c r="AV36" s="180"/>
      <c r="AW36" s="182"/>
      <c r="AX36" s="182" t="s">
        <v>54</v>
      </c>
      <c r="AY36" s="156"/>
      <c r="AZ36" s="156">
        <v>33</v>
      </c>
      <c r="BA36" s="156">
        <v>31</v>
      </c>
      <c r="BB36" s="156"/>
      <c r="BC36" s="156">
        <v>30</v>
      </c>
      <c r="BD36" s="48"/>
      <c r="BE36" s="195"/>
      <c r="BF36" s="188"/>
      <c r="BG36" s="165" t="str">
        <f t="shared" si="18"/>
        <v>SD</v>
      </c>
      <c r="BH36" s="165" t="str">
        <f t="shared" si="19"/>
        <v>SD</v>
      </c>
      <c r="BI36" s="165" t="str">
        <f t="shared" si="20"/>
        <v>SD</v>
      </c>
      <c r="BJ36" s="165" t="str">
        <f t="shared" si="21"/>
        <v>SD</v>
      </c>
      <c r="BK36" s="165" t="str">
        <f t="shared" si="22"/>
        <v>SD</v>
      </c>
      <c r="BL36" s="165" t="str">
        <f t="shared" si="23"/>
        <v>SD</v>
      </c>
      <c r="BM36" s="196" t="str">
        <f t="shared" si="14"/>
        <v/>
      </c>
      <c r="BN36" s="190"/>
      <c r="BO36" s="197"/>
      <c r="BP36" s="191"/>
      <c r="BQ36" s="191"/>
      <c r="BR36" s="191"/>
      <c r="BS36" s="193"/>
      <c r="BT36" s="198"/>
      <c r="BU36" s="192"/>
      <c r="BV36" s="192"/>
      <c r="BW36" s="198"/>
      <c r="BX36" s="194"/>
      <c r="BY36" s="194"/>
      <c r="BZ36" s="165"/>
      <c r="CA36" s="165"/>
      <c r="CB36" s="165"/>
      <c r="CC36" s="165"/>
      <c r="CD36" s="165"/>
      <c r="CE36" s="48"/>
      <c r="CF36" s="49">
        <v>0</v>
      </c>
      <c r="CG36" s="156">
        <v>34.5</v>
      </c>
      <c r="CH36" s="158">
        <f t="shared" si="0"/>
        <v>3.5</v>
      </c>
      <c r="CI36" s="154">
        <v>29.5</v>
      </c>
      <c r="CJ36" s="154">
        <v>124378.84</v>
      </c>
      <c r="CK36" s="156">
        <v>26.8</v>
      </c>
      <c r="CL36" s="156">
        <v>37.200000000000003</v>
      </c>
      <c r="CM36" s="97">
        <f t="shared" si="1"/>
        <v>33.5</v>
      </c>
      <c r="CN36" s="98"/>
      <c r="CO36" s="98"/>
      <c r="CP36" s="102">
        <f t="shared" si="2"/>
        <v>57.161211372058986</v>
      </c>
      <c r="CQ36" s="132">
        <v>7.5</v>
      </c>
      <c r="CS36" s="83">
        <v>24</v>
      </c>
      <c r="CT36" s="92">
        <f t="shared" si="28"/>
        <v>34</v>
      </c>
      <c r="CU36" s="92">
        <f t="shared" si="29"/>
        <v>16</v>
      </c>
      <c r="CV36" s="92">
        <f t="shared" si="30"/>
        <v>26.35</v>
      </c>
      <c r="CW36" s="94" t="str">
        <f t="shared" si="31"/>
        <v>s/d</v>
      </c>
      <c r="CX36" s="94" t="str">
        <f t="shared" si="32"/>
        <v>s/d</v>
      </c>
      <c r="CY36" s="93">
        <f t="shared" si="33"/>
        <v>58.765050224114468</v>
      </c>
      <c r="CZ36" s="92">
        <f t="shared" si="24"/>
        <v>17.472029461664363</v>
      </c>
      <c r="DA36" s="93">
        <f t="shared" si="25"/>
        <v>996</v>
      </c>
      <c r="DB36" s="92">
        <f t="shared" si="36"/>
        <v>13.5</v>
      </c>
      <c r="DC36" s="92" t="e">
        <f t="shared" si="39"/>
        <v>#DIV/0!</v>
      </c>
      <c r="DD36" s="92">
        <f t="shared" si="39"/>
        <v>26.7</v>
      </c>
      <c r="DE36" s="92">
        <f t="shared" si="39"/>
        <v>27.15</v>
      </c>
      <c r="DF36" s="92" t="e">
        <f t="shared" si="39"/>
        <v>#DIV/0!</v>
      </c>
      <c r="DG36" s="92">
        <f t="shared" si="39"/>
        <v>27.7</v>
      </c>
      <c r="DH36" s="92" t="e">
        <f t="shared" si="39"/>
        <v>#DIV/0!</v>
      </c>
      <c r="DI36" s="96">
        <f t="shared" si="34"/>
        <v>0</v>
      </c>
      <c r="DJ36" s="92">
        <f t="shared" si="35"/>
        <v>7.5</v>
      </c>
      <c r="DK36" s="96">
        <f t="shared" si="27"/>
        <v>11.2</v>
      </c>
      <c r="DL36" s="76"/>
      <c r="DM36" s="59"/>
      <c r="DN36" s="59"/>
      <c r="DO36" s="59"/>
      <c r="DP36" s="59"/>
      <c r="DQ36" s="58"/>
      <c r="DR36" s="60"/>
      <c r="DS36" s="54"/>
      <c r="DT36" s="53"/>
      <c r="DU36" s="53"/>
    </row>
    <row r="37" spans="1:125" ht="15" thickBot="1">
      <c r="A37" s="15">
        <v>31</v>
      </c>
      <c r="B37" s="140">
        <v>31.2</v>
      </c>
      <c r="C37" s="141">
        <v>26.6</v>
      </c>
      <c r="D37" s="156">
        <f t="shared" si="3"/>
        <v>4.5999999999999979</v>
      </c>
      <c r="E37" s="156">
        <f t="shared" si="4"/>
        <v>34.854040224354996</v>
      </c>
      <c r="F37" s="156">
        <f t="shared" si="5"/>
        <v>45.488246440621936</v>
      </c>
      <c r="G37" s="156">
        <f t="shared" si="6"/>
        <v>3.7878304859999981</v>
      </c>
      <c r="H37" s="156">
        <f t="shared" si="7"/>
        <v>31.066209738354999</v>
      </c>
      <c r="I37" s="156">
        <f t="shared" si="8"/>
        <v>24.668607874207737</v>
      </c>
      <c r="J37" s="142">
        <f t="shared" si="9"/>
        <v>68.295026010526186</v>
      </c>
      <c r="K37" s="176">
        <v>996</v>
      </c>
      <c r="L37" s="177">
        <v>6</v>
      </c>
      <c r="M37" s="178"/>
      <c r="N37" s="178"/>
      <c r="O37" s="178"/>
      <c r="P37" s="179"/>
      <c r="Q37" s="180">
        <v>27</v>
      </c>
      <c r="R37" s="181">
        <v>2</v>
      </c>
      <c r="S37" s="181"/>
      <c r="T37" s="180"/>
      <c r="U37" s="182"/>
      <c r="V37" s="182" t="s">
        <v>54</v>
      </c>
      <c r="W37" s="165" t="s">
        <v>65</v>
      </c>
      <c r="X37" s="156"/>
      <c r="Y37" s="156">
        <v>29.8</v>
      </c>
      <c r="Z37" s="156">
        <v>29.8</v>
      </c>
      <c r="AA37" s="156"/>
      <c r="AB37" s="156">
        <v>30.1</v>
      </c>
      <c r="AC37" s="48"/>
      <c r="AD37" s="195"/>
      <c r="AE37" s="188"/>
      <c r="AF37" s="165" t="str">
        <f t="shared" si="10"/>
        <v>SD</v>
      </c>
      <c r="AG37" s="165" t="str">
        <f t="shared" si="11"/>
        <v>SD</v>
      </c>
      <c r="AH37" s="165" t="str">
        <f t="shared" si="37"/>
        <v>SD</v>
      </c>
      <c r="AI37" s="165" t="str">
        <f t="shared" si="16"/>
        <v>SD</v>
      </c>
      <c r="AJ37" s="165" t="str">
        <f t="shared" si="38"/>
        <v>SD</v>
      </c>
      <c r="AK37" s="165" t="str">
        <f t="shared" si="12"/>
        <v>SD</v>
      </c>
      <c r="AL37" s="196" t="str">
        <f t="shared" si="13"/>
        <v/>
      </c>
      <c r="AM37" s="190"/>
      <c r="AN37" s="197"/>
      <c r="AO37" s="191"/>
      <c r="AP37" s="191"/>
      <c r="AQ37" s="191"/>
      <c r="AR37" s="193"/>
      <c r="AS37" s="198"/>
      <c r="AT37" s="192"/>
      <c r="AU37" s="192"/>
      <c r="AV37" s="198"/>
      <c r="AW37" s="194"/>
      <c r="AX37" s="194"/>
      <c r="AY37" s="165"/>
      <c r="AZ37" s="165"/>
      <c r="BA37" s="165"/>
      <c r="BB37" s="165"/>
      <c r="BC37" s="165"/>
      <c r="BD37" s="48"/>
      <c r="BE37" s="195"/>
      <c r="BF37" s="188"/>
      <c r="BG37" s="165" t="str">
        <f t="shared" si="18"/>
        <v>SD</v>
      </c>
      <c r="BH37" s="165" t="str">
        <f t="shared" si="19"/>
        <v>SD</v>
      </c>
      <c r="BI37" s="165" t="str">
        <f t="shared" si="20"/>
        <v>SD</v>
      </c>
      <c r="BJ37" s="165" t="str">
        <f t="shared" si="21"/>
        <v>SD</v>
      </c>
      <c r="BK37" s="165" t="str">
        <f t="shared" si="22"/>
        <v>SD</v>
      </c>
      <c r="BL37" s="165" t="str">
        <f t="shared" si="23"/>
        <v>SD</v>
      </c>
      <c r="BM37" s="196" t="str">
        <f t="shared" si="14"/>
        <v/>
      </c>
      <c r="BN37" s="190"/>
      <c r="BO37" s="197"/>
      <c r="BP37" s="191"/>
      <c r="BQ37" s="191"/>
      <c r="BR37" s="191"/>
      <c r="BS37" s="193"/>
      <c r="BT37" s="198"/>
      <c r="BU37" s="192"/>
      <c r="BV37" s="192"/>
      <c r="BW37" s="198"/>
      <c r="BX37" s="194"/>
      <c r="BY37" s="194"/>
      <c r="BZ37" s="165"/>
      <c r="CA37" s="165"/>
      <c r="CB37" s="165"/>
      <c r="CC37" s="165"/>
      <c r="CD37" s="165"/>
      <c r="CE37" s="48"/>
      <c r="CF37" s="49">
        <v>0</v>
      </c>
      <c r="CG37" s="151">
        <v>28.5</v>
      </c>
      <c r="CH37" s="158">
        <f t="shared" si="0"/>
        <v>-25</v>
      </c>
      <c r="CI37" s="154">
        <v>29.5</v>
      </c>
      <c r="CJ37" s="154">
        <v>124411</v>
      </c>
      <c r="CK37" s="156">
        <v>24.8</v>
      </c>
      <c r="CL37" s="156">
        <v>36</v>
      </c>
      <c r="CM37" s="173" t="b">
        <f t="shared" si="1"/>
        <v>0</v>
      </c>
      <c r="CN37" s="98"/>
      <c r="CO37" s="98"/>
      <c r="CP37" s="170" t="str">
        <f t="shared" si="2"/>
        <v>sd</v>
      </c>
      <c r="CQ37" s="133">
        <v>8.5</v>
      </c>
      <c r="CS37" s="83">
        <v>25</v>
      </c>
      <c r="CT37" s="92">
        <f t="shared" si="28"/>
        <v>36.200000000000003</v>
      </c>
      <c r="CU37" s="92">
        <f t="shared" si="29"/>
        <v>22.6</v>
      </c>
      <c r="CV37" s="92">
        <f t="shared" si="30"/>
        <v>30</v>
      </c>
      <c r="CW37" s="94" t="str">
        <f t="shared" si="31"/>
        <v>s/d</v>
      </c>
      <c r="CX37" s="94" t="str">
        <f t="shared" si="32"/>
        <v>s/d</v>
      </c>
      <c r="CY37" s="93">
        <f t="shared" si="33"/>
        <v>66.532057317224144</v>
      </c>
      <c r="CZ37" s="92">
        <f t="shared" si="24"/>
        <v>23.062054042510134</v>
      </c>
      <c r="DA37" s="93">
        <f t="shared" si="25"/>
        <v>995</v>
      </c>
      <c r="DB37" s="92">
        <f t="shared" si="36"/>
        <v>20</v>
      </c>
      <c r="DC37" s="92" t="e">
        <f t="shared" si="39"/>
        <v>#DIV/0!</v>
      </c>
      <c r="DD37" s="92">
        <f t="shared" si="39"/>
        <v>28.4</v>
      </c>
      <c r="DE37" s="92">
        <f t="shared" si="39"/>
        <v>28.25</v>
      </c>
      <c r="DF37" s="92" t="e">
        <f t="shared" si="39"/>
        <v>#DIV/0!</v>
      </c>
      <c r="DG37" s="92">
        <f t="shared" si="39"/>
        <v>28.049999999999997</v>
      </c>
      <c r="DH37" s="92" t="e">
        <f t="shared" si="39"/>
        <v>#DIV/0!</v>
      </c>
      <c r="DI37" s="96">
        <f t="shared" si="34"/>
        <v>0</v>
      </c>
      <c r="DJ37" s="92">
        <f t="shared" si="35"/>
        <v>8.3999999999999986</v>
      </c>
      <c r="DK37" s="96">
        <f>IF(CQ31="","",CQ31)</f>
        <v>10.7</v>
      </c>
      <c r="DL37" s="76"/>
      <c r="DM37" s="59"/>
      <c r="DN37" s="59"/>
      <c r="DO37" s="59"/>
      <c r="DP37" s="59"/>
      <c r="DQ37" s="58"/>
      <c r="DR37" s="60"/>
      <c r="DS37" s="54"/>
      <c r="DT37" s="53"/>
      <c r="DU37" s="53"/>
    </row>
    <row r="38" spans="1:125" ht="15" thickBot="1">
      <c r="A38" s="22" t="s">
        <v>20</v>
      </c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7"/>
      <c r="AD38" s="25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25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36">
        <f>SUM(CF7:CF37)</f>
        <v>142.69999999999999</v>
      </c>
      <c r="CG38" s="37"/>
      <c r="CH38" s="37"/>
      <c r="CI38" s="37"/>
      <c r="CJ38" s="37"/>
      <c r="CK38" s="37"/>
      <c r="CL38" s="37"/>
      <c r="CM38" s="37"/>
      <c r="CN38" s="38"/>
      <c r="CO38" s="38"/>
      <c r="CP38" s="38"/>
      <c r="CQ38" s="39"/>
      <c r="CS38" s="83">
        <v>26</v>
      </c>
      <c r="CT38" s="92">
        <f t="shared" si="28"/>
        <v>36.6</v>
      </c>
      <c r="CU38" s="92">
        <f t="shared" si="29"/>
        <v>26</v>
      </c>
      <c r="CV38" s="92">
        <f>IF(CM32=FALSE,"s/d",CM32)</f>
        <v>32.6</v>
      </c>
      <c r="CW38" s="94" t="str">
        <f t="shared" si="31"/>
        <v>s/d</v>
      </c>
      <c r="CX38" s="94" t="str">
        <f t="shared" si="32"/>
        <v>s/d</v>
      </c>
      <c r="CY38" s="93">
        <f t="shared" si="33"/>
        <v>61.90317347703823</v>
      </c>
      <c r="CZ38" s="92">
        <f t="shared" si="24"/>
        <v>24.123514820735664</v>
      </c>
      <c r="DA38" s="93">
        <f t="shared" si="25"/>
        <v>997</v>
      </c>
      <c r="DB38" s="92">
        <f t="shared" si="36"/>
        <v>22.3</v>
      </c>
      <c r="DC38" s="92" t="e">
        <f t="shared" si="39"/>
        <v>#DIV/0!</v>
      </c>
      <c r="DD38" s="92">
        <f t="shared" si="39"/>
        <v>30.266666666666666</v>
      </c>
      <c r="DE38" s="92">
        <f t="shared" si="39"/>
        <v>29.599999999999998</v>
      </c>
      <c r="DF38" s="92" t="e">
        <f t="shared" si="39"/>
        <v>#DIV/0!</v>
      </c>
      <c r="DG38" s="92">
        <f t="shared" si="39"/>
        <v>28.599999999999998</v>
      </c>
      <c r="DH38" s="92" t="e">
        <f t="shared" si="39"/>
        <v>#DIV/0!</v>
      </c>
      <c r="DI38" s="96">
        <f t="shared" si="34"/>
        <v>0</v>
      </c>
      <c r="DJ38" s="92">
        <f t="shared" si="35"/>
        <v>1.6999999999999993</v>
      </c>
      <c r="DK38" s="96">
        <f t="shared" si="27"/>
        <v>8.1999999999999993</v>
      </c>
      <c r="DL38" s="76"/>
      <c r="DM38" s="59"/>
      <c r="DN38" s="59"/>
      <c r="DO38" s="59"/>
      <c r="DP38" s="59"/>
      <c r="DQ38" s="58"/>
      <c r="DR38" s="60"/>
      <c r="DS38" s="54"/>
      <c r="DT38" s="53"/>
      <c r="DU38" s="53"/>
    </row>
    <row r="39" spans="1:125" ht="15" thickBot="1">
      <c r="A39" s="23" t="s">
        <v>21</v>
      </c>
      <c r="B39" s="2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106">
        <f>AVERAGE(W7:W37)</f>
        <v>17.827272727272728</v>
      </c>
      <c r="X39" s="4"/>
      <c r="Y39" s="4"/>
      <c r="Z39" s="4"/>
      <c r="AA39" s="4"/>
      <c r="AB39" s="4"/>
      <c r="AC39" s="18"/>
      <c r="AD39" s="26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18"/>
      <c r="BE39" s="26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18"/>
      <c r="CF39" s="32">
        <f>AVERAGE(CF7:CF37)</f>
        <v>4.6032258064516123</v>
      </c>
      <c r="CG39" s="5">
        <f>AVERAGE(CG7:CG37)</f>
        <v>31.166666666666668</v>
      </c>
      <c r="CH39" s="5" t="e">
        <f t="shared" ref="CH39:CN39" si="40">AVERAGE(CH7:CH36)</f>
        <v>#VALUE!</v>
      </c>
      <c r="CI39" s="5"/>
      <c r="CJ39" s="5"/>
      <c r="CK39" s="5">
        <f>AVERAGE(CK7:CK37)</f>
        <v>21.616129032258062</v>
      </c>
      <c r="CL39" s="5">
        <f>AVERAGE(CL7:CL37)</f>
        <v>33.677419354838712</v>
      </c>
      <c r="CM39" s="5">
        <f t="shared" si="40"/>
        <v>27.71172839506173</v>
      </c>
      <c r="CN39" s="5" t="e">
        <f t="shared" si="40"/>
        <v>#DIV/0!</v>
      </c>
      <c r="CO39" s="5"/>
      <c r="CP39" s="42"/>
      <c r="CQ39" s="33">
        <f>AVERAGE(CQ7:CQ37)</f>
        <v>8.1166666666666636</v>
      </c>
      <c r="CS39" s="83">
        <v>27</v>
      </c>
      <c r="CT39" s="92">
        <f t="shared" si="28"/>
        <v>35.700000000000003</v>
      </c>
      <c r="CU39" s="92">
        <f t="shared" si="29"/>
        <v>26.2</v>
      </c>
      <c r="CV39" s="92">
        <f t="shared" si="30"/>
        <v>28.933333333333334</v>
      </c>
      <c r="CW39" s="94" t="str">
        <f t="shared" si="31"/>
        <v>s/d</v>
      </c>
      <c r="CX39" s="94" t="str">
        <f t="shared" si="32"/>
        <v>s/d</v>
      </c>
      <c r="CY39" s="93">
        <f t="shared" si="33"/>
        <v>68.064048633196691</v>
      </c>
      <c r="CZ39" s="92">
        <f t="shared" si="24"/>
        <v>22.421517507785911</v>
      </c>
      <c r="DA39" s="93">
        <f t="shared" si="25"/>
        <v>998.66666666666663</v>
      </c>
      <c r="DB39" s="92">
        <f t="shared" si="36"/>
        <v>24</v>
      </c>
      <c r="DC39" s="92" t="e">
        <f t="shared" si="39"/>
        <v>#DIV/0!</v>
      </c>
      <c r="DD39" s="92">
        <f t="shared" si="39"/>
        <v>30.466666666666669</v>
      </c>
      <c r="DE39" s="92">
        <f t="shared" si="39"/>
        <v>29.833333333333332</v>
      </c>
      <c r="DF39" s="92" t="e">
        <f t="shared" si="39"/>
        <v>#DIV/0!</v>
      </c>
      <c r="DG39" s="92">
        <f t="shared" si="39"/>
        <v>29.133333333333336</v>
      </c>
      <c r="DH39" s="92" t="e">
        <f t="shared" si="39"/>
        <v>#DIV/0!</v>
      </c>
      <c r="DI39" s="96">
        <f t="shared" si="34"/>
        <v>0</v>
      </c>
      <c r="DJ39" s="92">
        <f t="shared" si="35"/>
        <v>6.6999999999999993</v>
      </c>
      <c r="DK39" s="96">
        <f t="shared" si="27"/>
        <v>6.2</v>
      </c>
      <c r="DL39" s="76"/>
      <c r="DM39" s="59"/>
      <c r="DN39" s="59"/>
      <c r="DO39" s="59"/>
      <c r="DP39" s="59"/>
      <c r="DQ39" s="58"/>
      <c r="DR39" s="60"/>
      <c r="DS39" s="54"/>
      <c r="DT39" s="53"/>
      <c r="DU39" s="53"/>
    </row>
    <row r="40" spans="1:125" ht="15" thickBot="1">
      <c r="A40" s="23" t="s">
        <v>22</v>
      </c>
      <c r="B40" s="3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07">
        <f>MIN(W7:W37)</f>
        <v>9</v>
      </c>
      <c r="X40" s="1"/>
      <c r="Y40" s="1"/>
      <c r="Z40" s="1"/>
      <c r="AA40" s="1"/>
      <c r="AB40" s="1"/>
      <c r="AC40" s="19"/>
      <c r="AD40" s="30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9"/>
      <c r="BE40" s="30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9"/>
      <c r="CF40" s="34">
        <f>MIN(CF7:CF37)</f>
        <v>0</v>
      </c>
      <c r="CG40" s="111">
        <f>MIN(CG7:CG37)</f>
        <v>20.9</v>
      </c>
      <c r="CH40" s="6" t="e">
        <f t="shared" ref="CH40:CN40" si="41">MIN(CH7:CH36)</f>
        <v>#VALUE!</v>
      </c>
      <c r="CI40" s="6"/>
      <c r="CJ40" s="6"/>
      <c r="CK40" s="6">
        <f>MIN(CK7:CK37)</f>
        <v>14.4</v>
      </c>
      <c r="CL40" s="6">
        <f>MIN(CL7:CL37)</f>
        <v>25.2</v>
      </c>
      <c r="CM40" s="6">
        <f t="shared" si="41"/>
        <v>21.599999999999998</v>
      </c>
      <c r="CN40" s="6">
        <f t="shared" si="41"/>
        <v>0</v>
      </c>
      <c r="CO40" s="6"/>
      <c r="CP40" s="43"/>
      <c r="CQ40" s="35">
        <f>MIN(CQ7:CQ37)</f>
        <v>0</v>
      </c>
      <c r="CS40" s="83">
        <v>28</v>
      </c>
      <c r="CT40" s="92">
        <f t="shared" si="28"/>
        <v>37</v>
      </c>
      <c r="CU40" s="92">
        <f t="shared" si="29"/>
        <v>25</v>
      </c>
      <c r="CV40" s="92" t="str">
        <f t="shared" si="30"/>
        <v>s/d</v>
      </c>
      <c r="CW40" s="94" t="str">
        <f t="shared" si="31"/>
        <v>s/d</v>
      </c>
      <c r="CX40" s="94" t="str">
        <f t="shared" si="32"/>
        <v>s/d</v>
      </c>
      <c r="CY40" s="93" t="s">
        <v>65</v>
      </c>
      <c r="CZ40" s="92" t="s">
        <v>65</v>
      </c>
      <c r="DA40" s="93" t="s">
        <v>65</v>
      </c>
      <c r="DB40" s="92">
        <f t="shared" si="36"/>
        <v>21.6</v>
      </c>
      <c r="DC40" s="92" t="e">
        <f t="shared" si="39"/>
        <v>#DIV/0!</v>
      </c>
      <c r="DD40" s="92" t="s">
        <v>65</v>
      </c>
      <c r="DE40" s="92" t="s">
        <v>65</v>
      </c>
      <c r="DF40" s="92" t="e">
        <f t="shared" si="39"/>
        <v>#DIV/0!</v>
      </c>
      <c r="DG40" s="92" t="s">
        <v>65</v>
      </c>
      <c r="DH40" s="92" t="e">
        <f t="shared" si="39"/>
        <v>#DIV/0!</v>
      </c>
      <c r="DI40" s="96">
        <f t="shared" si="34"/>
        <v>0</v>
      </c>
      <c r="DJ40" s="92">
        <f t="shared" si="35"/>
        <v>8</v>
      </c>
      <c r="DK40" s="96" t="str">
        <f t="shared" si="27"/>
        <v>s/d</v>
      </c>
      <c r="DL40" s="76"/>
      <c r="DM40" s="59"/>
      <c r="DN40" s="59"/>
      <c r="DO40" s="59"/>
      <c r="DP40" s="59"/>
      <c r="DQ40" s="58"/>
      <c r="DR40" s="60"/>
      <c r="DS40" s="54"/>
      <c r="DT40" s="53"/>
      <c r="DU40" s="53"/>
    </row>
    <row r="41" spans="1:125" ht="15" thickBot="1">
      <c r="A41" s="24" t="s">
        <v>23</v>
      </c>
      <c r="B41" s="2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40">
        <f>MAX(W7:W37)</f>
        <v>24</v>
      </c>
      <c r="X41" s="20"/>
      <c r="Y41" s="20"/>
      <c r="Z41" s="20"/>
      <c r="AA41" s="20"/>
      <c r="AB41" s="20"/>
      <c r="AC41" s="21"/>
      <c r="AD41" s="27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1"/>
      <c r="BE41" s="27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1"/>
      <c r="CF41" s="109">
        <f>MAX(CF7:CF37)</f>
        <v>74.2</v>
      </c>
      <c r="CG41" s="110">
        <f>MAX(CG7:CG37)</f>
        <v>40</v>
      </c>
      <c r="CH41" s="110" t="e">
        <f t="shared" ref="CH41:CN41" si="42">MAX(CH7:CH36)</f>
        <v>#VALUE!</v>
      </c>
      <c r="CI41" s="110"/>
      <c r="CJ41" s="110"/>
      <c r="CK41" s="110">
        <f>MAX(CK7:CK37)</f>
        <v>26.8</v>
      </c>
      <c r="CL41" s="110">
        <f>MAX(CL7:CL37)</f>
        <v>37.9</v>
      </c>
      <c r="CM41" s="110">
        <f t="shared" si="42"/>
        <v>33.5</v>
      </c>
      <c r="CN41" s="110">
        <f t="shared" si="42"/>
        <v>0</v>
      </c>
      <c r="CO41" s="110"/>
      <c r="CP41" s="110"/>
      <c r="CQ41" s="41">
        <f>MAX(CQ7:CQ37)</f>
        <v>11.5</v>
      </c>
      <c r="CS41" s="83">
        <v>29</v>
      </c>
      <c r="CT41" s="92">
        <f t="shared" si="28"/>
        <v>37.9</v>
      </c>
      <c r="CU41" s="92">
        <f t="shared" si="29"/>
        <v>26</v>
      </c>
      <c r="CV41" s="92" t="str">
        <f t="shared" si="30"/>
        <v>s/d</v>
      </c>
      <c r="CW41" s="94" t="str">
        <f t="shared" si="31"/>
        <v>s/d</v>
      </c>
      <c r="CX41" s="94" t="str">
        <f t="shared" si="32"/>
        <v>s/d</v>
      </c>
      <c r="CY41" s="93" t="s">
        <v>65</v>
      </c>
      <c r="CZ41" s="92" t="s">
        <v>65</v>
      </c>
      <c r="DA41" s="93" t="s">
        <v>65</v>
      </c>
      <c r="DB41" s="92" t="str">
        <f t="shared" si="36"/>
        <v>s/d</v>
      </c>
      <c r="DC41" s="92" t="e">
        <f t="shared" si="39"/>
        <v>#DIV/0!</v>
      </c>
      <c r="DD41" s="92" t="s">
        <v>65</v>
      </c>
      <c r="DE41" s="92" t="s">
        <v>65</v>
      </c>
      <c r="DF41" s="92" t="e">
        <f t="shared" si="39"/>
        <v>#DIV/0!</v>
      </c>
      <c r="DG41" s="92" t="s">
        <v>65</v>
      </c>
      <c r="DH41" s="92" t="e">
        <f t="shared" si="39"/>
        <v>#DIV/0!</v>
      </c>
      <c r="DI41" s="96">
        <f t="shared" si="34"/>
        <v>0</v>
      </c>
      <c r="DJ41" s="92">
        <f t="shared" si="35"/>
        <v>9.5</v>
      </c>
      <c r="DK41" s="96">
        <f t="shared" si="27"/>
        <v>11.2</v>
      </c>
      <c r="DL41" s="76"/>
      <c r="DM41" s="59"/>
      <c r="DN41" s="59"/>
      <c r="DO41" s="59"/>
      <c r="DP41" s="59"/>
      <c r="DQ41" s="58"/>
      <c r="DR41" s="60"/>
      <c r="DS41" s="54"/>
      <c r="DT41" s="53"/>
      <c r="DU41" s="53"/>
    </row>
    <row r="42" spans="1:125" ht="15" thickBo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S42" s="83">
        <v>30</v>
      </c>
      <c r="CT42" s="92">
        <f t="shared" si="28"/>
        <v>37.200000000000003</v>
      </c>
      <c r="CU42" s="92">
        <f t="shared" si="29"/>
        <v>26.8</v>
      </c>
      <c r="CV42" s="92">
        <f t="shared" si="30"/>
        <v>33.5</v>
      </c>
      <c r="CW42" s="94" t="str">
        <f t="shared" si="31"/>
        <v>s/d</v>
      </c>
      <c r="CX42" s="94" t="str">
        <f t="shared" si="32"/>
        <v>s/d</v>
      </c>
      <c r="CY42" s="93">
        <f t="shared" si="33"/>
        <v>57.161211372058986</v>
      </c>
      <c r="CZ42" s="92">
        <f t="shared" si="24"/>
        <v>23.491956815831905</v>
      </c>
      <c r="DA42" s="93">
        <f t="shared" si="25"/>
        <v>995</v>
      </c>
      <c r="DB42" s="92" t="str">
        <f t="shared" si="36"/>
        <v>s/d</v>
      </c>
      <c r="DC42" s="92" t="e">
        <f t="shared" si="39"/>
        <v>#DIV/0!</v>
      </c>
      <c r="DD42" s="92">
        <f t="shared" si="39"/>
        <v>31.5</v>
      </c>
      <c r="DE42" s="92">
        <f t="shared" si="39"/>
        <v>30.5</v>
      </c>
      <c r="DF42" s="92" t="e">
        <f t="shared" si="39"/>
        <v>#DIV/0!</v>
      </c>
      <c r="DG42" s="92">
        <f t="shared" si="39"/>
        <v>30.05</v>
      </c>
      <c r="DH42" s="92" t="e">
        <f t="shared" si="39"/>
        <v>#DIV/0!</v>
      </c>
      <c r="DI42" s="96">
        <f t="shared" si="34"/>
        <v>0</v>
      </c>
      <c r="DJ42" s="92">
        <f t="shared" si="35"/>
        <v>3.5</v>
      </c>
      <c r="DK42" s="96">
        <f t="shared" si="27"/>
        <v>7.5</v>
      </c>
      <c r="DL42" s="76"/>
      <c r="DM42" s="59"/>
      <c r="DN42" s="59"/>
      <c r="DO42" s="59"/>
      <c r="DP42" s="59"/>
      <c r="DQ42" s="58"/>
      <c r="DR42" s="60"/>
      <c r="DS42" s="54"/>
      <c r="DT42" s="53"/>
      <c r="DU42" s="53"/>
    </row>
    <row r="43" spans="1:125" ht="15" thickBot="1">
      <c r="CS43" s="83">
        <v>31</v>
      </c>
      <c r="CT43" s="92">
        <f t="shared" si="28"/>
        <v>36</v>
      </c>
      <c r="CU43" s="92">
        <f t="shared" si="29"/>
        <v>24.8</v>
      </c>
      <c r="CV43" s="92" t="str">
        <f t="shared" si="30"/>
        <v>s/d</v>
      </c>
      <c r="CW43" s="94" t="str">
        <f t="shared" si="31"/>
        <v>s/d</v>
      </c>
      <c r="CX43" s="94" t="str">
        <f t="shared" si="32"/>
        <v>s/d</v>
      </c>
      <c r="CY43" s="93" t="s">
        <v>65</v>
      </c>
      <c r="CZ43" s="92" t="s">
        <v>65</v>
      </c>
      <c r="DA43" s="93" t="s">
        <v>65</v>
      </c>
      <c r="DB43" s="92" t="str">
        <f t="shared" si="36"/>
        <v>s/d</v>
      </c>
      <c r="DC43" s="92" t="e">
        <f t="shared" si="39"/>
        <v>#DIV/0!</v>
      </c>
      <c r="DD43" s="92" t="s">
        <v>65</v>
      </c>
      <c r="DE43" s="92" t="s">
        <v>65</v>
      </c>
      <c r="DF43" s="92" t="e">
        <f t="shared" si="39"/>
        <v>#DIV/0!</v>
      </c>
      <c r="DG43" s="92" t="s">
        <v>65</v>
      </c>
      <c r="DH43" s="92" t="e">
        <f t="shared" si="39"/>
        <v>#DIV/0!</v>
      </c>
      <c r="DI43" s="96">
        <f t="shared" si="34"/>
        <v>0</v>
      </c>
      <c r="DJ43" s="92" t="s">
        <v>65</v>
      </c>
      <c r="DK43" s="96">
        <f t="shared" si="27"/>
        <v>8.5</v>
      </c>
      <c r="DL43" s="76"/>
      <c r="DM43" s="59"/>
      <c r="DN43" s="59"/>
      <c r="DO43" s="59"/>
      <c r="DP43" s="59"/>
      <c r="DQ43" s="58"/>
      <c r="DR43" s="60"/>
      <c r="DS43" s="54"/>
      <c r="DT43" s="53"/>
      <c r="DU43" s="53"/>
    </row>
    <row r="44" spans="1:125" ht="15" thickBot="1">
      <c r="CS44" s="89" t="s">
        <v>66</v>
      </c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92"/>
      <c r="DE44" s="85"/>
      <c r="DF44" s="85"/>
      <c r="DG44" s="85"/>
      <c r="DH44" s="85"/>
      <c r="DI44" s="85"/>
      <c r="DJ44" s="85"/>
      <c r="DK44" s="85"/>
      <c r="DL44" s="69"/>
      <c r="DM44" s="59"/>
      <c r="DN44" s="62"/>
      <c r="DO44" s="62"/>
      <c r="DP44" s="59"/>
      <c r="DQ44" s="62"/>
      <c r="DR44" s="62"/>
      <c r="DS44" s="54"/>
      <c r="DT44" s="53"/>
      <c r="DU44" s="53"/>
    </row>
    <row r="45" spans="1:125" ht="15" thickBot="1">
      <c r="CS45" s="89" t="s">
        <v>67</v>
      </c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92"/>
      <c r="DE45" s="85"/>
      <c r="DF45" s="85"/>
      <c r="DG45" s="85"/>
      <c r="DH45" s="85"/>
      <c r="DI45" s="85"/>
      <c r="DJ45" s="85"/>
      <c r="DK45" s="85"/>
      <c r="DL45" s="69"/>
      <c r="DM45" s="59"/>
      <c r="DN45" s="62"/>
      <c r="DO45" s="59"/>
      <c r="DP45" s="59"/>
      <c r="DQ45" s="62"/>
      <c r="DR45" s="62"/>
      <c r="DS45" s="54"/>
      <c r="DT45" s="53"/>
      <c r="DU45" s="53"/>
    </row>
    <row r="46" spans="1:125" ht="15" thickBot="1">
      <c r="CS46" s="89" t="s">
        <v>21</v>
      </c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92"/>
      <c r="DE46" s="85"/>
      <c r="DF46" s="85"/>
      <c r="DG46" s="85"/>
      <c r="DH46" s="85"/>
      <c r="DI46" s="85"/>
      <c r="DJ46" s="85"/>
      <c r="DK46" s="85"/>
      <c r="DL46" s="69"/>
      <c r="DM46" s="59"/>
      <c r="DN46" s="62"/>
      <c r="DO46" s="59"/>
      <c r="DP46" s="59"/>
      <c r="DQ46" s="62"/>
      <c r="DR46" s="62"/>
      <c r="DS46" s="54"/>
      <c r="DT46" s="53"/>
      <c r="DU46" s="53"/>
    </row>
    <row r="47" spans="1:125" ht="15" thickBot="1">
      <c r="CS47" s="89" t="s">
        <v>20</v>
      </c>
      <c r="CT47" s="84"/>
      <c r="CU47" s="84"/>
      <c r="CV47" s="84"/>
      <c r="CW47" s="84"/>
      <c r="CX47" s="84"/>
      <c r="CY47" s="84"/>
      <c r="CZ47" s="84"/>
      <c r="DA47" s="84"/>
      <c r="DB47" s="84"/>
      <c r="DC47" s="84"/>
      <c r="DD47" s="92"/>
      <c r="DE47" s="84"/>
      <c r="DF47" s="84"/>
      <c r="DG47" s="84"/>
      <c r="DH47" s="84"/>
      <c r="DI47" s="84"/>
      <c r="DJ47" s="84"/>
      <c r="DK47" s="84"/>
      <c r="DL47" s="78"/>
      <c r="DM47" s="63"/>
      <c r="DN47" s="59"/>
      <c r="DO47" s="59"/>
      <c r="DP47" s="59"/>
      <c r="DQ47" s="59"/>
      <c r="DR47" s="59"/>
      <c r="DS47" s="54"/>
      <c r="DT47" s="53"/>
      <c r="DU47" s="53"/>
    </row>
    <row r="48" spans="1:125" ht="15" thickBot="1"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8"/>
      <c r="DN48" s="56"/>
      <c r="DO48" s="56"/>
      <c r="DP48" s="56"/>
      <c r="DQ48" s="56"/>
      <c r="DR48" s="56"/>
      <c r="DS48" s="53"/>
      <c r="DT48" s="53"/>
      <c r="DU48" s="53"/>
    </row>
    <row r="49" spans="97:125" ht="15" thickBot="1"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54"/>
      <c r="DN49" s="53"/>
      <c r="DO49" s="53"/>
      <c r="DP49" s="53"/>
      <c r="DQ49" s="53"/>
      <c r="DR49" s="53"/>
      <c r="DS49" s="53"/>
      <c r="DT49" s="53"/>
      <c r="DU49" s="53"/>
    </row>
    <row r="50" spans="97:125" ht="15" thickBot="1">
      <c r="CS50" s="79" t="s">
        <v>68</v>
      </c>
      <c r="CT50" s="69"/>
      <c r="CU50" s="78" t="s">
        <v>65</v>
      </c>
      <c r="CV50" s="78" t="s">
        <v>69</v>
      </c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54"/>
      <c r="DN50" s="53"/>
      <c r="DO50" s="53"/>
      <c r="DP50" s="53"/>
      <c r="DQ50" s="53"/>
      <c r="DR50" s="53"/>
      <c r="DS50" s="53"/>
      <c r="DT50" s="53"/>
      <c r="DU50" s="53"/>
    </row>
    <row r="51" spans="97:125" ht="15" thickBot="1"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3"/>
      <c r="DN51" s="53"/>
      <c r="DO51" s="53"/>
      <c r="DP51" s="53"/>
      <c r="DQ51" s="53"/>
      <c r="DR51" s="53"/>
      <c r="DS51" s="53"/>
      <c r="DT51" s="53"/>
      <c r="DU51" s="53"/>
    </row>
    <row r="52" spans="97:125" ht="15" thickBot="1"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</row>
    <row r="53" spans="97:125" ht="15" thickBot="1">
      <c r="CS53" s="53"/>
      <c r="CT53" s="53"/>
      <c r="CU53" s="53"/>
      <c r="CV53" s="53"/>
      <c r="CW53" s="53"/>
      <c r="CX53" s="53"/>
      <c r="CY53" s="53"/>
      <c r="CZ53" s="53"/>
      <c r="DA53" s="53"/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</row>
    <row r="54" spans="97:125" ht="15" thickBot="1">
      <c r="CS54" s="53"/>
      <c r="CT54" s="53"/>
      <c r="CU54" s="53"/>
      <c r="CV54" s="53"/>
      <c r="CW54" s="53"/>
      <c r="CX54" s="53"/>
      <c r="CY54" s="53"/>
      <c r="CZ54" s="53"/>
      <c r="DA54" s="53"/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</row>
    <row r="55" spans="97:125" ht="15" thickBot="1">
      <c r="CS55" s="53"/>
      <c r="CT55" s="53"/>
      <c r="CU55" s="53"/>
      <c r="CV55" s="53"/>
      <c r="CW55" s="53">
        <v>4</v>
      </c>
      <c r="CX55" s="53">
        <v>3</v>
      </c>
      <c r="CY55">
        <v>7</v>
      </c>
      <c r="CZ55" s="53">
        <f>IF(AND(CW55&gt;0,CX55&gt;0),AVERAGE(CW55,CX55,CY55),IF(AND(CW55=0,CX55&gt;0,CY55&gt;0),AVERAGE(CW55,CX55,CY55),IF(AND(CX55=0,CW55&gt;0,CY55&gt;0),AVERAGE(CW55,CX55,CY55))))</f>
        <v>4.666666666666667</v>
      </c>
      <c r="DA55" s="53"/>
      <c r="DB55" s="53"/>
      <c r="DC55" s="53"/>
      <c r="DD55" s="53"/>
      <c r="DE55" s="53"/>
      <c r="DF55" s="53"/>
      <c r="DG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</row>
    <row r="56" spans="97:125" ht="15" thickBot="1"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</row>
    <row r="57" spans="97:125" ht="15" thickBot="1"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</row>
    <row r="58" spans="97:125" ht="15" thickBot="1">
      <c r="CS58" s="53"/>
      <c r="CT58" s="53"/>
      <c r="CU58" s="53"/>
      <c r="CV58" s="53"/>
      <c r="CW58" s="53"/>
      <c r="CX58" s="53"/>
      <c r="CY58" s="53" t="e">
        <f>IF((CW55&lt;&gt;CZ58 YCW55&lt;&gt;""),AVERAGE(CW55,CX55))</f>
        <v>#NAME?</v>
      </c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</row>
    <row r="59" spans="97:125" ht="15" thickBot="1"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</row>
    <row r="60" spans="97:125" ht="15" thickBot="1"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</row>
    <row r="61" spans="97:125" ht="15" thickBot="1"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</row>
    <row r="62" spans="97:125" ht="15" thickBo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</row>
    <row r="63" spans="97:125" ht="15" thickBo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</row>
    <row r="64" spans="97:125" ht="15" thickBo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</row>
    <row r="65" spans="97:125" ht="15" thickBo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</row>
    <row r="66" spans="97:125" ht="15" thickBo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</row>
    <row r="67" spans="97:125" ht="15" thickBo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</row>
    <row r="68" spans="97:125" ht="15" thickBo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</row>
    <row r="69" spans="97:125" ht="15" thickBo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</row>
    <row r="70" spans="97:125" ht="15" thickBo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</row>
    <row r="71" spans="97:125" ht="15" thickBo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</row>
    <row r="72" spans="97:125" ht="15" thickBo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</row>
    <row r="73" spans="97:125" ht="15" thickBo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</row>
    <row r="74" spans="97:125" ht="15" thickBo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</row>
    <row r="75" spans="97:125" ht="15" thickBo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</row>
    <row r="76" spans="97:125" ht="15" thickBot="1"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</row>
    <row r="77" spans="97:125" ht="15" thickBot="1"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  <c r="DQ77" s="53"/>
      <c r="DR77" s="53"/>
      <c r="DS77" s="53"/>
      <c r="DT77" s="53"/>
      <c r="DU77" s="53"/>
    </row>
    <row r="78" spans="97:125" ht="15" thickBot="1"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</row>
    <row r="79" spans="97:125" ht="15" thickBot="1"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</row>
    <row r="80" spans="97:125" ht="15" thickBot="1"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</row>
    <row r="81" spans="97:125" ht="15" thickBot="1"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</row>
    <row r="82" spans="97:125" ht="15" thickBot="1"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  <c r="DQ82" s="53"/>
      <c r="DR82" s="53"/>
      <c r="DS82" s="53"/>
      <c r="DT82" s="53"/>
      <c r="DU82" s="53"/>
    </row>
    <row r="83" spans="97:125" ht="15" thickBot="1"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  <c r="DQ83" s="53"/>
      <c r="DR83" s="53"/>
      <c r="DS83" s="53"/>
      <c r="DT83" s="53"/>
      <c r="DU83" s="53"/>
    </row>
    <row r="84" spans="97:125" ht="15" thickBot="1"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  <c r="DQ84" s="53"/>
      <c r="DR84" s="53"/>
      <c r="DS84" s="53"/>
      <c r="DT84" s="53"/>
      <c r="DU84" s="53"/>
    </row>
    <row r="85" spans="97:125" ht="15" thickBot="1"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</row>
    <row r="86" spans="97:125" ht="15" thickBot="1"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</row>
    <row r="87" spans="97:125" ht="15" thickBot="1"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</row>
    <row r="88" spans="97:125" ht="15" thickBot="1"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</row>
    <row r="89" spans="97:125" ht="15" thickBot="1"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</row>
    <row r="90" spans="97:125" ht="15" thickBot="1"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</row>
    <row r="91" spans="97:125" ht="15" thickBot="1"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</row>
    <row r="92" spans="97:125" ht="15" thickBot="1"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</row>
    <row r="93" spans="97:125" ht="15" thickBot="1"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</row>
    <row r="94" spans="97:125" ht="15" thickBot="1"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/>
      <c r="DR94" s="53"/>
      <c r="DS94" s="53"/>
      <c r="DT94" s="53"/>
      <c r="DU94" s="53"/>
    </row>
    <row r="95" spans="97:125" ht="15" thickBot="1">
      <c r="CS95" s="53"/>
      <c r="CT95" s="53"/>
      <c r="CU95" s="53"/>
      <c r="CV95" s="53"/>
      <c r="CW95" s="53"/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/>
      <c r="DQ95" s="53"/>
      <c r="DR95" s="53"/>
      <c r="DS95" s="53"/>
      <c r="DT95" s="53"/>
      <c r="DU95" s="53"/>
    </row>
    <row r="96" spans="97:125" ht="15" thickBot="1"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</row>
    <row r="97" spans="97:125" ht="15" thickBot="1"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  <c r="DQ97" s="53"/>
      <c r="DR97" s="53"/>
      <c r="DS97" s="53"/>
      <c r="DT97" s="53"/>
      <c r="DU97" s="53"/>
    </row>
    <row r="98" spans="97:125" ht="15" thickBot="1"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</row>
    <row r="99" spans="97:125" ht="15" thickBot="1"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  <c r="DQ99" s="53"/>
      <c r="DR99" s="53"/>
      <c r="DS99" s="53"/>
      <c r="DT99" s="53"/>
      <c r="DU99" s="53"/>
    </row>
    <row r="100" spans="97:125" ht="15" thickBot="1"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</row>
    <row r="101" spans="97:125" ht="15" thickBot="1"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</row>
    <row r="102" spans="97:125" ht="15" thickBot="1"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</row>
    <row r="103" spans="97:125" ht="15" thickBot="1"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</row>
    <row r="104" spans="97:125" ht="15" thickBot="1"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</row>
    <row r="105" spans="97:125" ht="15" thickBot="1"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</row>
    <row r="106" spans="97:125" ht="15" thickBot="1"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</row>
    <row r="107" spans="97:125" ht="15" thickBot="1"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</row>
    <row r="108" spans="97:125" ht="15" thickBot="1"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</row>
    <row r="109" spans="97:125" ht="15" thickBot="1"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</row>
    <row r="110" spans="97:125" ht="15" thickBot="1"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</row>
    <row r="111" spans="97:125" ht="15" thickBot="1"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</row>
    <row r="112" spans="97:125" ht="15" thickBot="1"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</row>
    <row r="113" spans="97:125" ht="15" thickBot="1"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</row>
    <row r="114" spans="97:125" ht="15" thickBot="1"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</row>
    <row r="115" spans="97:125" ht="15" thickBot="1"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</row>
    <row r="116" spans="97:125" ht="15" thickBot="1"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</row>
    <row r="117" spans="97:125" ht="15" thickBot="1"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</row>
    <row r="118" spans="97:125" ht="15" thickBot="1"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</row>
    <row r="119" spans="97:125" ht="15" thickBot="1"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  <c r="DU119" s="53"/>
    </row>
    <row r="120" spans="97:125" ht="15" thickBot="1"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</row>
    <row r="121" spans="97:125" ht="15" thickBot="1"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  <c r="DU121" s="53"/>
    </row>
    <row r="122" spans="97:125" ht="15" thickBot="1"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</row>
    <row r="123" spans="97:125" ht="15" thickBot="1"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</row>
    <row r="124" spans="97:125" ht="15" thickBot="1"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</row>
    <row r="125" spans="97:125" ht="15" thickBot="1"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  <c r="DQ125" s="53"/>
      <c r="DR125" s="53"/>
      <c r="DS125" s="53"/>
      <c r="DT125" s="53"/>
      <c r="DU125" s="53"/>
    </row>
    <row r="126" spans="97:125" ht="15" thickBot="1"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/>
      <c r="DT126" s="53"/>
      <c r="DU126" s="53"/>
    </row>
    <row r="127" spans="97:125" ht="15" thickBot="1"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/>
      <c r="DU127" s="53"/>
    </row>
    <row r="128" spans="97:125" ht="15" thickBot="1"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/>
    </row>
    <row r="129" spans="97:125" ht="15" thickBot="1">
      <c r="CS129" s="53"/>
      <c r="CT129" s="53"/>
      <c r="CU129" s="53"/>
      <c r="CV129" s="53"/>
      <c r="CW129" s="53"/>
      <c r="CX129" s="53"/>
      <c r="CY129" s="53"/>
      <c r="CZ129" s="53"/>
      <c r="DA129" s="53"/>
      <c r="DB129" s="53"/>
      <c r="DC129" s="53"/>
      <c r="DD129" s="53"/>
      <c r="DE129" s="53"/>
      <c r="DF129" s="53"/>
      <c r="DG129" s="53"/>
      <c r="DH129" s="53"/>
      <c r="DI129" s="53"/>
      <c r="DJ129" s="53"/>
      <c r="DK129" s="53"/>
      <c r="DL129" s="53"/>
      <c r="DM129" s="53"/>
      <c r="DN129" s="53"/>
      <c r="DO129" s="53"/>
      <c r="DP129" s="53"/>
      <c r="DQ129" s="53"/>
      <c r="DR129" s="53"/>
      <c r="DS129" s="53"/>
      <c r="DT129" s="53"/>
      <c r="DU129" s="53"/>
    </row>
    <row r="130" spans="97:125" ht="15" thickBot="1"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/>
      <c r="DU130" s="53"/>
    </row>
    <row r="131" spans="97:125" ht="15" thickBot="1">
      <c r="CS131" s="53"/>
      <c r="CT131" s="53"/>
      <c r="CU131" s="53"/>
      <c r="CV131" s="53"/>
      <c r="CW131" s="53"/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/>
      <c r="DM131" s="53"/>
      <c r="DN131" s="53"/>
      <c r="DO131" s="53"/>
      <c r="DP131" s="53"/>
      <c r="DQ131" s="53"/>
      <c r="DR131" s="53"/>
      <c r="DS131" s="53"/>
      <c r="DT131" s="53"/>
      <c r="DU131" s="53"/>
    </row>
    <row r="132" spans="97:125" ht="15" thickBot="1"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/>
      <c r="DU132" s="53"/>
    </row>
    <row r="133" spans="97:125" ht="15" thickBot="1"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/>
      <c r="DU133" s="53"/>
    </row>
    <row r="134" spans="97:125" ht="15" thickBot="1"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/>
      <c r="DU134" s="53"/>
    </row>
    <row r="135" spans="97:125" ht="15" thickBot="1">
      <c r="CS135" s="53"/>
      <c r="CT135" s="53"/>
      <c r="CU135" s="53"/>
      <c r="CV135" s="53"/>
      <c r="CW135" s="53"/>
      <c r="CX135" s="53"/>
      <c r="CY135" s="53"/>
      <c r="CZ135" s="53"/>
      <c r="DA135" s="53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/>
      <c r="DN135" s="53"/>
      <c r="DO135" s="53"/>
      <c r="DP135" s="53"/>
      <c r="DQ135" s="53"/>
      <c r="DR135" s="53"/>
      <c r="DS135" s="53"/>
      <c r="DT135" s="53"/>
      <c r="DU135" s="53"/>
    </row>
    <row r="136" spans="97:125" ht="15" thickBot="1"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/>
      <c r="DK136" s="53"/>
      <c r="DL136" s="53"/>
      <c r="DM136" s="53"/>
      <c r="DN136" s="53"/>
      <c r="DO136" s="53"/>
      <c r="DP136" s="53"/>
      <c r="DQ136" s="53"/>
      <c r="DR136" s="53"/>
      <c r="DS136" s="53"/>
      <c r="DT136" s="53"/>
      <c r="DU136" s="53"/>
    </row>
    <row r="137" spans="97:125" ht="15" thickBot="1"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/>
      <c r="DR137" s="53"/>
      <c r="DS137" s="53"/>
      <c r="DT137" s="53"/>
      <c r="DU137" s="53"/>
    </row>
    <row r="138" spans="97:125" ht="15" thickBot="1">
      <c r="CS138" s="53"/>
      <c r="CT138" s="53"/>
      <c r="CU138" s="53"/>
      <c r="CV138" s="53"/>
      <c r="CW138" s="53"/>
      <c r="CX138" s="53"/>
      <c r="CY138" s="53"/>
      <c r="CZ138" s="53"/>
      <c r="DA138" s="53"/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</row>
    <row r="139" spans="97:125" ht="15" thickBot="1"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97:125" ht="15" thickBot="1"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</row>
    <row r="141" spans="97:125" ht="15" thickBot="1"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</row>
    <row r="142" spans="97:125" ht="15" thickBot="1"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</row>
    <row r="143" spans="97:125" ht="15" thickBot="1"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</row>
    <row r="144" spans="97:125" ht="15" thickBot="1">
      <c r="CS144" s="53"/>
      <c r="CT144" s="53"/>
      <c r="CU144" s="53"/>
      <c r="CV144" s="53"/>
      <c r="CW144" s="53"/>
      <c r="CX144" s="53"/>
      <c r="CY144" s="53"/>
      <c r="CZ144" s="53"/>
      <c r="DA144" s="53"/>
      <c r="DB144" s="53"/>
      <c r="DC144" s="53"/>
      <c r="DD144" s="53"/>
      <c r="DE144" s="53"/>
      <c r="DF144" s="53"/>
      <c r="DG144" s="53"/>
      <c r="DH144" s="53"/>
      <c r="DI144" s="53"/>
      <c r="DJ144" s="53"/>
      <c r="DK144" s="53"/>
      <c r="DL144" s="53"/>
      <c r="DM144" s="53"/>
      <c r="DN144" s="53"/>
      <c r="DO144" s="53"/>
      <c r="DP144" s="53"/>
      <c r="DQ144" s="53"/>
      <c r="DR144" s="53"/>
      <c r="DS144" s="53"/>
      <c r="DT144" s="53"/>
      <c r="DU144" s="53"/>
    </row>
    <row r="145" spans="97:125" ht="15" thickBot="1">
      <c r="CS145" s="53"/>
      <c r="CT145" s="53"/>
      <c r="CU145" s="53"/>
      <c r="CV145" s="53"/>
      <c r="CW145" s="53"/>
      <c r="CX145" s="53"/>
      <c r="CY145" s="53"/>
      <c r="CZ145" s="53"/>
      <c r="DA145" s="53"/>
      <c r="DB145" s="53"/>
      <c r="DC145" s="53"/>
      <c r="DD145" s="53"/>
      <c r="DE145" s="53"/>
      <c r="DF145" s="53"/>
      <c r="DG145" s="53"/>
      <c r="DH145" s="53"/>
      <c r="DI145" s="53"/>
      <c r="DJ145" s="53"/>
      <c r="DK145" s="53"/>
      <c r="DL145" s="53"/>
      <c r="DM145" s="53"/>
      <c r="DN145" s="53"/>
      <c r="DO145" s="53"/>
      <c r="DP145" s="53"/>
      <c r="DQ145" s="53"/>
      <c r="DR145" s="53"/>
      <c r="DS145" s="53"/>
      <c r="DT145" s="53"/>
      <c r="DU145" s="53"/>
    </row>
    <row r="146" spans="97:125" ht="15" thickBot="1"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97:125" ht="15" thickBot="1">
      <c r="CS147" s="53"/>
      <c r="CT147" s="53"/>
      <c r="CU147" s="53"/>
      <c r="CV147" s="53"/>
      <c r="CW147" s="53"/>
      <c r="CX147" s="53"/>
      <c r="CY147" s="53"/>
      <c r="CZ147" s="53"/>
      <c r="DA147" s="53"/>
      <c r="DB147" s="53"/>
      <c r="DC147" s="53"/>
      <c r="DD147" s="53"/>
      <c r="DE147" s="53"/>
      <c r="DF147" s="53"/>
      <c r="DG147" s="53"/>
      <c r="DH147" s="53"/>
      <c r="DI147" s="53"/>
      <c r="DJ147" s="53"/>
      <c r="DK147" s="53"/>
      <c r="DL147" s="53"/>
      <c r="DM147" s="53"/>
      <c r="DN147" s="53"/>
      <c r="DO147" s="53"/>
      <c r="DP147" s="53"/>
      <c r="DQ147" s="53"/>
      <c r="DR147" s="53"/>
      <c r="DS147" s="53"/>
      <c r="DT147" s="53"/>
      <c r="DU147" s="53"/>
    </row>
    <row r="148" spans="97:125" ht="15" thickBot="1"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97:125" ht="15" thickBot="1"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97:125" ht="15" thickBot="1"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97:125" ht="15" thickBot="1"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97:125" ht="15" thickBot="1"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97:125" ht="15" thickBot="1"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97:125" ht="15" thickBot="1"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97:125" ht="15" thickBot="1"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97:125" ht="15" thickBot="1"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</row>
    <row r="157" spans="97:125" ht="15" thickBot="1"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</row>
    <row r="158" spans="97:125" ht="15" thickBot="1"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</row>
    <row r="159" spans="97:125" ht="15" thickBot="1"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</row>
    <row r="160" spans="97:125" ht="15" thickBot="1"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</row>
    <row r="161" spans="97:125" ht="15" thickBot="1">
      <c r="CS161" s="53"/>
      <c r="CT161" s="53"/>
      <c r="CU161" s="53"/>
      <c r="CV161" s="53"/>
      <c r="CW161" s="53"/>
      <c r="CX161" s="53"/>
      <c r="CY161" s="53"/>
      <c r="CZ161" s="53"/>
      <c r="DA161" s="53"/>
      <c r="DB161" s="53"/>
      <c r="DC161" s="53"/>
      <c r="DD161" s="53"/>
      <c r="DE161" s="53"/>
      <c r="DF161" s="53"/>
      <c r="DG161" s="53"/>
      <c r="DH161" s="53"/>
      <c r="DI161" s="53"/>
      <c r="DJ161" s="53"/>
      <c r="DK161" s="53"/>
      <c r="DL161" s="53"/>
      <c r="DM161" s="53"/>
      <c r="DN161" s="53"/>
      <c r="DO161" s="53"/>
      <c r="DP161" s="53"/>
      <c r="DQ161" s="53"/>
      <c r="DR161" s="53"/>
      <c r="DS161" s="53"/>
      <c r="DT161" s="53"/>
      <c r="DU161" s="53"/>
    </row>
    <row r="162" spans="97:125" ht="15" thickBot="1">
      <c r="CS162" s="53"/>
      <c r="CT162" s="53"/>
      <c r="CU162" s="53"/>
      <c r="CV162" s="53"/>
      <c r="CW162" s="53"/>
      <c r="CX162" s="53"/>
      <c r="CY162" s="53"/>
      <c r="CZ162" s="53"/>
      <c r="DA162" s="53"/>
      <c r="DB162" s="53"/>
      <c r="DC162" s="53"/>
      <c r="DD162" s="53"/>
      <c r="DE162" s="53"/>
      <c r="DF162" s="53"/>
      <c r="DG162" s="53"/>
      <c r="DH162" s="53"/>
      <c r="DI162" s="53"/>
      <c r="DJ162" s="53"/>
      <c r="DK162" s="53"/>
      <c r="DL162" s="53"/>
      <c r="DM162" s="53"/>
      <c r="DN162" s="53"/>
      <c r="DO162" s="53"/>
      <c r="DP162" s="53"/>
      <c r="DQ162" s="53"/>
      <c r="DR162" s="53"/>
      <c r="DS162" s="53"/>
      <c r="DT162" s="53"/>
      <c r="DU162" s="53"/>
    </row>
    <row r="163" spans="97:125" ht="15" thickBot="1">
      <c r="CS163" s="53"/>
      <c r="CT163" s="53"/>
      <c r="CU163" s="53"/>
      <c r="CV163" s="53"/>
      <c r="CW163" s="53"/>
      <c r="CX163" s="53"/>
      <c r="CY163" s="53"/>
      <c r="CZ163" s="53"/>
      <c r="DA163" s="53"/>
      <c r="DB163" s="53"/>
      <c r="DC163" s="53"/>
      <c r="DD163" s="53"/>
      <c r="DE163" s="53"/>
      <c r="DF163" s="53"/>
      <c r="DG163" s="53"/>
      <c r="DH163" s="53"/>
      <c r="DI163" s="53"/>
      <c r="DJ163" s="53"/>
      <c r="DK163" s="53"/>
      <c r="DL163" s="53"/>
      <c r="DM163" s="53"/>
      <c r="DN163" s="53"/>
      <c r="DO163" s="53"/>
      <c r="DP163" s="53"/>
      <c r="DQ163" s="53"/>
      <c r="DR163" s="53"/>
      <c r="DS163" s="53"/>
      <c r="DT163" s="53"/>
      <c r="DU163" s="53"/>
    </row>
    <row r="164" spans="97:125" ht="15" thickBot="1"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</row>
    <row r="165" spans="97:125" ht="15" thickBot="1"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</row>
    <row r="166" spans="97:125" ht="15" thickBot="1">
      <c r="CS166" s="53"/>
      <c r="CT166" s="53"/>
      <c r="CU166" s="53"/>
      <c r="CV166" s="53"/>
      <c r="CW166" s="53"/>
      <c r="CX166" s="53"/>
      <c r="CY166" s="53"/>
      <c r="CZ166" s="53"/>
      <c r="DA166" s="53"/>
      <c r="DB166" s="53"/>
      <c r="DC166" s="53"/>
      <c r="DD166" s="53"/>
      <c r="DE166" s="53"/>
      <c r="DF166" s="53"/>
      <c r="DG166" s="53"/>
      <c r="DH166" s="53"/>
      <c r="DI166" s="53"/>
      <c r="DJ166" s="53"/>
      <c r="DK166" s="53"/>
      <c r="DL166" s="53"/>
      <c r="DM166" s="53"/>
      <c r="DN166" s="53"/>
      <c r="DO166" s="53"/>
      <c r="DP166" s="53"/>
      <c r="DQ166" s="53"/>
      <c r="DR166" s="53"/>
      <c r="DS166" s="53"/>
      <c r="DT166" s="53"/>
      <c r="DU166" s="53"/>
    </row>
    <row r="167" spans="97:125" ht="15" thickBot="1">
      <c r="CS167" s="53"/>
      <c r="CT167" s="53"/>
      <c r="CU167" s="53"/>
      <c r="CV167" s="53"/>
      <c r="CW167" s="53"/>
      <c r="CX167" s="53"/>
      <c r="CY167" s="53"/>
      <c r="CZ167" s="53"/>
      <c r="DA167" s="53"/>
      <c r="DB167" s="53"/>
      <c r="DC167" s="53"/>
      <c r="DD167" s="53"/>
      <c r="DE167" s="53"/>
      <c r="DF167" s="53"/>
      <c r="DG167" s="53"/>
      <c r="DH167" s="53"/>
      <c r="DI167" s="53"/>
      <c r="DJ167" s="53"/>
      <c r="DK167" s="53"/>
      <c r="DL167" s="53"/>
      <c r="DM167" s="53"/>
      <c r="DN167" s="53"/>
      <c r="DO167" s="53"/>
      <c r="DP167" s="53"/>
      <c r="DQ167" s="53"/>
      <c r="DR167" s="53"/>
      <c r="DS167" s="53"/>
      <c r="DT167" s="53"/>
      <c r="DU167" s="53"/>
    </row>
    <row r="168" spans="97:125" ht="15" thickBot="1">
      <c r="CS168" s="53"/>
      <c r="CT168" s="53"/>
      <c r="CU168" s="53"/>
      <c r="CV168" s="53"/>
      <c r="CW168" s="53"/>
      <c r="CX168" s="53"/>
      <c r="CY168" s="53"/>
      <c r="CZ168" s="53"/>
      <c r="DA168" s="53"/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</row>
    <row r="169" spans="97:125" ht="15" thickBot="1">
      <c r="CS169" s="53"/>
      <c r="CT169" s="53"/>
      <c r="CU169" s="53"/>
      <c r="CV169" s="53"/>
      <c r="CW169" s="53"/>
      <c r="CX169" s="53"/>
      <c r="CY169" s="53"/>
      <c r="CZ169" s="53"/>
      <c r="DA169" s="53"/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</row>
    <row r="170" spans="97:125" ht="15" thickBot="1"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</row>
    <row r="171" spans="97:125" ht="15" thickBot="1"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</row>
    <row r="172" spans="97:125" ht="15" thickBot="1"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</row>
    <row r="173" spans="97:125" ht="15" thickBot="1"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</row>
    <row r="174" spans="97:125" ht="15" thickBot="1"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</row>
    <row r="175" spans="97:125" ht="15" thickBot="1"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</row>
    <row r="176" spans="97:125" ht="15" thickBot="1"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</row>
    <row r="177" spans="97:125" ht="15" thickBot="1"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</row>
    <row r="178" spans="97:125" ht="15" thickBot="1"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</row>
    <row r="179" spans="97:125" ht="15" thickBot="1"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</row>
    <row r="180" spans="97:125" ht="15" thickBot="1"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</row>
    <row r="181" spans="97:125" ht="15" thickBot="1"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</row>
    <row r="182" spans="97:125" ht="15" thickBot="1"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</row>
    <row r="183" spans="97:125" ht="15" thickBot="1">
      <c r="CS183" s="53"/>
      <c r="CT183" s="53"/>
      <c r="CU183" s="53"/>
      <c r="CV183" s="53"/>
      <c r="CW183" s="53"/>
      <c r="CX183" s="53"/>
      <c r="CY183" s="53"/>
      <c r="CZ183" s="53"/>
      <c r="DA183" s="53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/>
      <c r="DO183" s="53"/>
      <c r="DP183" s="53"/>
      <c r="DQ183" s="53"/>
      <c r="DR183" s="53"/>
      <c r="DS183" s="53"/>
      <c r="DT183" s="53"/>
      <c r="DU183" s="53"/>
    </row>
    <row r="184" spans="97:125" ht="15" thickBot="1"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</row>
    <row r="185" spans="97:125" ht="15" thickBot="1"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</row>
    <row r="186" spans="97:125" ht="15" thickBot="1"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</row>
    <row r="187" spans="97:125" ht="15" thickBot="1"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</row>
    <row r="188" spans="97:125" ht="15" thickBot="1">
      <c r="CS188" s="53"/>
      <c r="CT188" s="53"/>
      <c r="CU188" s="53"/>
      <c r="CV188" s="53"/>
      <c r="CW188" s="53"/>
      <c r="CX188" s="53"/>
      <c r="CY188" s="53"/>
      <c r="CZ188" s="53"/>
      <c r="DA188" s="53"/>
      <c r="DB188" s="53"/>
      <c r="DC188" s="53"/>
      <c r="DD188" s="53"/>
      <c r="DE188" s="53"/>
      <c r="DF188" s="53"/>
      <c r="DG188" s="53"/>
      <c r="DH188" s="53"/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</row>
    <row r="189" spans="97:125" ht="15" thickBot="1"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</row>
    <row r="190" spans="97:125" ht="15" thickBot="1">
      <c r="CS190" s="53"/>
      <c r="CT190" s="53"/>
      <c r="CU190" s="53"/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</row>
    <row r="191" spans="97:125" ht="15" thickBot="1"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</row>
    <row r="192" spans="97:125" ht="15" thickBot="1"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</row>
    <row r="193" spans="97:125" ht="15" thickBot="1"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</row>
    <row r="194" spans="97:125" ht="15" thickBot="1"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</row>
    <row r="195" spans="97:125" ht="15" thickBot="1"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</row>
    <row r="196" spans="97:125" ht="15" thickBot="1"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</row>
    <row r="197" spans="97:125" ht="15" thickBot="1">
      <c r="CS197" s="53"/>
      <c r="CT197" s="53"/>
      <c r="CU197" s="53"/>
      <c r="CV197" s="53"/>
      <c r="CW197" s="53"/>
      <c r="CX197" s="53"/>
      <c r="CY197" s="53"/>
      <c r="CZ197" s="53"/>
      <c r="DA197" s="53"/>
      <c r="DB197" s="53"/>
      <c r="DC197" s="53"/>
      <c r="DD197" s="53"/>
      <c r="DE197" s="53"/>
      <c r="DF197" s="53"/>
      <c r="DG197" s="53"/>
      <c r="DH197" s="53"/>
      <c r="DI197" s="53"/>
      <c r="DJ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  <c r="DU197" s="53"/>
    </row>
    <row r="198" spans="97:125" ht="15" thickBot="1"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</row>
    <row r="199" spans="97:125" ht="15" thickBot="1"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</row>
    <row r="200" spans="97:125" ht="15" thickBot="1"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</row>
    <row r="201" spans="97:125" ht="15" thickBot="1"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</row>
    <row r="202" spans="97:125" ht="15" thickBot="1"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</row>
    <row r="203" spans="97:125" ht="15" thickBot="1"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</row>
    <row r="204" spans="97:125" ht="15" thickBot="1"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</row>
    <row r="205" spans="97:125" ht="15" thickBot="1"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</row>
    <row r="206" spans="97:125" ht="15" thickBot="1"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</row>
    <row r="207" spans="97:125" ht="15" thickBot="1"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</row>
    <row r="208" spans="97:125" ht="15" thickBot="1"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</row>
    <row r="209" spans="97:125" ht="15" thickBot="1"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</row>
    <row r="210" spans="97:125" ht="15" thickBot="1"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</row>
    <row r="211" spans="97:125" ht="15" thickBot="1"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</row>
    <row r="212" spans="97:125" ht="15" thickBot="1"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</row>
    <row r="213" spans="97:125" ht="15" thickBot="1"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</row>
    <row r="214" spans="97:125" ht="15" thickBot="1"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</row>
    <row r="215" spans="97:125" ht="15" thickBot="1"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</row>
    <row r="216" spans="97:125" ht="15" thickBot="1"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</row>
    <row r="217" spans="97:125" ht="15" thickBot="1"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</row>
    <row r="218" spans="97:125" ht="15" thickBot="1"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</row>
    <row r="219" spans="97:125" ht="15" thickBot="1"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</row>
    <row r="220" spans="97:125" ht="15" thickBot="1"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</row>
    <row r="221" spans="97:125" ht="15" thickBot="1"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</row>
    <row r="222" spans="97:125" ht="15" thickBot="1"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</row>
    <row r="223" spans="97:125" ht="15" thickBot="1"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</row>
    <row r="224" spans="97:125" ht="15" thickBot="1"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</row>
    <row r="225" spans="97:125" ht="15" thickBot="1"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</row>
    <row r="226" spans="97:125" ht="15" thickBot="1"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</row>
    <row r="227" spans="97:125" ht="15" thickBot="1"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</row>
    <row r="228" spans="97:125" ht="15" thickBot="1"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</row>
    <row r="229" spans="97:125" ht="15" thickBot="1"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</row>
    <row r="230" spans="97:125" ht="15" thickBot="1"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</row>
    <row r="231" spans="97:125" ht="15" thickBot="1"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</row>
    <row r="232" spans="97:125" ht="15" thickBot="1"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</row>
    <row r="233" spans="97:125" ht="15" thickBot="1"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</row>
    <row r="234" spans="97:125" ht="15" thickBot="1"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</row>
    <row r="235" spans="97:125" ht="15" thickBot="1"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</row>
    <row r="236" spans="97:125" ht="15" thickBot="1">
      <c r="CS236" s="53"/>
      <c r="CT236" s="53"/>
      <c r="CU236" s="53"/>
      <c r="CV236" s="53"/>
      <c r="CW236" s="53"/>
      <c r="CX236" s="53"/>
      <c r="CY236" s="53"/>
      <c r="CZ236" s="53"/>
      <c r="DA236" s="53"/>
      <c r="DB236" s="53"/>
      <c r="DC236" s="53"/>
      <c r="DD236" s="53"/>
      <c r="DE236" s="53"/>
      <c r="DF236" s="53"/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</row>
    <row r="237" spans="97:125" ht="15" thickBot="1">
      <c r="CS237" s="53"/>
      <c r="CT237" s="53"/>
      <c r="CU237" s="53"/>
      <c r="CV237" s="53"/>
      <c r="CW237" s="53"/>
      <c r="CX237" s="53"/>
      <c r="CY237" s="53"/>
      <c r="CZ237" s="53"/>
      <c r="DA237" s="53"/>
      <c r="DB237" s="53"/>
      <c r="DC237" s="53"/>
      <c r="DD237" s="53"/>
      <c r="DE237" s="53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</row>
    <row r="238" spans="97:125" ht="15" thickBot="1">
      <c r="CS238" s="53"/>
      <c r="CT238" s="53"/>
      <c r="CU238" s="53"/>
      <c r="CV238" s="53"/>
      <c r="CW238" s="53"/>
      <c r="CX238" s="53"/>
      <c r="CY238" s="53"/>
      <c r="CZ238" s="53"/>
      <c r="DA238" s="53"/>
      <c r="DB238" s="53"/>
      <c r="DC238" s="53"/>
      <c r="DD238" s="53"/>
      <c r="DE238" s="53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</row>
    <row r="239" spans="97:125" ht="15" thickBot="1">
      <c r="CS239" s="53"/>
      <c r="CT239" s="53"/>
      <c r="CU239" s="53"/>
      <c r="CV239" s="53"/>
      <c r="CW239" s="53"/>
      <c r="CX239" s="53"/>
      <c r="CY239" s="53"/>
      <c r="CZ239" s="53"/>
      <c r="DA239" s="53"/>
      <c r="DB239" s="53"/>
      <c r="DC239" s="53"/>
      <c r="DD239" s="53"/>
      <c r="DE239" s="53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</row>
    <row r="240" spans="97:125" ht="15" thickBot="1"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</row>
    <row r="241" spans="97:125" ht="15" thickBot="1"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</row>
    <row r="242" spans="97:125" ht="15" thickBot="1"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</row>
    <row r="243" spans="97:125" ht="15" thickBot="1">
      <c r="CS243" s="53"/>
      <c r="CT243" s="53"/>
      <c r="CU243" s="53"/>
      <c r="CV243" s="53"/>
      <c r="CW243" s="53"/>
      <c r="CX243" s="53"/>
      <c r="CY243" s="53"/>
      <c r="CZ243" s="53"/>
      <c r="DA243" s="53"/>
      <c r="DB243" s="53"/>
      <c r="DC243" s="53"/>
      <c r="DD243" s="53"/>
      <c r="DE243" s="53"/>
      <c r="DF243" s="53"/>
      <c r="DG243" s="53"/>
      <c r="DH243" s="53"/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</row>
    <row r="244" spans="97:125" ht="15" thickBot="1"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</row>
    <row r="245" spans="97:125" ht="15" thickBot="1">
      <c r="CS245" s="53"/>
      <c r="CT245" s="53"/>
      <c r="CU245" s="53"/>
      <c r="CV245" s="53"/>
      <c r="CW245" s="53"/>
      <c r="CX245" s="53"/>
      <c r="CY245" s="53"/>
      <c r="CZ245" s="53"/>
      <c r="DA245" s="53"/>
      <c r="DB245" s="53"/>
      <c r="DC245" s="53"/>
      <c r="DD245" s="53"/>
      <c r="DE245" s="53"/>
      <c r="DF245" s="53"/>
      <c r="DG245" s="53"/>
      <c r="DH245" s="53"/>
      <c r="DI245" s="53"/>
      <c r="DJ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  <c r="DU245" s="53"/>
    </row>
    <row r="246" spans="97:125" ht="15" thickBot="1">
      <c r="CS246" s="53"/>
      <c r="CT246" s="53"/>
      <c r="CU246" s="53"/>
      <c r="CV246" s="53"/>
      <c r="CW246" s="53"/>
      <c r="CX246" s="53"/>
      <c r="CY246" s="53"/>
      <c r="CZ246" s="53"/>
      <c r="DA246" s="53"/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</row>
    <row r="247" spans="97:125" ht="15" thickBot="1"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</row>
    <row r="248" spans="97:125" ht="15" thickBot="1">
      <c r="CS248" s="53"/>
      <c r="CT248" s="53"/>
      <c r="CU248" s="53"/>
      <c r="CV248" s="53"/>
      <c r="CW248" s="53"/>
      <c r="CX248" s="53"/>
      <c r="CY248" s="53"/>
      <c r="CZ248" s="53"/>
      <c r="DA248" s="53"/>
      <c r="DB248" s="53"/>
      <c r="DC248" s="53"/>
      <c r="DD248" s="53"/>
      <c r="DE248" s="53"/>
      <c r="DF248" s="53"/>
      <c r="DG248" s="53"/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  <c r="DU248" s="53"/>
    </row>
    <row r="249" spans="97:125" ht="15" thickBot="1"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</row>
    <row r="250" spans="97:125" ht="15" thickBot="1"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D250" s="53"/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</row>
    <row r="251" spans="97:125" ht="15" thickBot="1"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</row>
    <row r="252" spans="97:125" ht="15" thickBot="1"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  <c r="DU252" s="53"/>
    </row>
    <row r="253" spans="97:125" ht="15" thickBot="1">
      <c r="CS253" s="53"/>
      <c r="CT253" s="53"/>
      <c r="CU253" s="53"/>
      <c r="CV253" s="53"/>
      <c r="CW253" s="53"/>
      <c r="CX253" s="53"/>
      <c r="CY253" s="53"/>
      <c r="CZ253" s="53"/>
      <c r="DA253" s="53"/>
      <c r="DB253" s="53"/>
      <c r="DC253" s="53"/>
      <c r="DD253" s="53"/>
      <c r="DE253" s="53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</row>
    <row r="254" spans="97:125" ht="15" thickBot="1"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</row>
    <row r="255" spans="97:125" ht="15" thickBot="1"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</row>
    <row r="256" spans="97:125" ht="15" thickBot="1"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</row>
    <row r="257" spans="97:125" ht="15" thickBot="1"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</row>
    <row r="258" spans="97:125" ht="15" thickBot="1"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</row>
    <row r="259" spans="97:125" ht="15" thickBot="1"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</row>
    <row r="260" spans="97:125" ht="15" thickBot="1"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</row>
    <row r="261" spans="97:125" ht="15" thickBot="1"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</row>
    <row r="262" spans="97:125" ht="15" thickBot="1"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F262" s="53"/>
      <c r="DG262" s="53"/>
      <c r="DH262" s="53"/>
      <c r="DI262" s="53"/>
      <c r="DJ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  <c r="DU262" s="53"/>
    </row>
    <row r="263" spans="97:125" ht="15" thickBot="1"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  <c r="DU263" s="53"/>
    </row>
    <row r="264" spans="97:125" ht="15" thickBot="1"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</row>
    <row r="265" spans="97:125" ht="15" thickBot="1"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</row>
    <row r="266" spans="97:125" ht="15" thickBot="1"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</row>
    <row r="267" spans="97:125" ht="15" thickBot="1"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</row>
    <row r="268" spans="97:125" ht="15" thickBot="1"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F268" s="53"/>
      <c r="DG268" s="53"/>
      <c r="DH268" s="53"/>
      <c r="DI268" s="53"/>
      <c r="DJ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</row>
    <row r="269" spans="97:125" ht="15" thickBot="1"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</row>
    <row r="270" spans="97:125" ht="15" thickBot="1"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</row>
    <row r="271" spans="97:125" ht="15" thickBot="1"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</row>
    <row r="272" spans="97:125" ht="15" thickBot="1"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F272" s="53"/>
      <c r="DG272" s="53"/>
      <c r="DH272" s="53"/>
      <c r="DI272" s="53"/>
      <c r="DJ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  <c r="DU272" s="53"/>
    </row>
    <row r="273" spans="97:125" ht="15" thickBot="1"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</row>
    <row r="274" spans="97:125" ht="15" thickBot="1"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F274" s="53"/>
      <c r="DG274" s="53"/>
      <c r="DH274" s="53"/>
      <c r="DI274" s="53"/>
      <c r="DJ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  <c r="DU274" s="53"/>
    </row>
    <row r="275" spans="97:125" ht="15" thickBot="1"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</row>
    <row r="276" spans="97:125" ht="15" thickBot="1"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</row>
    <row r="277" spans="97:125" ht="15" thickBot="1"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F277" s="53"/>
      <c r="DG277" s="53"/>
      <c r="DH277" s="53"/>
      <c r="DI277" s="53"/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</row>
    <row r="278" spans="97:125" ht="15" thickBot="1"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  <c r="DC278" s="53"/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</row>
    <row r="279" spans="97:125" ht="15" thickBot="1"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D279" s="53"/>
      <c r="DE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</row>
    <row r="280" spans="97:125" ht="15" thickBot="1"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D280" s="53"/>
      <c r="DE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</row>
    <row r="281" spans="97:125" ht="15" thickBot="1"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D281" s="53"/>
      <c r="DE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</row>
    <row r="282" spans="97:125" ht="15" thickBot="1"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D282" s="53"/>
      <c r="DE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</row>
    <row r="283" spans="97:125" ht="15" thickBot="1"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  <c r="DU283" s="53"/>
    </row>
    <row r="284" spans="97:125" ht="15" thickBot="1"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/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</row>
    <row r="285" spans="97:125" ht="15" thickBot="1"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</row>
    <row r="286" spans="97:125" ht="15" thickBot="1">
      <c r="CS286" s="53"/>
      <c r="CT286" s="53"/>
      <c r="CU286" s="53"/>
      <c r="CV286" s="53"/>
      <c r="CW286" s="53"/>
      <c r="CX286" s="53"/>
      <c r="CY286" s="53"/>
      <c r="CZ286" s="53"/>
      <c r="DA286" s="53"/>
      <c r="DB286" s="53"/>
      <c r="DC286" s="53"/>
      <c r="DD286" s="53"/>
      <c r="DE286" s="53"/>
      <c r="DF286" s="53"/>
      <c r="DG286" s="53"/>
      <c r="DH286" s="53"/>
      <c r="DI286" s="53"/>
      <c r="DJ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  <c r="DU286" s="53"/>
    </row>
    <row r="287" spans="97:125" ht="15" thickBot="1">
      <c r="CS287" s="53"/>
      <c r="CT287" s="53"/>
      <c r="CU287" s="53"/>
      <c r="CV287" s="53"/>
      <c r="CW287" s="53"/>
      <c r="CX287" s="53"/>
      <c r="CY287" s="53"/>
      <c r="CZ287" s="53"/>
      <c r="DA287" s="53"/>
      <c r="DB287" s="53"/>
      <c r="DC287" s="53"/>
      <c r="DD287" s="53"/>
      <c r="DE287" s="53"/>
      <c r="DF287" s="53"/>
      <c r="DG287" s="53"/>
      <c r="DH287" s="53"/>
      <c r="DI287" s="53"/>
      <c r="DJ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  <c r="DU287" s="53"/>
    </row>
    <row r="288" spans="97:125" ht="15" thickBot="1"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</row>
    <row r="289" spans="97:125" ht="15" thickBot="1"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</row>
    <row r="290" spans="97:125" ht="15" thickBot="1"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</row>
    <row r="291" spans="97:125" ht="15" thickBot="1"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</row>
    <row r="292" spans="97:125" ht="15" thickBot="1"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</row>
    <row r="293" spans="97:125" ht="15" thickBot="1"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</row>
    <row r="294" spans="97:125" ht="15" thickBot="1"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</row>
    <row r="295" spans="97:125" ht="15" thickBot="1"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</row>
    <row r="296" spans="97:125" ht="15" thickBot="1"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</row>
    <row r="297" spans="97:125" ht="15" thickBot="1"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</row>
    <row r="298" spans="97:125" ht="15" thickBot="1"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  <c r="DC298" s="53"/>
      <c r="DD298" s="53"/>
      <c r="DE298" s="53"/>
      <c r="DF298" s="53"/>
      <c r="DG298" s="53"/>
      <c r="DH298" s="53"/>
      <c r="DI298" s="53"/>
      <c r="DJ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  <c r="DU298" s="53"/>
    </row>
    <row r="299" spans="97:125" ht="15" thickBot="1"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</row>
    <row r="300" spans="97:125" ht="15" thickBot="1"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</row>
    <row r="301" spans="97:125" ht="15" thickBot="1"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  <c r="DC301" s="53"/>
      <c r="DD301" s="53"/>
      <c r="DE301" s="53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</row>
    <row r="302" spans="97:125" ht="15" thickBot="1"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  <c r="DC302" s="53"/>
      <c r="DD302" s="53"/>
      <c r="DE302" s="53"/>
      <c r="DF302" s="53"/>
      <c r="DG302" s="53"/>
      <c r="DH302" s="53"/>
      <c r="DI302" s="53"/>
      <c r="DJ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  <c r="DU302" s="53"/>
    </row>
    <row r="303" spans="97:125" ht="15" thickBot="1"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</row>
    <row r="304" spans="97:125" ht="15" thickBot="1"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  <c r="DU304" s="53"/>
    </row>
    <row r="305" spans="97:125" ht="15" thickBot="1"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</row>
    <row r="306" spans="97:125" ht="15" thickBot="1"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  <c r="DC306" s="53"/>
      <c r="DD306" s="53"/>
      <c r="DE306" s="53"/>
      <c r="DF306" s="53"/>
      <c r="DG306" s="53"/>
      <c r="DH306" s="53"/>
      <c r="DI306" s="53"/>
      <c r="DJ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  <c r="DU306" s="53"/>
    </row>
    <row r="307" spans="97:125" ht="15" thickBot="1"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</row>
    <row r="308" spans="97:125" ht="15" thickBot="1"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  <c r="DC308" s="53"/>
      <c r="DD308" s="53"/>
      <c r="DE308" s="53"/>
      <c r="DF308" s="53"/>
      <c r="DG308" s="53"/>
      <c r="DH308" s="53"/>
      <c r="DI308" s="53"/>
      <c r="DJ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  <c r="DU308" s="53"/>
    </row>
    <row r="309" spans="97:125" ht="15" thickBot="1"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</row>
    <row r="310" spans="97:125" ht="15" thickBot="1"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</row>
    <row r="311" spans="97:125" ht="15" thickBot="1"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</row>
    <row r="312" spans="97:125" ht="15" thickBot="1"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</row>
    <row r="313" spans="97:125" ht="15" thickBot="1"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</row>
    <row r="314" spans="97:125" ht="15" thickBot="1"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</row>
    <row r="315" spans="97:125" ht="15" thickBot="1"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</row>
    <row r="316" spans="97:125" ht="15" thickBot="1"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  <c r="DC316" s="53"/>
      <c r="DD316" s="53"/>
      <c r="DE316" s="53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</row>
    <row r="317" spans="97:125" ht="15" thickBot="1"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</row>
    <row r="318" spans="97:125" ht="15" thickBot="1"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  <c r="DC318" s="53"/>
      <c r="DD318" s="53"/>
      <c r="DE318" s="53"/>
      <c r="DF318" s="53"/>
      <c r="DG318" s="53"/>
      <c r="DH318" s="53"/>
      <c r="DI318" s="53"/>
      <c r="DJ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  <c r="DU318" s="53"/>
    </row>
    <row r="319" spans="97:125" ht="15" thickBot="1"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  <c r="DC319" s="53"/>
      <c r="DD319" s="53"/>
      <c r="DE319" s="53"/>
      <c r="DF319" s="53"/>
      <c r="DG319" s="53"/>
      <c r="DH319" s="53"/>
      <c r="DI319" s="53"/>
      <c r="DJ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  <c r="DU319" s="53"/>
    </row>
    <row r="320" spans="97:125" ht="15" thickBot="1"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</row>
    <row r="321" spans="97:125" ht="15" thickBot="1"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  <c r="DU321" s="53"/>
    </row>
    <row r="322" spans="97:125" ht="15" thickBot="1"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D322" s="53"/>
      <c r="DE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</row>
    <row r="323" spans="97:125" ht="15" thickBot="1"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  <c r="DC323" s="53"/>
      <c r="DD323" s="53"/>
      <c r="DE323" s="53"/>
      <c r="DF323" s="53"/>
      <c r="DG323" s="53"/>
      <c r="DH323" s="53"/>
      <c r="DI323" s="53"/>
      <c r="DJ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  <c r="DU323" s="53"/>
    </row>
    <row r="324" spans="97:125" ht="15" thickBot="1"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  <c r="DC324" s="53"/>
      <c r="DD324" s="53"/>
      <c r="DE324" s="53"/>
      <c r="DF324" s="53"/>
      <c r="DG324" s="53"/>
      <c r="DH324" s="53"/>
      <c r="DI324" s="53"/>
      <c r="DJ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  <c r="DU324" s="53"/>
    </row>
    <row r="325" spans="97:125" ht="15" thickBot="1"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  <c r="DC325" s="53"/>
      <c r="DD325" s="53"/>
      <c r="DE325" s="53"/>
      <c r="DF325" s="53"/>
      <c r="DG325" s="53"/>
      <c r="DH325" s="53"/>
      <c r="DI325" s="53"/>
      <c r="DJ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  <c r="DU325" s="53"/>
    </row>
    <row r="326" spans="97:125" ht="15" thickBot="1"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  <c r="DC326" s="53"/>
      <c r="DD326" s="53"/>
      <c r="DE326" s="53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</row>
    <row r="327" spans="97:125" ht="15" thickBot="1"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  <c r="DC327" s="53"/>
      <c r="DD327" s="53"/>
      <c r="DE327" s="53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</row>
    <row r="328" spans="97:125" ht="15" thickBot="1">
      <c r="CS328" s="53"/>
      <c r="CT328" s="53"/>
      <c r="CU328" s="53"/>
      <c r="CV328" s="53"/>
      <c r="CW328" s="53"/>
      <c r="CX328" s="53"/>
      <c r="CY328" s="53"/>
      <c r="CZ328" s="53"/>
      <c r="DA328" s="53"/>
      <c r="DB328" s="53"/>
      <c r="DC328" s="53"/>
      <c r="DD328" s="53"/>
      <c r="DE328" s="53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</row>
    <row r="329" spans="97:125" ht="15" thickBot="1"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</row>
    <row r="330" spans="97:125" ht="15" thickBot="1"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</row>
    <row r="331" spans="97:125" ht="15" thickBot="1"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</row>
    <row r="332" spans="97:125" ht="15" thickBot="1"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  <c r="DC332" s="53"/>
      <c r="DD332" s="53"/>
      <c r="DE332" s="53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</row>
    <row r="333" spans="97:125" ht="15" thickBot="1"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</row>
    <row r="334" spans="97:125" ht="15" thickBot="1"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  <c r="DC334" s="53"/>
      <c r="DD334" s="53"/>
      <c r="DE334" s="53"/>
      <c r="DF334" s="53"/>
      <c r="DG334" s="53"/>
      <c r="DH334" s="53"/>
      <c r="DI334" s="53"/>
      <c r="DJ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  <c r="DU334" s="53"/>
    </row>
    <row r="335" spans="97:125" ht="15" thickBot="1"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  <c r="DC335" s="53"/>
      <c r="DD335" s="53"/>
      <c r="DE335" s="53"/>
      <c r="DF335" s="53"/>
      <c r="DG335" s="53"/>
      <c r="DH335" s="53"/>
      <c r="DI335" s="53"/>
      <c r="DJ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  <c r="DU335" s="53"/>
    </row>
    <row r="336" spans="97:125" ht="15" thickBot="1"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  <c r="DC336" s="53"/>
      <c r="DD336" s="53"/>
      <c r="DE336" s="53"/>
      <c r="DF336" s="53"/>
      <c r="DG336" s="53"/>
      <c r="DH336" s="53"/>
      <c r="DI336" s="53"/>
      <c r="DJ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  <c r="DU336" s="53"/>
    </row>
    <row r="337" spans="97:125" ht="15" thickBot="1"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  <c r="DC337" s="53"/>
      <c r="DD337" s="53"/>
      <c r="DE337" s="53"/>
      <c r="DF337" s="53"/>
      <c r="DG337" s="53"/>
      <c r="DH337" s="53"/>
      <c r="DI337" s="53"/>
      <c r="DJ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  <c r="DU337" s="53"/>
    </row>
    <row r="338" spans="97:125" ht="15" thickBot="1"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  <c r="DC338" s="53"/>
      <c r="DD338" s="53"/>
      <c r="DE338" s="53"/>
      <c r="DF338" s="53"/>
      <c r="DG338" s="53"/>
      <c r="DH338" s="53"/>
      <c r="DI338" s="53"/>
      <c r="DJ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  <c r="DU338" s="53"/>
    </row>
    <row r="339" spans="97:125" ht="15" thickBot="1"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  <c r="DC339" s="53"/>
      <c r="DD339" s="53"/>
      <c r="DE339" s="53"/>
      <c r="DF339" s="53"/>
      <c r="DG339" s="53"/>
      <c r="DH339" s="53"/>
      <c r="DI339" s="53"/>
      <c r="DJ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  <c r="DU339" s="53"/>
    </row>
    <row r="340" spans="97:125" ht="15" thickBot="1"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  <c r="DC340" s="53"/>
      <c r="DD340" s="53"/>
      <c r="DE340" s="53"/>
      <c r="DF340" s="53"/>
      <c r="DG340" s="53"/>
      <c r="DH340" s="53"/>
      <c r="DI340" s="53"/>
      <c r="DJ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  <c r="DU340" s="53"/>
    </row>
    <row r="341" spans="97:125" ht="15" thickBot="1"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  <c r="DC341" s="53"/>
      <c r="DD341" s="53"/>
      <c r="DE341" s="53"/>
      <c r="DF341" s="53"/>
      <c r="DG341" s="53"/>
      <c r="DH341" s="53"/>
      <c r="DI341" s="53"/>
      <c r="DJ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  <c r="DU341" s="53"/>
    </row>
    <row r="342" spans="97:125" ht="15" thickBot="1"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  <c r="DC342" s="53"/>
      <c r="DD342" s="53"/>
      <c r="DE342" s="53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</row>
    <row r="343" spans="97:125" ht="15" thickBot="1"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  <c r="DC343" s="53"/>
      <c r="DD343" s="53"/>
      <c r="DE343" s="53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</row>
    <row r="344" spans="97:125" ht="15" thickBot="1"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  <c r="DC344" s="53"/>
      <c r="DD344" s="53"/>
      <c r="DE344" s="53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</row>
    <row r="345" spans="97:125" ht="15" thickBot="1"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  <c r="DC345" s="53"/>
      <c r="DD345" s="53"/>
      <c r="DE345" s="53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</row>
    <row r="346" spans="97:125" ht="15" thickBot="1"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  <c r="DC346" s="53"/>
      <c r="DD346" s="53"/>
      <c r="DE346" s="53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</row>
    <row r="347" spans="97:125" ht="15" thickBot="1"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  <c r="DC347" s="53"/>
      <c r="DD347" s="53"/>
      <c r="DE347" s="53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</row>
    <row r="348" spans="97:125" ht="15" thickBot="1"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</row>
    <row r="349" spans="97:125" ht="15" thickBot="1"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</row>
    <row r="350" spans="97:125" ht="15" thickBot="1"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  <c r="DC350" s="53"/>
      <c r="DD350" s="53"/>
      <c r="DE350" s="53"/>
      <c r="DF350" s="53"/>
      <c r="DG350" s="53"/>
      <c r="DH350" s="53"/>
      <c r="DI350" s="53"/>
      <c r="DJ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  <c r="DU350" s="53"/>
    </row>
    <row r="351" spans="97:125" ht="15" thickBot="1"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  <c r="DC351" s="53"/>
      <c r="DD351" s="53"/>
      <c r="DE351" s="53"/>
      <c r="DF351" s="53"/>
      <c r="DG351" s="53"/>
      <c r="DH351" s="53"/>
      <c r="DI351" s="53"/>
      <c r="DJ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  <c r="DU351" s="53"/>
    </row>
    <row r="352" spans="97:125" ht="15" thickBot="1"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  <c r="DC352" s="53"/>
      <c r="DD352" s="53"/>
      <c r="DE352" s="53"/>
      <c r="DF352" s="53"/>
      <c r="DG352" s="53"/>
      <c r="DH352" s="53"/>
      <c r="DI352" s="53"/>
      <c r="DJ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  <c r="DU352" s="53"/>
    </row>
    <row r="353" spans="97:125" ht="15" thickBot="1"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D353" s="53"/>
      <c r="DE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</row>
    <row r="354" spans="97:125" ht="15" thickBot="1"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D354" s="53"/>
      <c r="DE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</row>
    <row r="355" spans="97:125" ht="15" thickBot="1"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D355" s="53"/>
      <c r="DE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</row>
    <row r="356" spans="97:125" ht="15" thickBot="1"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D356" s="53"/>
      <c r="DE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</row>
    <row r="357" spans="97:125" ht="15" thickBot="1"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</row>
    <row r="358" spans="97:125" ht="15" thickBot="1"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D358" s="53"/>
      <c r="DE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</row>
    <row r="359" spans="97:125" ht="15" thickBot="1"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D359" s="53"/>
      <c r="DE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</row>
    <row r="360" spans="97:125" ht="15" thickBot="1"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D360" s="53"/>
      <c r="DE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</row>
    <row r="361" spans="97:125" ht="15" thickBot="1"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</row>
    <row r="362" spans="97:125" ht="15" thickBot="1"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</row>
    <row r="363" spans="97:125" ht="15" thickBot="1"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</row>
    <row r="364" spans="97:125" ht="15" thickBot="1"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</row>
    <row r="365" spans="97:125" ht="15" thickBot="1"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</row>
    <row r="366" spans="97:125" ht="15" thickBot="1"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</row>
    <row r="367" spans="97:125" ht="15" thickBot="1"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</row>
    <row r="368" spans="97:125" ht="15" thickBot="1"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</row>
    <row r="369" spans="97:125" ht="15" thickBot="1"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</row>
    <row r="370" spans="97:125" ht="15" thickBot="1"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</row>
    <row r="371" spans="97:125" ht="15" thickBot="1"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</row>
    <row r="372" spans="97:125" ht="15" thickBot="1"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</row>
    <row r="373" spans="97:125" ht="15" thickBot="1"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</row>
    <row r="374" spans="97:125" ht="15" thickBot="1"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</row>
    <row r="375" spans="97:125" ht="15" thickBot="1"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</row>
    <row r="376" spans="97:125" ht="15" thickBot="1"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</row>
    <row r="377" spans="97:125" ht="15" thickBot="1">
      <c r="CS377" s="53"/>
      <c r="CT377" s="53"/>
      <c r="CU377" s="53"/>
      <c r="CV377" s="53"/>
      <c r="CW377" s="53"/>
      <c r="CX377" s="53"/>
      <c r="CY377" s="53"/>
      <c r="CZ377" s="53"/>
      <c r="DA377" s="53"/>
      <c r="DB377" s="53"/>
      <c r="DC377" s="53"/>
      <c r="DD377" s="53"/>
      <c r="DE377" s="53"/>
      <c r="DF377" s="53"/>
      <c r="DG377" s="53"/>
      <c r="DH377" s="53"/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</row>
    <row r="378" spans="97:125" ht="15" thickBot="1">
      <c r="CS378" s="53"/>
      <c r="CT378" s="53"/>
      <c r="CU378" s="53"/>
      <c r="CV378" s="53"/>
      <c r="CW378" s="53"/>
      <c r="CX378" s="53"/>
      <c r="CY378" s="53"/>
      <c r="CZ378" s="53"/>
      <c r="DA378" s="53"/>
      <c r="DB378" s="53"/>
      <c r="DC378" s="53"/>
      <c r="DD378" s="53"/>
      <c r="DE378" s="53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</row>
    <row r="379" spans="97:125" ht="15" thickBot="1">
      <c r="CS379" s="53"/>
      <c r="CT379" s="53"/>
      <c r="CU379" s="53"/>
      <c r="CV379" s="53"/>
      <c r="CW379" s="53"/>
      <c r="CX379" s="53"/>
      <c r="CY379" s="53"/>
      <c r="CZ379" s="53"/>
      <c r="DA379" s="53"/>
      <c r="DB379" s="53"/>
      <c r="DC379" s="53"/>
      <c r="DD379" s="53"/>
      <c r="DE379" s="53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</row>
    <row r="380" spans="97:125" ht="15" thickBot="1">
      <c r="CS380" s="53"/>
      <c r="CT380" s="53"/>
      <c r="CU380" s="53"/>
      <c r="CV380" s="53"/>
      <c r="CW380" s="53"/>
      <c r="CX380" s="53"/>
      <c r="CY380" s="53"/>
      <c r="CZ380" s="53"/>
      <c r="DA380" s="53"/>
      <c r="DB380" s="53"/>
      <c r="DC380" s="53"/>
      <c r="DD380" s="53"/>
      <c r="DE380" s="53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</row>
    <row r="381" spans="97:125" ht="15" thickBot="1"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</row>
    <row r="382" spans="97:125" ht="15" thickBot="1"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</row>
    <row r="383" spans="97:125" ht="15" thickBot="1"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</row>
    <row r="384" spans="97:125" ht="15" thickBot="1"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</row>
    <row r="385" spans="97:125" ht="15" thickBot="1"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</row>
    <row r="386" spans="97:125" ht="15" thickBot="1"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</row>
    <row r="387" spans="97:125" ht="15" thickBot="1"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</row>
    <row r="388" spans="97:125" ht="15" thickBot="1"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</row>
    <row r="389" spans="97:125" ht="15" thickBot="1"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</row>
    <row r="390" spans="97:125" ht="15" thickBot="1"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</row>
    <row r="391" spans="97:125" ht="15" thickBot="1"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</row>
    <row r="392" spans="97:125" ht="15" thickBot="1"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</row>
    <row r="393" spans="97:125" ht="15" thickBot="1"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</row>
    <row r="394" spans="97:125" ht="15" thickBot="1"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</row>
    <row r="395" spans="97:125" ht="15" thickBot="1"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</row>
    <row r="396" spans="97:125" ht="15" thickBot="1"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</row>
    <row r="397" spans="97:125" ht="15" thickBot="1"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</row>
    <row r="398" spans="97:125" ht="15" thickBot="1"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</row>
    <row r="399" spans="97:125" ht="15" thickBot="1"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</row>
    <row r="400" spans="97:125" ht="15" thickBot="1"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</row>
    <row r="401" spans="97:125" ht="15" thickBot="1"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</row>
    <row r="402" spans="97:125" ht="15" thickBot="1"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</row>
    <row r="403" spans="97:125" ht="15" thickBot="1"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</row>
    <row r="404" spans="97:125" ht="15" thickBot="1"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</row>
    <row r="405" spans="97:125" ht="15" thickBot="1"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</row>
    <row r="406" spans="97:125" ht="15" thickBot="1"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</row>
    <row r="407" spans="97:125" ht="15" thickBot="1"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</row>
    <row r="408" spans="97:125" ht="15" thickBot="1"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</row>
    <row r="409" spans="97:125" ht="15" thickBot="1"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</row>
    <row r="410" spans="97:125" ht="15" thickBot="1"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</row>
    <row r="411" spans="97:125" ht="15" thickBot="1"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</row>
    <row r="412" spans="97:125" ht="15" thickBot="1"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</row>
    <row r="413" spans="97:125" ht="15" thickBot="1"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</row>
    <row r="414" spans="97:125" ht="15" thickBot="1"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</row>
    <row r="415" spans="97:125" ht="15" thickBot="1">
      <c r="CS415" s="53"/>
      <c r="CT415" s="53"/>
      <c r="CU415" s="53"/>
      <c r="CV415" s="53"/>
      <c r="CW415" s="53"/>
      <c r="CX415" s="53"/>
      <c r="CY415" s="53"/>
      <c r="CZ415" s="53"/>
      <c r="DA415" s="53"/>
      <c r="DB415" s="53"/>
      <c r="DC415" s="53"/>
      <c r="DD415" s="53"/>
      <c r="DE415" s="53"/>
      <c r="DF415" s="53"/>
      <c r="DG415" s="53"/>
      <c r="DH415" s="53"/>
      <c r="DI415" s="53"/>
      <c r="DJ415" s="53"/>
      <c r="DK415" s="53"/>
      <c r="DL415" s="53"/>
      <c r="DM415" s="53"/>
      <c r="DN415" s="53"/>
      <c r="DO415" s="53"/>
      <c r="DP415" s="53"/>
      <c r="DQ415" s="53"/>
      <c r="DR415" s="53"/>
      <c r="DS415" s="53"/>
      <c r="DT415" s="53"/>
      <c r="DU415" s="53"/>
    </row>
    <row r="416" spans="97:125" ht="15" thickBot="1">
      <c r="CS416" s="53"/>
      <c r="CT416" s="53"/>
      <c r="CU416" s="53"/>
      <c r="CV416" s="53"/>
      <c r="CW416" s="53"/>
      <c r="CX416" s="53"/>
      <c r="CY416" s="53"/>
      <c r="CZ416" s="53"/>
      <c r="DA416" s="53"/>
      <c r="DB416" s="53"/>
      <c r="DC416" s="53"/>
      <c r="DD416" s="53"/>
      <c r="DE416" s="53"/>
      <c r="DF416" s="53"/>
      <c r="DG416" s="53"/>
      <c r="DH416" s="53"/>
      <c r="DI416" s="53"/>
      <c r="DJ416" s="53"/>
      <c r="DK416" s="53"/>
      <c r="DL416" s="53"/>
      <c r="DM416" s="53"/>
      <c r="DN416" s="53"/>
      <c r="DO416" s="53"/>
      <c r="DP416" s="53"/>
      <c r="DQ416" s="53"/>
      <c r="DR416" s="53"/>
      <c r="DS416" s="53"/>
      <c r="DT416" s="53"/>
      <c r="DU416" s="53"/>
    </row>
    <row r="417" spans="97:125" ht="15" thickBot="1">
      <c r="CS417" s="53"/>
      <c r="CT417" s="53"/>
      <c r="CU417" s="53"/>
      <c r="CV417" s="53"/>
      <c r="CW417" s="53"/>
      <c r="CX417" s="53"/>
      <c r="CY417" s="53"/>
      <c r="CZ417" s="53"/>
      <c r="DA417" s="53"/>
      <c r="DB417" s="53"/>
      <c r="DC417" s="53"/>
      <c r="DD417" s="53"/>
      <c r="DE417" s="53"/>
      <c r="DF417" s="53"/>
      <c r="DG417" s="53"/>
      <c r="DH417" s="53"/>
      <c r="DI417" s="53"/>
      <c r="DJ417" s="53"/>
      <c r="DK417" s="53"/>
      <c r="DL417" s="53"/>
      <c r="DM417" s="53"/>
      <c r="DN417" s="53"/>
      <c r="DO417" s="53"/>
      <c r="DP417" s="53"/>
      <c r="DQ417" s="53"/>
      <c r="DR417" s="53"/>
      <c r="DS417" s="53"/>
      <c r="DT417" s="53"/>
      <c r="DU417" s="53"/>
    </row>
    <row r="418" spans="97:125" ht="15" thickBot="1">
      <c r="CS418" s="53"/>
      <c r="CT418" s="53"/>
      <c r="CU418" s="53"/>
      <c r="CV418" s="53"/>
      <c r="CW418" s="53"/>
      <c r="CX418" s="53"/>
      <c r="CY418" s="53"/>
      <c r="CZ418" s="53"/>
      <c r="DA418" s="53"/>
      <c r="DB418" s="53"/>
      <c r="DC418" s="53"/>
      <c r="DD418" s="53"/>
      <c r="DE418" s="53"/>
      <c r="DF418" s="53"/>
      <c r="DG418" s="53"/>
      <c r="DH418" s="53"/>
      <c r="DI418" s="53"/>
      <c r="DJ418" s="53"/>
      <c r="DK418" s="53"/>
      <c r="DL418" s="53"/>
      <c r="DM418" s="53"/>
      <c r="DN418" s="53"/>
      <c r="DO418" s="53"/>
      <c r="DP418" s="53"/>
      <c r="DQ418" s="53"/>
      <c r="DR418" s="53"/>
      <c r="DS418" s="53"/>
      <c r="DT418" s="53"/>
      <c r="DU418" s="53"/>
    </row>
    <row r="419" spans="97:125" ht="15" thickBot="1">
      <c r="CS419" s="53"/>
      <c r="CT419" s="53"/>
      <c r="CU419" s="53"/>
      <c r="CV419" s="53"/>
      <c r="CW419" s="53"/>
      <c r="CX419" s="53"/>
      <c r="CY419" s="53"/>
      <c r="CZ419" s="53"/>
      <c r="DA419" s="53"/>
      <c r="DB419" s="53"/>
      <c r="DC419" s="53"/>
      <c r="DD419" s="53"/>
      <c r="DE419" s="53"/>
      <c r="DF419" s="53"/>
      <c r="DG419" s="53"/>
      <c r="DH419" s="53"/>
      <c r="DI419" s="53"/>
      <c r="DJ419" s="53"/>
      <c r="DK419" s="53"/>
      <c r="DL419" s="53"/>
      <c r="DM419" s="53"/>
      <c r="DN419" s="53"/>
      <c r="DO419" s="53"/>
      <c r="DP419" s="53"/>
      <c r="DQ419" s="53"/>
      <c r="DR419" s="53"/>
      <c r="DS419" s="53"/>
      <c r="DT419" s="53"/>
      <c r="DU419" s="53"/>
    </row>
    <row r="420" spans="97:125" ht="15" thickBot="1"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</row>
    <row r="421" spans="97:125" ht="15" thickBot="1">
      <c r="CS421" s="53"/>
      <c r="CT421" s="53"/>
      <c r="CU421" s="53"/>
      <c r="CV421" s="53"/>
      <c r="CW421" s="53"/>
      <c r="CX421" s="53"/>
      <c r="CY421" s="53"/>
      <c r="CZ421" s="53"/>
      <c r="DA421" s="53"/>
      <c r="DB421" s="53"/>
      <c r="DC421" s="53"/>
      <c r="DD421" s="53"/>
      <c r="DE421" s="53"/>
      <c r="DF421" s="53"/>
      <c r="DG421" s="53"/>
      <c r="DH421" s="53"/>
      <c r="DI421" s="53"/>
      <c r="DJ421" s="53"/>
      <c r="DK421" s="53"/>
      <c r="DL421" s="53"/>
      <c r="DM421" s="53"/>
      <c r="DN421" s="53"/>
      <c r="DO421" s="53"/>
      <c r="DP421" s="53"/>
      <c r="DQ421" s="53"/>
      <c r="DR421" s="53"/>
      <c r="DS421" s="53"/>
      <c r="DT421" s="53"/>
      <c r="DU421" s="53"/>
    </row>
    <row r="422" spans="97:125" ht="15" thickBot="1">
      <c r="CS422" s="53"/>
      <c r="CT422" s="53"/>
      <c r="CU422" s="53"/>
      <c r="CV422" s="53"/>
      <c r="CW422" s="53"/>
      <c r="CX422" s="53"/>
      <c r="CY422" s="53"/>
      <c r="CZ422" s="53"/>
      <c r="DA422" s="53"/>
      <c r="DB422" s="53"/>
      <c r="DC422" s="53"/>
      <c r="DD422" s="53"/>
      <c r="DE422" s="53"/>
      <c r="DF422" s="53"/>
      <c r="DG422" s="53"/>
      <c r="DH422" s="53"/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</row>
    <row r="423" spans="97:125" ht="15" thickBot="1">
      <c r="CS423" s="53"/>
      <c r="CT423" s="53"/>
      <c r="CU423" s="53"/>
      <c r="CV423" s="53"/>
      <c r="CW423" s="53"/>
      <c r="CX423" s="53"/>
      <c r="CY423" s="53"/>
      <c r="CZ423" s="53"/>
      <c r="DA423" s="53"/>
      <c r="DB423" s="53"/>
      <c r="DC423" s="53"/>
      <c r="DD423" s="53"/>
      <c r="DE423" s="53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</row>
    <row r="424" spans="97:125" ht="15" thickBot="1">
      <c r="CS424" s="53"/>
      <c r="CT424" s="53"/>
      <c r="CU424" s="53"/>
      <c r="CV424" s="53"/>
      <c r="CW424" s="53"/>
      <c r="CX424" s="53"/>
      <c r="CY424" s="53"/>
      <c r="CZ424" s="53"/>
      <c r="DA424" s="53"/>
      <c r="DB424" s="53"/>
      <c r="DC424" s="53"/>
      <c r="DD424" s="53"/>
      <c r="DE424" s="53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</row>
    <row r="425" spans="97:125" ht="15" thickBot="1">
      <c r="CS425" s="53"/>
      <c r="CT425" s="53"/>
      <c r="CU425" s="53"/>
      <c r="CV425" s="53"/>
      <c r="CW425" s="53"/>
      <c r="CX425" s="53"/>
      <c r="CY425" s="53"/>
      <c r="CZ425" s="53"/>
      <c r="DA425" s="53"/>
      <c r="DB425" s="53"/>
      <c r="DC425" s="53"/>
      <c r="DD425" s="53"/>
      <c r="DE425" s="53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</row>
    <row r="426" spans="97:125" ht="15" thickBot="1">
      <c r="CS426" s="53"/>
      <c r="CT426" s="53"/>
      <c r="CU426" s="53"/>
      <c r="CV426" s="53"/>
      <c r="CW426" s="53"/>
      <c r="CX426" s="53"/>
      <c r="CY426" s="53"/>
      <c r="CZ426" s="53"/>
      <c r="DA426" s="53"/>
      <c r="DB426" s="53"/>
      <c r="DC426" s="53"/>
      <c r="DD426" s="53"/>
      <c r="DE426" s="53"/>
      <c r="DF426" s="53"/>
      <c r="DG426" s="53"/>
      <c r="DH426" s="53"/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</row>
    <row r="427" spans="97:125" ht="15" thickBot="1">
      <c r="CS427" s="53"/>
      <c r="CT427" s="53"/>
      <c r="CU427" s="53"/>
      <c r="CV427" s="53"/>
      <c r="CW427" s="53"/>
      <c r="CX427" s="53"/>
      <c r="CY427" s="53"/>
      <c r="CZ427" s="53"/>
      <c r="DA427" s="53"/>
      <c r="DB427" s="53"/>
      <c r="DC427" s="53"/>
      <c r="DD427" s="53"/>
      <c r="DE427" s="53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</row>
    <row r="428" spans="97:125" ht="15" thickBot="1">
      <c r="CS428" s="53"/>
      <c r="CT428" s="53"/>
      <c r="CU428" s="53"/>
      <c r="CV428" s="53"/>
      <c r="CW428" s="53"/>
      <c r="CX428" s="53"/>
      <c r="CY428" s="53"/>
      <c r="CZ428" s="53"/>
      <c r="DA428" s="53"/>
      <c r="DB428" s="53"/>
      <c r="DC428" s="53"/>
      <c r="DD428" s="53"/>
      <c r="DE428" s="53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</row>
    <row r="429" spans="97:125" ht="15" thickBot="1">
      <c r="CS429" s="53"/>
      <c r="CT429" s="53"/>
      <c r="CU429" s="53"/>
      <c r="CV429" s="53"/>
      <c r="CW429" s="53"/>
      <c r="CX429" s="53"/>
      <c r="CY429" s="53"/>
      <c r="CZ429" s="53"/>
      <c r="DA429" s="53"/>
      <c r="DB429" s="53"/>
      <c r="DC429" s="53"/>
      <c r="DD429" s="53"/>
      <c r="DE429" s="53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</row>
    <row r="430" spans="97:125" ht="15" thickBot="1">
      <c r="CS430" s="53"/>
      <c r="CT430" s="53"/>
      <c r="CU430" s="53"/>
      <c r="CV430" s="53"/>
      <c r="CW430" s="53"/>
      <c r="CX430" s="53"/>
      <c r="CY430" s="53"/>
      <c r="CZ430" s="53"/>
      <c r="DA430" s="53"/>
      <c r="DB430" s="53"/>
      <c r="DC430" s="53"/>
      <c r="DD430" s="53"/>
      <c r="DE430" s="53"/>
      <c r="DF430" s="53"/>
      <c r="DG430" s="53"/>
      <c r="DH430" s="53"/>
      <c r="DI430" s="53"/>
      <c r="DJ430" s="53"/>
      <c r="DK430" s="53"/>
      <c r="DL430" s="53"/>
      <c r="DM430" s="53"/>
      <c r="DN430" s="53"/>
      <c r="DO430" s="53"/>
      <c r="DP430" s="53"/>
      <c r="DQ430" s="53"/>
      <c r="DR430" s="53"/>
      <c r="DS430" s="53"/>
      <c r="DT430" s="53"/>
      <c r="DU430" s="53"/>
    </row>
    <row r="431" spans="97:125" ht="15" thickBot="1">
      <c r="CS431" s="53"/>
      <c r="CT431" s="53"/>
      <c r="CU431" s="53"/>
      <c r="CV431" s="53"/>
      <c r="CW431" s="53"/>
      <c r="CX431" s="53"/>
      <c r="CY431" s="53"/>
      <c r="CZ431" s="53"/>
      <c r="DA431" s="53"/>
      <c r="DB431" s="53"/>
      <c r="DC431" s="53"/>
      <c r="DD431" s="53"/>
      <c r="DE431" s="53"/>
      <c r="DF431" s="53"/>
      <c r="DG431" s="53"/>
      <c r="DH431" s="53"/>
      <c r="DI431" s="53"/>
      <c r="DJ431" s="53"/>
      <c r="DK431" s="53"/>
      <c r="DL431" s="53"/>
      <c r="DM431" s="53"/>
      <c r="DN431" s="53"/>
      <c r="DO431" s="53"/>
      <c r="DP431" s="53"/>
      <c r="DQ431" s="53"/>
      <c r="DR431" s="53"/>
      <c r="DS431" s="53"/>
      <c r="DT431" s="53"/>
      <c r="DU431" s="53"/>
    </row>
    <row r="432" spans="97:125" ht="15" thickBot="1">
      <c r="CS432" s="53"/>
      <c r="CT432" s="53"/>
      <c r="CU432" s="53"/>
      <c r="CV432" s="53"/>
      <c r="CW432" s="53"/>
      <c r="CX432" s="53"/>
      <c r="CY432" s="53"/>
      <c r="CZ432" s="53"/>
      <c r="DA432" s="53"/>
      <c r="DB432" s="53"/>
      <c r="DC432" s="53"/>
      <c r="DD432" s="53"/>
      <c r="DE432" s="53"/>
      <c r="DF432" s="53"/>
      <c r="DG432" s="53"/>
      <c r="DH432" s="53"/>
      <c r="DI432" s="53"/>
      <c r="DJ432" s="53"/>
      <c r="DK432" s="53"/>
      <c r="DL432" s="53"/>
      <c r="DM432" s="53"/>
      <c r="DN432" s="53"/>
      <c r="DO432" s="53"/>
      <c r="DP432" s="53"/>
      <c r="DQ432" s="53"/>
      <c r="DR432" s="53"/>
      <c r="DS432" s="53"/>
      <c r="DT432" s="53"/>
      <c r="DU432" s="53"/>
    </row>
    <row r="433" spans="97:125" ht="15" thickBot="1">
      <c r="CS433" s="53"/>
      <c r="CT433" s="53"/>
      <c r="CU433" s="53"/>
      <c r="CV433" s="53"/>
      <c r="CW433" s="53"/>
      <c r="CX433" s="53"/>
      <c r="CY433" s="53"/>
      <c r="CZ433" s="53"/>
      <c r="DA433" s="53"/>
      <c r="DB433" s="53"/>
      <c r="DC433" s="53"/>
      <c r="DD433" s="53"/>
      <c r="DE433" s="53"/>
      <c r="DF433" s="53"/>
      <c r="DG433" s="53"/>
      <c r="DH433" s="53"/>
      <c r="DI433" s="53"/>
      <c r="DJ433" s="53"/>
      <c r="DK433" s="53"/>
      <c r="DL433" s="53"/>
      <c r="DM433" s="53"/>
      <c r="DN433" s="53"/>
      <c r="DO433" s="53"/>
      <c r="DP433" s="53"/>
      <c r="DQ433" s="53"/>
      <c r="DR433" s="53"/>
      <c r="DS433" s="53"/>
      <c r="DT433" s="53"/>
      <c r="DU433" s="53"/>
    </row>
    <row r="434" spans="97:125" ht="15" thickBot="1">
      <c r="CS434" s="53"/>
      <c r="CT434" s="53"/>
      <c r="CU434" s="53"/>
      <c r="CV434" s="53"/>
      <c r="CW434" s="53"/>
      <c r="CX434" s="53"/>
      <c r="CY434" s="53"/>
      <c r="CZ434" s="53"/>
      <c r="DA434" s="53"/>
      <c r="DB434" s="53"/>
      <c r="DC434" s="53"/>
      <c r="DD434" s="53"/>
      <c r="DE434" s="53"/>
      <c r="DF434" s="53"/>
      <c r="DG434" s="53"/>
      <c r="DH434" s="53"/>
      <c r="DI434" s="53"/>
      <c r="DJ434" s="53"/>
      <c r="DK434" s="53"/>
      <c r="DL434" s="53"/>
      <c r="DM434" s="53"/>
      <c r="DN434" s="53"/>
      <c r="DO434" s="53"/>
      <c r="DP434" s="53"/>
      <c r="DQ434" s="53"/>
      <c r="DR434" s="53"/>
      <c r="DS434" s="53"/>
      <c r="DT434" s="53"/>
      <c r="DU434" s="53"/>
    </row>
    <row r="435" spans="97:125" ht="15" thickBot="1">
      <c r="CS435" s="53"/>
      <c r="CT435" s="53"/>
      <c r="CU435" s="53"/>
      <c r="CV435" s="53"/>
      <c r="CW435" s="53"/>
      <c r="CX435" s="53"/>
      <c r="CY435" s="53"/>
      <c r="CZ435" s="53"/>
      <c r="DA435" s="53"/>
      <c r="DB435" s="53"/>
      <c r="DC435" s="53"/>
      <c r="DD435" s="53"/>
      <c r="DE435" s="53"/>
      <c r="DF435" s="53"/>
      <c r="DG435" s="53"/>
      <c r="DH435" s="53"/>
      <c r="DI435" s="53"/>
      <c r="DJ435" s="53"/>
      <c r="DK435" s="53"/>
      <c r="DL435" s="53"/>
      <c r="DM435" s="53"/>
      <c r="DN435" s="53"/>
      <c r="DO435" s="53"/>
      <c r="DP435" s="53"/>
      <c r="DQ435" s="53"/>
      <c r="DR435" s="53"/>
      <c r="DS435" s="53"/>
      <c r="DT435" s="53"/>
      <c r="DU435" s="53"/>
    </row>
    <row r="436" spans="97:125" ht="15" thickBot="1">
      <c r="CS436" s="53"/>
      <c r="CT436" s="53"/>
      <c r="CU436" s="53"/>
      <c r="CV436" s="53"/>
      <c r="CW436" s="53"/>
      <c r="CX436" s="53"/>
      <c r="CY436" s="53"/>
      <c r="CZ436" s="53"/>
      <c r="DA436" s="53"/>
      <c r="DB436" s="53"/>
      <c r="DC436" s="53"/>
      <c r="DD436" s="53"/>
      <c r="DE436" s="53"/>
      <c r="DF436" s="53"/>
      <c r="DG436" s="53"/>
      <c r="DH436" s="53"/>
      <c r="DI436" s="53"/>
      <c r="DJ436" s="53"/>
      <c r="DK436" s="53"/>
      <c r="DL436" s="53"/>
      <c r="DM436" s="53"/>
      <c r="DN436" s="53"/>
      <c r="DO436" s="53"/>
      <c r="DP436" s="53"/>
      <c r="DQ436" s="53"/>
      <c r="DR436" s="53"/>
      <c r="DS436" s="53"/>
      <c r="DT436" s="53"/>
      <c r="DU436" s="53"/>
    </row>
    <row r="437" spans="97:125" ht="15" thickBot="1">
      <c r="CS437" s="53"/>
      <c r="CT437" s="53"/>
      <c r="CU437" s="53"/>
      <c r="CV437" s="53"/>
      <c r="CW437" s="53"/>
      <c r="CX437" s="53"/>
      <c r="CY437" s="53"/>
      <c r="CZ437" s="53"/>
      <c r="DA437" s="53"/>
      <c r="DB437" s="53"/>
      <c r="DC437" s="53"/>
      <c r="DD437" s="53"/>
      <c r="DE437" s="53"/>
      <c r="DF437" s="53"/>
      <c r="DG437" s="53"/>
      <c r="DH437" s="53"/>
      <c r="DI437" s="53"/>
      <c r="DJ437" s="53"/>
      <c r="DK437" s="53"/>
      <c r="DL437" s="53"/>
      <c r="DM437" s="53"/>
      <c r="DN437" s="53"/>
      <c r="DO437" s="53"/>
      <c r="DP437" s="53"/>
      <c r="DQ437" s="53"/>
      <c r="DR437" s="53"/>
      <c r="DS437" s="53"/>
      <c r="DT437" s="53"/>
      <c r="DU437" s="53"/>
    </row>
    <row r="438" spans="97:125" ht="15" thickBot="1">
      <c r="CS438" s="53"/>
      <c r="CT438" s="53"/>
      <c r="CU438" s="53"/>
      <c r="CV438" s="53"/>
      <c r="CW438" s="53"/>
      <c r="CX438" s="53"/>
      <c r="CY438" s="53"/>
      <c r="CZ438" s="53"/>
      <c r="DA438" s="53"/>
      <c r="DB438" s="53"/>
      <c r="DC438" s="53"/>
      <c r="DD438" s="53"/>
      <c r="DE438" s="53"/>
      <c r="DF438" s="53"/>
      <c r="DG438" s="53"/>
      <c r="DH438" s="53"/>
      <c r="DI438" s="53"/>
      <c r="DJ438" s="53"/>
      <c r="DK438" s="53"/>
      <c r="DL438" s="53"/>
      <c r="DM438" s="53"/>
      <c r="DN438" s="53"/>
      <c r="DO438" s="53"/>
      <c r="DP438" s="53"/>
      <c r="DQ438" s="53"/>
      <c r="DR438" s="53"/>
      <c r="DS438" s="53"/>
      <c r="DT438" s="53"/>
      <c r="DU438" s="53"/>
    </row>
    <row r="439" spans="97:125" ht="15" thickBot="1">
      <c r="CS439" s="53"/>
      <c r="CT439" s="53"/>
      <c r="CU439" s="53"/>
      <c r="CV439" s="53"/>
      <c r="CW439" s="53"/>
      <c r="CX439" s="53"/>
      <c r="CY439" s="53"/>
      <c r="CZ439" s="53"/>
      <c r="DA439" s="53"/>
      <c r="DB439" s="53"/>
      <c r="DC439" s="53"/>
      <c r="DD439" s="53"/>
      <c r="DE439" s="53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</row>
    <row r="440" spans="97:125" ht="15" thickBot="1">
      <c r="CS440" s="53"/>
      <c r="CT440" s="53"/>
      <c r="CU440" s="53"/>
      <c r="CV440" s="53"/>
      <c r="CW440" s="53"/>
      <c r="CX440" s="53"/>
      <c r="CY440" s="53"/>
      <c r="CZ440" s="53"/>
      <c r="DA440" s="53"/>
      <c r="DB440" s="53"/>
      <c r="DC440" s="53"/>
      <c r="DD440" s="53"/>
      <c r="DE440" s="53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</row>
    <row r="441" spans="97:125" ht="15" thickBot="1">
      <c r="CS441" s="53"/>
      <c r="CT441" s="53"/>
      <c r="CU441" s="53"/>
      <c r="CV441" s="53"/>
      <c r="CW441" s="53"/>
      <c r="CX441" s="53"/>
      <c r="CY441" s="53"/>
      <c r="CZ441" s="53"/>
      <c r="DA441" s="53"/>
      <c r="DB441" s="53"/>
      <c r="DC441" s="53"/>
      <c r="DD441" s="53"/>
      <c r="DE441" s="53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</row>
    <row r="442" spans="97:125" ht="15" thickBot="1">
      <c r="CS442" s="53"/>
      <c r="CT442" s="53"/>
      <c r="CU442" s="53"/>
      <c r="CV442" s="53"/>
      <c r="CW442" s="53"/>
      <c r="CX442" s="53"/>
      <c r="CY442" s="53"/>
      <c r="CZ442" s="53"/>
      <c r="DA442" s="53"/>
      <c r="DB442" s="53"/>
      <c r="DC442" s="53"/>
      <c r="DD442" s="53"/>
      <c r="DE442" s="53"/>
      <c r="DF442" s="53"/>
      <c r="DG442" s="53"/>
      <c r="DH442" s="53"/>
      <c r="DI442" s="53"/>
      <c r="DJ442" s="53"/>
      <c r="DK442" s="53"/>
      <c r="DL442" s="53"/>
      <c r="DM442" s="53"/>
      <c r="DN442" s="53"/>
      <c r="DO442" s="53"/>
      <c r="DP442" s="53"/>
      <c r="DQ442" s="53"/>
      <c r="DR442" s="53"/>
      <c r="DS442" s="53"/>
      <c r="DT442" s="53"/>
      <c r="DU442" s="53"/>
    </row>
    <row r="443" spans="97:125" ht="15" thickBot="1">
      <c r="CS443" s="53"/>
      <c r="CT443" s="53"/>
      <c r="CU443" s="53"/>
      <c r="CV443" s="53"/>
      <c r="CW443" s="53"/>
      <c r="CX443" s="53"/>
      <c r="CY443" s="53"/>
      <c r="CZ443" s="53"/>
      <c r="DA443" s="53"/>
      <c r="DB443" s="53"/>
      <c r="DC443" s="53"/>
      <c r="DD443" s="53"/>
      <c r="DE443" s="53"/>
      <c r="DF443" s="53"/>
      <c r="DG443" s="53"/>
      <c r="DH443" s="53"/>
      <c r="DI443" s="53"/>
      <c r="DJ443" s="53"/>
      <c r="DK443" s="53"/>
      <c r="DL443" s="53"/>
      <c r="DM443" s="53"/>
      <c r="DN443" s="53"/>
      <c r="DO443" s="53"/>
      <c r="DP443" s="53"/>
      <c r="DQ443" s="53"/>
      <c r="DR443" s="53"/>
      <c r="DS443" s="53"/>
      <c r="DT443" s="53"/>
      <c r="DU443" s="53"/>
    </row>
    <row r="444" spans="97:125" ht="15" thickBot="1">
      <c r="CS444" s="53"/>
      <c r="CT444" s="53"/>
      <c r="CU444" s="53"/>
      <c r="CV444" s="53"/>
      <c r="CW444" s="53"/>
      <c r="CX444" s="53"/>
      <c r="CY444" s="53"/>
      <c r="CZ444" s="53"/>
      <c r="DA444" s="53"/>
      <c r="DB444" s="53"/>
      <c r="DC444" s="53"/>
      <c r="DD444" s="53"/>
      <c r="DE444" s="53"/>
      <c r="DF444" s="53"/>
      <c r="DG444" s="53"/>
      <c r="DH444" s="53"/>
      <c r="DI444" s="53"/>
      <c r="DJ444" s="53"/>
      <c r="DK444" s="53"/>
      <c r="DL444" s="53"/>
      <c r="DM444" s="53"/>
      <c r="DN444" s="53"/>
      <c r="DO444" s="53"/>
      <c r="DP444" s="53"/>
      <c r="DQ444" s="53"/>
      <c r="DR444" s="53"/>
      <c r="DS444" s="53"/>
      <c r="DT444" s="53"/>
      <c r="DU444" s="53"/>
    </row>
    <row r="445" spans="97:125" ht="15" thickBot="1">
      <c r="CS445" s="53"/>
      <c r="CT445" s="53"/>
      <c r="CU445" s="53"/>
      <c r="CV445" s="53"/>
      <c r="CW445" s="53"/>
      <c r="CX445" s="53"/>
      <c r="CY445" s="53"/>
      <c r="CZ445" s="53"/>
      <c r="DA445" s="53"/>
      <c r="DB445" s="53"/>
      <c r="DC445" s="53"/>
      <c r="DD445" s="53"/>
      <c r="DE445" s="53"/>
      <c r="DF445" s="53"/>
      <c r="DG445" s="53"/>
      <c r="DH445" s="53"/>
      <c r="DI445" s="53"/>
      <c r="DJ445" s="53"/>
      <c r="DK445" s="53"/>
      <c r="DL445" s="53"/>
      <c r="DM445" s="53"/>
      <c r="DN445" s="53"/>
      <c r="DO445" s="53"/>
      <c r="DP445" s="53"/>
      <c r="DQ445" s="53"/>
      <c r="DR445" s="53"/>
      <c r="DS445" s="53"/>
      <c r="DT445" s="53"/>
      <c r="DU445" s="53"/>
    </row>
    <row r="446" spans="97:125" ht="15" thickBot="1">
      <c r="CS446" s="53"/>
      <c r="CT446" s="53"/>
      <c r="CU446" s="53"/>
      <c r="CV446" s="53"/>
      <c r="CW446" s="53"/>
      <c r="CX446" s="53"/>
      <c r="CY446" s="53"/>
      <c r="CZ446" s="53"/>
      <c r="DA446" s="53"/>
      <c r="DB446" s="53"/>
      <c r="DC446" s="53"/>
      <c r="DD446" s="53"/>
      <c r="DE446" s="53"/>
      <c r="DF446" s="53"/>
      <c r="DG446" s="53"/>
      <c r="DH446" s="53"/>
      <c r="DI446" s="53"/>
      <c r="DJ446" s="53"/>
      <c r="DK446" s="53"/>
      <c r="DL446" s="53"/>
      <c r="DM446" s="53"/>
      <c r="DN446" s="53"/>
      <c r="DO446" s="53"/>
      <c r="DP446" s="53"/>
      <c r="DQ446" s="53"/>
      <c r="DR446" s="53"/>
      <c r="DS446" s="53"/>
      <c r="DT446" s="53"/>
      <c r="DU446" s="53"/>
    </row>
    <row r="447" spans="97:125" ht="15" thickBot="1">
      <c r="CS447" s="53"/>
      <c r="CT447" s="53"/>
      <c r="CU447" s="53"/>
      <c r="CV447" s="53"/>
      <c r="CW447" s="53"/>
      <c r="CX447" s="53"/>
      <c r="CY447" s="53"/>
      <c r="CZ447" s="53"/>
      <c r="DA447" s="53"/>
      <c r="DB447" s="53"/>
      <c r="DC447" s="53"/>
      <c r="DD447" s="53"/>
      <c r="DE447" s="53"/>
      <c r="DF447" s="53"/>
      <c r="DG447" s="53"/>
      <c r="DH447" s="53"/>
      <c r="DI447" s="53"/>
      <c r="DJ447" s="53"/>
      <c r="DK447" s="53"/>
      <c r="DL447" s="53"/>
      <c r="DM447" s="53"/>
      <c r="DN447" s="53"/>
      <c r="DO447" s="53"/>
      <c r="DP447" s="53"/>
      <c r="DQ447" s="53"/>
      <c r="DR447" s="53"/>
      <c r="DS447" s="53"/>
      <c r="DT447" s="53"/>
      <c r="DU447" s="53"/>
    </row>
    <row r="448" spans="97:125" ht="15" thickBot="1">
      <c r="CS448" s="53"/>
      <c r="CT448" s="53"/>
      <c r="CU448" s="53"/>
      <c r="CV448" s="53"/>
      <c r="CW448" s="53"/>
      <c r="CX448" s="53"/>
      <c r="CY448" s="53"/>
      <c r="CZ448" s="53"/>
      <c r="DA448" s="53"/>
      <c r="DB448" s="53"/>
      <c r="DC448" s="53"/>
      <c r="DD448" s="53"/>
      <c r="DE448" s="53"/>
      <c r="DF448" s="53"/>
      <c r="DG448" s="53"/>
      <c r="DH448" s="53"/>
      <c r="DI448" s="53"/>
      <c r="DJ448" s="53"/>
      <c r="DK448" s="53"/>
      <c r="DL448" s="53"/>
      <c r="DM448" s="53"/>
      <c r="DN448" s="53"/>
      <c r="DO448" s="53"/>
      <c r="DP448" s="53"/>
      <c r="DQ448" s="53"/>
      <c r="DR448" s="53"/>
      <c r="DS448" s="53"/>
      <c r="DT448" s="53"/>
      <c r="DU448" s="53"/>
    </row>
    <row r="449" spans="97:125" ht="15" thickBot="1">
      <c r="CS449" s="53"/>
      <c r="CT449" s="53"/>
      <c r="CU449" s="53"/>
      <c r="CV449" s="53"/>
      <c r="CW449" s="53"/>
      <c r="CX449" s="53"/>
      <c r="CY449" s="53"/>
      <c r="CZ449" s="53"/>
      <c r="DA449" s="53"/>
      <c r="DB449" s="53"/>
      <c r="DC449" s="53"/>
      <c r="DD449" s="53"/>
      <c r="DE449" s="53"/>
      <c r="DF449" s="53"/>
      <c r="DG449" s="53"/>
      <c r="DH449" s="53"/>
      <c r="DI449" s="53"/>
      <c r="DJ449" s="53"/>
      <c r="DK449" s="53"/>
      <c r="DL449" s="53"/>
      <c r="DM449" s="53"/>
      <c r="DN449" s="53"/>
      <c r="DO449" s="53"/>
      <c r="DP449" s="53"/>
      <c r="DQ449" s="53"/>
      <c r="DR449" s="53"/>
      <c r="DS449" s="53"/>
      <c r="DT449" s="53"/>
      <c r="DU449" s="53"/>
    </row>
    <row r="450" spans="97:125" ht="15" thickBot="1">
      <c r="CS450" s="53"/>
      <c r="CT450" s="53"/>
      <c r="CU450" s="53"/>
      <c r="CV450" s="53"/>
      <c r="CW450" s="53"/>
      <c r="CX450" s="53"/>
      <c r="CY450" s="53"/>
      <c r="CZ450" s="53"/>
      <c r="DA450" s="53"/>
      <c r="DB450" s="53"/>
      <c r="DC450" s="53"/>
      <c r="DD450" s="53"/>
      <c r="DE450" s="53"/>
      <c r="DF450" s="53"/>
      <c r="DG450" s="53"/>
      <c r="DH450" s="53"/>
      <c r="DI450" s="53"/>
      <c r="DJ450" s="53"/>
      <c r="DK450" s="53"/>
      <c r="DL450" s="53"/>
      <c r="DM450" s="53"/>
      <c r="DN450" s="53"/>
      <c r="DO450" s="53"/>
      <c r="DP450" s="53"/>
      <c r="DQ450" s="53"/>
      <c r="DR450" s="53"/>
      <c r="DS450" s="53"/>
      <c r="DT450" s="53"/>
      <c r="DU450" s="53"/>
    </row>
    <row r="451" spans="97:125" ht="15" thickBot="1">
      <c r="CS451" s="53"/>
      <c r="CT451" s="53"/>
      <c r="CU451" s="53"/>
      <c r="CV451" s="53"/>
      <c r="CW451" s="53"/>
      <c r="CX451" s="53"/>
      <c r="CY451" s="53"/>
      <c r="CZ451" s="53"/>
      <c r="DA451" s="53"/>
      <c r="DB451" s="53"/>
      <c r="DC451" s="53"/>
      <c r="DD451" s="53"/>
      <c r="DE451" s="53"/>
      <c r="DF451" s="53"/>
      <c r="DG451" s="53"/>
      <c r="DH451" s="53"/>
      <c r="DI451" s="53"/>
      <c r="DJ451" s="53"/>
      <c r="DK451" s="53"/>
      <c r="DL451" s="53"/>
      <c r="DM451" s="53"/>
      <c r="DN451" s="53"/>
      <c r="DO451" s="53"/>
      <c r="DP451" s="53"/>
      <c r="DQ451" s="53"/>
      <c r="DR451" s="53"/>
      <c r="DS451" s="53"/>
      <c r="DT451" s="53"/>
      <c r="DU451" s="53"/>
    </row>
    <row r="452" spans="97:125" ht="15" thickBot="1">
      <c r="CS452" s="53"/>
      <c r="CT452" s="53"/>
      <c r="CU452" s="53"/>
      <c r="CV452" s="53"/>
      <c r="CW452" s="53"/>
      <c r="CX452" s="53"/>
      <c r="CY452" s="53"/>
      <c r="CZ452" s="53"/>
      <c r="DA452" s="53"/>
      <c r="DB452" s="53"/>
      <c r="DC452" s="53"/>
      <c r="DD452" s="53"/>
      <c r="DE452" s="53"/>
      <c r="DF452" s="53"/>
      <c r="DG452" s="53"/>
      <c r="DH452" s="53"/>
      <c r="DI452" s="53"/>
      <c r="DJ452" s="53"/>
      <c r="DK452" s="53"/>
      <c r="DL452" s="53"/>
      <c r="DM452" s="53"/>
      <c r="DN452" s="53"/>
      <c r="DO452" s="53"/>
      <c r="DP452" s="53"/>
      <c r="DQ452" s="53"/>
      <c r="DR452" s="53"/>
      <c r="DS452" s="53"/>
      <c r="DT452" s="53"/>
      <c r="DU452" s="53"/>
    </row>
    <row r="453" spans="97:125" ht="15" thickBot="1">
      <c r="CS453" s="53"/>
      <c r="CT453" s="53"/>
      <c r="CU453" s="53"/>
      <c r="CV453" s="53"/>
      <c r="CW453" s="53"/>
      <c r="CX453" s="53"/>
      <c r="CY453" s="53"/>
      <c r="CZ453" s="53"/>
      <c r="DA453" s="53"/>
      <c r="DB453" s="53"/>
      <c r="DC453" s="53"/>
      <c r="DD453" s="53"/>
      <c r="DE453" s="53"/>
      <c r="DF453" s="53"/>
      <c r="DG453" s="53"/>
      <c r="DH453" s="53"/>
      <c r="DI453" s="53"/>
      <c r="DJ453" s="53"/>
      <c r="DK453" s="53"/>
      <c r="DL453" s="53"/>
      <c r="DM453" s="53"/>
      <c r="DN453" s="53"/>
      <c r="DO453" s="53"/>
      <c r="DP453" s="53"/>
      <c r="DQ453" s="53"/>
      <c r="DR453" s="53"/>
      <c r="DS453" s="53"/>
      <c r="DT453" s="53"/>
      <c r="DU453" s="53"/>
    </row>
    <row r="454" spans="97:125" ht="15" thickBot="1">
      <c r="CS454" s="53"/>
      <c r="CT454" s="53"/>
      <c r="CU454" s="53"/>
      <c r="CV454" s="53"/>
      <c r="CW454" s="53"/>
      <c r="CX454" s="53"/>
      <c r="CY454" s="53"/>
      <c r="CZ454" s="53"/>
      <c r="DA454" s="53"/>
      <c r="DB454" s="53"/>
      <c r="DC454" s="53"/>
      <c r="DD454" s="53"/>
      <c r="DE454" s="53"/>
      <c r="DF454" s="53"/>
      <c r="DG454" s="53"/>
      <c r="DH454" s="53"/>
      <c r="DI454" s="53"/>
      <c r="DJ454" s="53"/>
      <c r="DK454" s="53"/>
      <c r="DL454" s="53"/>
      <c r="DM454" s="53"/>
      <c r="DN454" s="53"/>
      <c r="DO454" s="53"/>
      <c r="DP454" s="53"/>
      <c r="DQ454" s="53"/>
      <c r="DR454" s="53"/>
      <c r="DS454" s="53"/>
      <c r="DT454" s="53"/>
      <c r="DU454" s="53"/>
    </row>
    <row r="455" spans="97:125" ht="15" thickBot="1">
      <c r="CS455" s="53"/>
      <c r="CT455" s="53"/>
      <c r="CU455" s="53"/>
      <c r="CV455" s="53"/>
      <c r="CW455" s="53"/>
      <c r="CX455" s="53"/>
      <c r="CY455" s="53"/>
      <c r="CZ455" s="53"/>
      <c r="DA455" s="53"/>
      <c r="DB455" s="53"/>
      <c r="DC455" s="53"/>
      <c r="DD455" s="53"/>
      <c r="DE455" s="53"/>
      <c r="DF455" s="53"/>
      <c r="DG455" s="53"/>
      <c r="DH455" s="53"/>
      <c r="DI455" s="53"/>
      <c r="DJ455" s="53"/>
      <c r="DK455" s="53"/>
      <c r="DL455" s="53"/>
      <c r="DM455" s="53"/>
      <c r="DN455" s="53"/>
      <c r="DO455" s="53"/>
      <c r="DP455" s="53"/>
      <c r="DQ455" s="53"/>
      <c r="DR455" s="53"/>
      <c r="DS455" s="53"/>
      <c r="DT455" s="53"/>
      <c r="DU455" s="53"/>
    </row>
    <row r="456" spans="97:125" ht="15" thickBot="1">
      <c r="CS456" s="53"/>
      <c r="CT456" s="53"/>
      <c r="CU456" s="53"/>
      <c r="CV456" s="53"/>
      <c r="CW456" s="53"/>
      <c r="CX456" s="53"/>
      <c r="CY456" s="53"/>
      <c r="CZ456" s="53"/>
      <c r="DA456" s="53"/>
      <c r="DB456" s="53"/>
      <c r="DC456" s="53"/>
      <c r="DD456" s="53"/>
      <c r="DE456" s="53"/>
      <c r="DF456" s="53"/>
      <c r="DG456" s="53"/>
      <c r="DH456" s="53"/>
      <c r="DI456" s="53"/>
      <c r="DJ456" s="53"/>
      <c r="DK456" s="53"/>
      <c r="DL456" s="53"/>
      <c r="DM456" s="53"/>
      <c r="DN456" s="53"/>
      <c r="DO456" s="53"/>
      <c r="DP456" s="53"/>
      <c r="DQ456" s="53"/>
      <c r="DR456" s="53"/>
      <c r="DS456" s="53"/>
      <c r="DT456" s="53"/>
      <c r="DU456" s="53"/>
    </row>
    <row r="457" spans="97:125" ht="15" thickBot="1">
      <c r="CS457" s="53"/>
      <c r="CT457" s="53"/>
      <c r="CU457" s="53"/>
      <c r="CV457" s="53"/>
      <c r="CW457" s="53"/>
      <c r="CX457" s="53"/>
      <c r="CY457" s="53"/>
      <c r="CZ457" s="53"/>
      <c r="DA457" s="53"/>
      <c r="DB457" s="53"/>
      <c r="DC457" s="53"/>
      <c r="DD457" s="53"/>
      <c r="DE457" s="53"/>
      <c r="DF457" s="53"/>
      <c r="DG457" s="53"/>
      <c r="DH457" s="53"/>
      <c r="DI457" s="53"/>
      <c r="DJ457" s="53"/>
      <c r="DK457" s="53"/>
      <c r="DL457" s="53"/>
      <c r="DM457" s="53"/>
      <c r="DN457" s="53"/>
      <c r="DO457" s="53"/>
      <c r="DP457" s="53"/>
      <c r="DQ457" s="53"/>
      <c r="DR457" s="53"/>
      <c r="DS457" s="53"/>
      <c r="DT457" s="53"/>
      <c r="DU457" s="53"/>
    </row>
    <row r="458" spans="97:125" ht="15" thickBot="1">
      <c r="CS458" s="53"/>
      <c r="CT458" s="53"/>
      <c r="CU458" s="53"/>
      <c r="CV458" s="53"/>
      <c r="CW458" s="53"/>
      <c r="CX458" s="53"/>
      <c r="CY458" s="53"/>
      <c r="CZ458" s="53"/>
      <c r="DA458" s="53"/>
      <c r="DB458" s="53"/>
      <c r="DC458" s="53"/>
      <c r="DD458" s="53"/>
      <c r="DE458" s="53"/>
      <c r="DF458" s="53"/>
      <c r="DG458" s="53"/>
      <c r="DH458" s="53"/>
      <c r="DI458" s="53"/>
      <c r="DJ458" s="53"/>
      <c r="DK458" s="53"/>
      <c r="DL458" s="53"/>
      <c r="DM458" s="53"/>
      <c r="DN458" s="53"/>
      <c r="DO458" s="53"/>
      <c r="DP458" s="53"/>
      <c r="DQ458" s="53"/>
      <c r="DR458" s="53"/>
      <c r="DS458" s="53"/>
      <c r="DT458" s="53"/>
      <c r="DU458" s="53"/>
    </row>
    <row r="459" spans="97:125" ht="15" thickBot="1">
      <c r="CS459" s="53"/>
      <c r="CT459" s="53"/>
      <c r="CU459" s="53"/>
      <c r="CV459" s="53"/>
      <c r="CW459" s="53"/>
      <c r="CX459" s="53"/>
      <c r="CY459" s="53"/>
      <c r="CZ459" s="53"/>
      <c r="DA459" s="53"/>
      <c r="DB459" s="53"/>
      <c r="DC459" s="53"/>
      <c r="DD459" s="53"/>
      <c r="DE459" s="53"/>
      <c r="DF459" s="53"/>
      <c r="DG459" s="53"/>
      <c r="DH459" s="53"/>
      <c r="DI459" s="53"/>
      <c r="DJ459" s="53"/>
      <c r="DK459" s="53"/>
      <c r="DL459" s="53"/>
      <c r="DM459" s="53"/>
      <c r="DN459" s="53"/>
      <c r="DO459" s="53"/>
      <c r="DP459" s="53"/>
      <c r="DQ459" s="53"/>
      <c r="DR459" s="53"/>
      <c r="DS459" s="53"/>
      <c r="DT459" s="53"/>
      <c r="DU459" s="53"/>
    </row>
    <row r="460" spans="97:125" ht="15" thickBot="1">
      <c r="CS460" s="53"/>
      <c r="CT460" s="53"/>
      <c r="CU460" s="53"/>
      <c r="CV460" s="53"/>
      <c r="CW460" s="53"/>
      <c r="CX460" s="53"/>
      <c r="CY460" s="53"/>
      <c r="CZ460" s="53"/>
      <c r="DA460" s="53"/>
      <c r="DB460" s="53"/>
      <c r="DC460" s="53"/>
      <c r="DD460" s="53"/>
      <c r="DE460" s="53"/>
      <c r="DF460" s="53"/>
      <c r="DG460" s="53"/>
      <c r="DH460" s="53"/>
      <c r="DI460" s="53"/>
      <c r="DJ460" s="53"/>
      <c r="DK460" s="53"/>
      <c r="DL460" s="53"/>
      <c r="DM460" s="53"/>
      <c r="DN460" s="53"/>
      <c r="DO460" s="53"/>
      <c r="DP460" s="53"/>
      <c r="DQ460" s="53"/>
      <c r="DR460" s="53"/>
      <c r="DS460" s="53"/>
      <c r="DT460" s="53"/>
      <c r="DU460" s="53"/>
    </row>
    <row r="461" spans="97:125" ht="15" thickBot="1">
      <c r="CS461" s="53"/>
      <c r="CT461" s="53"/>
      <c r="CU461" s="53"/>
      <c r="CV461" s="53"/>
      <c r="CW461" s="53"/>
      <c r="CX461" s="53"/>
      <c r="CY461" s="53"/>
      <c r="CZ461" s="53"/>
      <c r="DA461" s="53"/>
      <c r="DB461" s="53"/>
      <c r="DC461" s="53"/>
      <c r="DD461" s="53"/>
      <c r="DE461" s="53"/>
      <c r="DF461" s="53"/>
      <c r="DG461" s="53"/>
      <c r="DH461" s="53"/>
      <c r="DI461" s="53"/>
      <c r="DJ461" s="53"/>
      <c r="DK461" s="53"/>
      <c r="DL461" s="53"/>
      <c r="DM461" s="53"/>
      <c r="DN461" s="53"/>
      <c r="DO461" s="53"/>
      <c r="DP461" s="53"/>
      <c r="DQ461" s="53"/>
      <c r="DR461" s="53"/>
      <c r="DS461" s="53"/>
      <c r="DT461" s="53"/>
      <c r="DU461" s="53"/>
    </row>
    <row r="462" spans="97:125" ht="15" thickBot="1">
      <c r="CS462" s="53"/>
      <c r="CT462" s="53"/>
      <c r="CU462" s="53"/>
      <c r="CV462" s="53"/>
      <c r="CW462" s="53"/>
      <c r="CX462" s="53"/>
      <c r="CY462" s="53"/>
      <c r="CZ462" s="53"/>
      <c r="DA462" s="53"/>
      <c r="DB462" s="53"/>
      <c r="DC462" s="53"/>
      <c r="DD462" s="53"/>
      <c r="DE462" s="53"/>
      <c r="DF462" s="53"/>
      <c r="DG462" s="53"/>
      <c r="DH462" s="53"/>
      <c r="DI462" s="53"/>
      <c r="DJ462" s="53"/>
      <c r="DK462" s="53"/>
      <c r="DL462" s="53"/>
      <c r="DM462" s="53"/>
      <c r="DN462" s="53"/>
      <c r="DO462" s="53"/>
      <c r="DP462" s="53"/>
      <c r="DQ462" s="53"/>
      <c r="DR462" s="53"/>
      <c r="DS462" s="53"/>
      <c r="DT462" s="53"/>
      <c r="DU462" s="53"/>
    </row>
    <row r="463" spans="97:125" ht="15" thickBot="1">
      <c r="CS463" s="53"/>
      <c r="CT463" s="53"/>
      <c r="CU463" s="53"/>
      <c r="CV463" s="53"/>
      <c r="CW463" s="53"/>
      <c r="CX463" s="53"/>
      <c r="CY463" s="53"/>
      <c r="CZ463" s="53"/>
      <c r="DA463" s="53"/>
      <c r="DB463" s="53"/>
      <c r="DC463" s="53"/>
      <c r="DD463" s="53"/>
      <c r="DE463" s="53"/>
      <c r="DF463" s="53"/>
      <c r="DG463" s="53"/>
      <c r="DH463" s="53"/>
      <c r="DI463" s="53"/>
      <c r="DJ463" s="53"/>
      <c r="DK463" s="53"/>
      <c r="DL463" s="53"/>
      <c r="DM463" s="53"/>
      <c r="DN463" s="53"/>
      <c r="DO463" s="53"/>
      <c r="DP463" s="53"/>
      <c r="DQ463" s="53"/>
      <c r="DR463" s="53"/>
      <c r="DS463" s="53"/>
      <c r="DT463" s="53"/>
      <c r="DU463" s="53"/>
    </row>
    <row r="464" spans="97:125" ht="15" thickBot="1">
      <c r="CS464" s="53"/>
      <c r="CT464" s="53"/>
      <c r="CU464" s="53"/>
      <c r="CV464" s="53"/>
      <c r="CW464" s="53"/>
      <c r="CX464" s="53"/>
      <c r="CY464" s="53"/>
      <c r="CZ464" s="53"/>
      <c r="DA464" s="53"/>
      <c r="DB464" s="53"/>
      <c r="DC464" s="53"/>
      <c r="DD464" s="53"/>
      <c r="DE464" s="53"/>
      <c r="DF464" s="53"/>
      <c r="DG464" s="53"/>
      <c r="DH464" s="53"/>
      <c r="DI464" s="53"/>
      <c r="DJ464" s="53"/>
      <c r="DK464" s="53"/>
      <c r="DL464" s="53"/>
      <c r="DM464" s="53"/>
      <c r="DN464" s="53"/>
      <c r="DO464" s="53"/>
      <c r="DP464" s="53"/>
      <c r="DQ464" s="53"/>
      <c r="DR464" s="53"/>
      <c r="DS464" s="53"/>
      <c r="DT464" s="53"/>
      <c r="DU464" s="53"/>
    </row>
    <row r="465" spans="97:125" ht="15" thickBot="1">
      <c r="CS465" s="53"/>
      <c r="CT465" s="53"/>
      <c r="CU465" s="53"/>
      <c r="CV465" s="53"/>
      <c r="CW465" s="53"/>
      <c r="CX465" s="53"/>
      <c r="CY465" s="53"/>
      <c r="CZ465" s="53"/>
      <c r="DA465" s="53"/>
      <c r="DB465" s="53"/>
      <c r="DC465" s="53"/>
      <c r="DD465" s="53"/>
      <c r="DE465" s="53"/>
      <c r="DF465" s="53"/>
      <c r="DG465" s="53"/>
      <c r="DH465" s="53"/>
      <c r="DI465" s="53"/>
      <c r="DJ465" s="53"/>
      <c r="DK465" s="53"/>
      <c r="DL465" s="53"/>
      <c r="DM465" s="53"/>
      <c r="DN465" s="53"/>
      <c r="DO465" s="53"/>
      <c r="DP465" s="53"/>
      <c r="DQ465" s="53"/>
      <c r="DR465" s="53"/>
      <c r="DS465" s="53"/>
      <c r="DT465" s="53"/>
      <c r="DU465" s="53"/>
    </row>
    <row r="466" spans="97:125" ht="15" thickBot="1">
      <c r="CS466" s="53"/>
      <c r="CT466" s="53"/>
      <c r="CU466" s="53"/>
      <c r="CV466" s="53"/>
      <c r="CW466" s="53"/>
      <c r="CX466" s="53"/>
      <c r="CY466" s="53"/>
      <c r="CZ466" s="53"/>
      <c r="DA466" s="53"/>
      <c r="DB466" s="53"/>
      <c r="DC466" s="53"/>
      <c r="DD466" s="53"/>
      <c r="DE466" s="53"/>
      <c r="DF466" s="53"/>
      <c r="DG466" s="53"/>
      <c r="DH466" s="53"/>
      <c r="DI466" s="53"/>
      <c r="DJ466" s="53"/>
      <c r="DK466" s="53"/>
      <c r="DL466" s="53"/>
      <c r="DM466" s="53"/>
      <c r="DN466" s="53"/>
      <c r="DO466" s="53"/>
      <c r="DP466" s="53"/>
      <c r="DQ466" s="53"/>
      <c r="DR466" s="53"/>
      <c r="DS466" s="53"/>
      <c r="DT466" s="53"/>
      <c r="DU466" s="53"/>
    </row>
    <row r="467" spans="97:125" ht="15" thickBot="1">
      <c r="CS467" s="53"/>
      <c r="CT467" s="53"/>
      <c r="CU467" s="53"/>
      <c r="CV467" s="53"/>
      <c r="CW467" s="53"/>
      <c r="CX467" s="53"/>
      <c r="CY467" s="53"/>
      <c r="CZ467" s="53"/>
      <c r="DA467" s="53"/>
      <c r="DB467" s="53"/>
      <c r="DC467" s="53"/>
      <c r="DD467" s="53"/>
      <c r="DE467" s="53"/>
      <c r="DF467" s="53"/>
      <c r="DG467" s="53"/>
      <c r="DH467" s="53"/>
      <c r="DI467" s="53"/>
      <c r="DJ467" s="53"/>
      <c r="DK467" s="53"/>
      <c r="DL467" s="53"/>
      <c r="DM467" s="53"/>
      <c r="DN467" s="53"/>
      <c r="DO467" s="53"/>
      <c r="DP467" s="53"/>
      <c r="DQ467" s="53"/>
      <c r="DR467" s="53"/>
      <c r="DS467" s="53"/>
      <c r="DT467" s="53"/>
      <c r="DU467" s="53"/>
    </row>
    <row r="468" spans="97:125" ht="15" thickBot="1">
      <c r="CS468" s="53"/>
      <c r="CT468" s="53"/>
      <c r="CU468" s="53"/>
      <c r="CV468" s="53"/>
      <c r="CW468" s="53"/>
      <c r="CX468" s="53"/>
      <c r="CY468" s="53"/>
      <c r="CZ468" s="53"/>
      <c r="DA468" s="53"/>
      <c r="DB468" s="53"/>
      <c r="DC468" s="53"/>
      <c r="DD468" s="53"/>
      <c r="DE468" s="53"/>
      <c r="DF468" s="53"/>
      <c r="DG468" s="53"/>
      <c r="DH468" s="53"/>
      <c r="DI468" s="53"/>
      <c r="DJ468" s="53"/>
      <c r="DK468" s="53"/>
      <c r="DL468" s="53"/>
      <c r="DM468" s="53"/>
      <c r="DN468" s="53"/>
      <c r="DO468" s="53"/>
      <c r="DP468" s="53"/>
      <c r="DQ468" s="53"/>
      <c r="DR468" s="53"/>
      <c r="DS468" s="53"/>
      <c r="DT468" s="53"/>
      <c r="DU468" s="53"/>
    </row>
    <row r="469" spans="97:125" ht="15" thickBot="1">
      <c r="CS469" s="53"/>
      <c r="CT469" s="53"/>
      <c r="CU469" s="53"/>
      <c r="CV469" s="53"/>
      <c r="CW469" s="53"/>
      <c r="CX469" s="53"/>
      <c r="CY469" s="53"/>
      <c r="CZ469" s="53"/>
      <c r="DA469" s="53"/>
      <c r="DB469" s="53"/>
      <c r="DC469" s="53"/>
      <c r="DD469" s="53"/>
      <c r="DE469" s="53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</row>
    <row r="470" spans="97:125" ht="15" thickBot="1"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</row>
    <row r="471" spans="97:125" ht="15" thickBot="1">
      <c r="CS471" s="53"/>
      <c r="CT471" s="53"/>
      <c r="CU471" s="53"/>
      <c r="CV471" s="53"/>
      <c r="CW471" s="53"/>
      <c r="CX471" s="53"/>
      <c r="CY471" s="53"/>
      <c r="CZ471" s="53"/>
      <c r="DA471" s="53"/>
      <c r="DB471" s="53"/>
      <c r="DC471" s="53"/>
      <c r="DD471" s="53"/>
      <c r="DE471" s="53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</row>
    <row r="472" spans="97:125" ht="15" thickBot="1">
      <c r="CS472" s="53"/>
      <c r="CT472" s="53"/>
      <c r="CU472" s="53"/>
      <c r="CV472" s="53"/>
      <c r="CW472" s="53"/>
      <c r="CX472" s="53"/>
      <c r="CY472" s="53"/>
      <c r="CZ472" s="53"/>
      <c r="DA472" s="53"/>
      <c r="DB472" s="53"/>
      <c r="DC472" s="53"/>
      <c r="DD472" s="53"/>
      <c r="DE472" s="53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</row>
    <row r="473" spans="97:125" ht="15" thickBot="1">
      <c r="CS473" s="53"/>
      <c r="CT473" s="53"/>
      <c r="CU473" s="53"/>
      <c r="CV473" s="53"/>
      <c r="CW473" s="53"/>
      <c r="CX473" s="53"/>
      <c r="CY473" s="53"/>
      <c r="CZ473" s="53"/>
      <c r="DA473" s="53"/>
      <c r="DB473" s="53"/>
      <c r="DC473" s="53"/>
      <c r="DD473" s="53"/>
      <c r="DE473" s="53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</row>
    <row r="474" spans="97:125" ht="15" thickBot="1">
      <c r="CS474" s="53"/>
      <c r="CT474" s="53"/>
      <c r="CU474" s="53"/>
      <c r="CV474" s="53"/>
      <c r="CW474" s="53"/>
      <c r="CX474" s="53"/>
      <c r="CY474" s="53"/>
      <c r="CZ474" s="53"/>
      <c r="DA474" s="53"/>
      <c r="DB474" s="53"/>
      <c r="DC474" s="53"/>
      <c r="DD474" s="53"/>
      <c r="DE474" s="53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</row>
    <row r="475" spans="97:125" ht="15" thickBot="1">
      <c r="CS475" s="53"/>
      <c r="CT475" s="53"/>
      <c r="CU475" s="53"/>
      <c r="CV475" s="53"/>
      <c r="CW475" s="53"/>
      <c r="CX475" s="53"/>
      <c r="CY475" s="53"/>
      <c r="CZ475" s="53"/>
      <c r="DA475" s="53"/>
      <c r="DB475" s="53"/>
      <c r="DC475" s="53"/>
      <c r="DD475" s="53"/>
      <c r="DE475" s="53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</row>
    <row r="476" spans="97:125" ht="15" thickBot="1">
      <c r="CS476" s="53"/>
      <c r="CT476" s="53"/>
      <c r="CU476" s="53"/>
      <c r="CV476" s="53"/>
      <c r="CW476" s="53"/>
      <c r="CX476" s="53"/>
      <c r="CY476" s="53"/>
      <c r="CZ476" s="53"/>
      <c r="DA476" s="53"/>
      <c r="DB476" s="53"/>
      <c r="DC476" s="53"/>
      <c r="DD476" s="53"/>
      <c r="DE476" s="53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</row>
    <row r="477" spans="97:125" ht="15" thickBot="1">
      <c r="CS477" s="53"/>
      <c r="CT477" s="53"/>
      <c r="CU477" s="53"/>
      <c r="CV477" s="53"/>
      <c r="CW477" s="53"/>
      <c r="CX477" s="53"/>
      <c r="CY477" s="53"/>
      <c r="CZ477" s="53"/>
      <c r="DA477" s="53"/>
      <c r="DB477" s="53"/>
      <c r="DC477" s="53"/>
      <c r="DD477" s="53"/>
      <c r="DE477" s="53"/>
      <c r="DF477" s="53"/>
      <c r="DG477" s="53"/>
      <c r="DH477" s="53"/>
      <c r="DI477" s="53"/>
      <c r="DJ477" s="53"/>
      <c r="DK477" s="53"/>
      <c r="DL477" s="53"/>
      <c r="DM477" s="53"/>
      <c r="DN477" s="53"/>
      <c r="DO477" s="53"/>
      <c r="DP477" s="53"/>
      <c r="DQ477" s="53"/>
      <c r="DR477" s="53"/>
      <c r="DS477" s="53"/>
      <c r="DT477" s="53"/>
      <c r="DU477" s="53"/>
    </row>
    <row r="478" spans="97:125" ht="15" thickBot="1">
      <c r="CS478" s="53"/>
      <c r="CT478" s="53"/>
      <c r="CU478" s="53"/>
      <c r="CV478" s="53"/>
      <c r="CW478" s="53"/>
      <c r="CX478" s="53"/>
      <c r="CY478" s="53"/>
      <c r="CZ478" s="53"/>
      <c r="DA478" s="53"/>
      <c r="DB478" s="53"/>
      <c r="DC478" s="53"/>
      <c r="DD478" s="53"/>
      <c r="DE478" s="53"/>
      <c r="DF478" s="53"/>
      <c r="DG478" s="53"/>
      <c r="DH478" s="53"/>
      <c r="DI478" s="53"/>
      <c r="DJ478" s="53"/>
      <c r="DK478" s="53"/>
      <c r="DL478" s="53"/>
      <c r="DM478" s="53"/>
      <c r="DN478" s="53"/>
      <c r="DO478" s="53"/>
      <c r="DP478" s="53"/>
      <c r="DQ478" s="53"/>
      <c r="DR478" s="53"/>
      <c r="DS478" s="53"/>
      <c r="DT478" s="53"/>
      <c r="DU478" s="53"/>
    </row>
    <row r="479" spans="97:125" ht="15" thickBot="1">
      <c r="CS479" s="53"/>
      <c r="CT479" s="53"/>
      <c r="CU479" s="53"/>
      <c r="CV479" s="53"/>
      <c r="CW479" s="53"/>
      <c r="CX479" s="53"/>
      <c r="CY479" s="53"/>
      <c r="CZ479" s="53"/>
      <c r="DA479" s="53"/>
      <c r="DB479" s="53"/>
      <c r="DC479" s="53"/>
      <c r="DD479" s="53"/>
      <c r="DE479" s="53"/>
      <c r="DF479" s="53"/>
      <c r="DG479" s="53"/>
      <c r="DH479" s="53"/>
      <c r="DI479" s="53"/>
      <c r="DJ479" s="53"/>
      <c r="DK479" s="53"/>
      <c r="DL479" s="53"/>
      <c r="DM479" s="53"/>
      <c r="DN479" s="53"/>
      <c r="DO479" s="53"/>
      <c r="DP479" s="53"/>
      <c r="DQ479" s="53"/>
      <c r="DR479" s="53"/>
      <c r="DS479" s="53"/>
      <c r="DT479" s="53"/>
      <c r="DU479" s="53"/>
    </row>
    <row r="480" spans="97:125" ht="15" thickBot="1">
      <c r="CS480" s="53"/>
      <c r="CT480" s="53"/>
      <c r="CU480" s="53"/>
      <c r="CV480" s="53"/>
      <c r="CW480" s="53"/>
      <c r="CX480" s="53"/>
      <c r="CY480" s="53"/>
      <c r="CZ480" s="53"/>
      <c r="DA480" s="53"/>
      <c r="DB480" s="53"/>
      <c r="DC480" s="53"/>
      <c r="DD480" s="53"/>
      <c r="DE480" s="53"/>
      <c r="DF480" s="53"/>
      <c r="DG480" s="53"/>
      <c r="DH480" s="53"/>
      <c r="DI480" s="53"/>
      <c r="DJ480" s="53"/>
      <c r="DK480" s="53"/>
      <c r="DL480" s="53"/>
      <c r="DM480" s="53"/>
      <c r="DN480" s="53"/>
      <c r="DO480" s="53"/>
      <c r="DP480" s="53"/>
      <c r="DQ480" s="53"/>
      <c r="DR480" s="53"/>
      <c r="DS480" s="53"/>
      <c r="DT480" s="53"/>
      <c r="DU480" s="53"/>
    </row>
    <row r="481" spans="97:125" ht="15" thickBot="1">
      <c r="CS481" s="53"/>
      <c r="CT481" s="53"/>
      <c r="CU481" s="53"/>
      <c r="CV481" s="53"/>
      <c r="CW481" s="53"/>
      <c r="CX481" s="53"/>
      <c r="CY481" s="53"/>
      <c r="CZ481" s="53"/>
      <c r="DA481" s="53"/>
      <c r="DB481" s="53"/>
      <c r="DC481" s="53"/>
      <c r="DD481" s="53"/>
      <c r="DE481" s="53"/>
      <c r="DF481" s="53"/>
      <c r="DG481" s="53"/>
      <c r="DH481" s="53"/>
      <c r="DI481" s="53"/>
      <c r="DJ481" s="53"/>
      <c r="DK481" s="53"/>
      <c r="DL481" s="53"/>
      <c r="DM481" s="53"/>
      <c r="DN481" s="53"/>
      <c r="DO481" s="53"/>
      <c r="DP481" s="53"/>
      <c r="DQ481" s="53"/>
      <c r="DR481" s="53"/>
      <c r="DS481" s="53"/>
      <c r="DT481" s="53"/>
      <c r="DU481" s="53"/>
    </row>
    <row r="482" spans="97:125" ht="15" thickBot="1">
      <c r="CS482" s="53"/>
      <c r="CT482" s="53"/>
      <c r="CU482" s="53"/>
      <c r="CV482" s="53"/>
      <c r="CW482" s="53"/>
      <c r="CX482" s="53"/>
      <c r="CY482" s="53"/>
      <c r="CZ482" s="53"/>
      <c r="DA482" s="53"/>
      <c r="DB482" s="53"/>
      <c r="DC482" s="53"/>
      <c r="DD482" s="53"/>
      <c r="DE482" s="53"/>
      <c r="DF482" s="53"/>
      <c r="DG482" s="53"/>
      <c r="DH482" s="53"/>
      <c r="DI482" s="53"/>
      <c r="DJ482" s="53"/>
      <c r="DK482" s="53"/>
      <c r="DL482" s="53"/>
      <c r="DM482" s="53"/>
      <c r="DN482" s="53"/>
      <c r="DO482" s="53"/>
      <c r="DP482" s="53"/>
      <c r="DQ482" s="53"/>
      <c r="DR482" s="53"/>
      <c r="DS482" s="53"/>
      <c r="DT482" s="53"/>
      <c r="DU482" s="53"/>
    </row>
    <row r="483" spans="97:125" ht="15" thickBot="1">
      <c r="CS483" s="53"/>
      <c r="CT483" s="53"/>
      <c r="CU483" s="53"/>
      <c r="CV483" s="53"/>
      <c r="CW483" s="53"/>
      <c r="CX483" s="53"/>
      <c r="CY483" s="53"/>
      <c r="CZ483" s="53"/>
      <c r="DA483" s="53"/>
      <c r="DB483" s="53"/>
      <c r="DC483" s="53"/>
      <c r="DD483" s="53"/>
      <c r="DE483" s="53"/>
      <c r="DF483" s="53"/>
      <c r="DG483" s="53"/>
      <c r="DH483" s="53"/>
      <c r="DI483" s="53"/>
      <c r="DJ483" s="53"/>
      <c r="DK483" s="53"/>
      <c r="DL483" s="53"/>
      <c r="DM483" s="53"/>
      <c r="DN483" s="53"/>
      <c r="DO483" s="53"/>
      <c r="DP483" s="53"/>
      <c r="DQ483" s="53"/>
      <c r="DR483" s="53"/>
      <c r="DS483" s="53"/>
      <c r="DT483" s="53"/>
      <c r="DU483" s="53"/>
    </row>
    <row r="484" spans="97:125" ht="15" thickBot="1">
      <c r="CS484" s="53"/>
      <c r="CT484" s="53"/>
      <c r="CU484" s="53"/>
      <c r="CV484" s="53"/>
      <c r="CW484" s="53"/>
      <c r="CX484" s="53"/>
      <c r="CY484" s="53"/>
      <c r="CZ484" s="53"/>
      <c r="DA484" s="53"/>
      <c r="DB484" s="53"/>
      <c r="DC484" s="53"/>
      <c r="DD484" s="53"/>
      <c r="DE484" s="53"/>
      <c r="DF484" s="53"/>
      <c r="DG484" s="53"/>
      <c r="DH484" s="53"/>
      <c r="DI484" s="53"/>
      <c r="DJ484" s="53"/>
      <c r="DK484" s="53"/>
      <c r="DL484" s="53"/>
      <c r="DM484" s="53"/>
      <c r="DN484" s="53"/>
      <c r="DO484" s="53"/>
      <c r="DP484" s="53"/>
      <c r="DQ484" s="53"/>
      <c r="DR484" s="53"/>
      <c r="DS484" s="53"/>
      <c r="DT484" s="53"/>
      <c r="DU484" s="53"/>
    </row>
    <row r="485" spans="97:125" ht="15" thickBot="1">
      <c r="CS485" s="53"/>
      <c r="CT485" s="53"/>
      <c r="CU485" s="53"/>
      <c r="CV485" s="53"/>
      <c r="CW485" s="53"/>
      <c r="CX485" s="53"/>
      <c r="CY485" s="53"/>
      <c r="CZ485" s="53"/>
      <c r="DA485" s="53"/>
      <c r="DB485" s="53"/>
      <c r="DC485" s="53"/>
      <c r="DD485" s="53"/>
      <c r="DE485" s="53"/>
      <c r="DF485" s="53"/>
      <c r="DG485" s="53"/>
      <c r="DH485" s="53"/>
      <c r="DI485" s="53"/>
      <c r="DJ485" s="53"/>
      <c r="DK485" s="53"/>
      <c r="DL485" s="53"/>
      <c r="DM485" s="53"/>
      <c r="DN485" s="53"/>
      <c r="DO485" s="53"/>
      <c r="DP485" s="53"/>
      <c r="DQ485" s="53"/>
      <c r="DR485" s="53"/>
      <c r="DS485" s="53"/>
      <c r="DT485" s="53"/>
      <c r="DU485" s="53"/>
    </row>
    <row r="486" spans="97:125" ht="15" thickBot="1">
      <c r="CS486" s="53"/>
      <c r="CT486" s="53"/>
      <c r="CU486" s="53"/>
      <c r="CV486" s="53"/>
      <c r="CW486" s="53"/>
      <c r="CX486" s="53"/>
      <c r="CY486" s="53"/>
      <c r="CZ486" s="53"/>
      <c r="DA486" s="53"/>
      <c r="DB486" s="53"/>
      <c r="DC486" s="53"/>
      <c r="DD486" s="53"/>
      <c r="DE486" s="53"/>
      <c r="DF486" s="53"/>
      <c r="DG486" s="53"/>
      <c r="DH486" s="53"/>
      <c r="DI486" s="53"/>
      <c r="DJ486" s="53"/>
      <c r="DK486" s="53"/>
      <c r="DL486" s="53"/>
      <c r="DM486" s="53"/>
      <c r="DN486" s="53"/>
      <c r="DO486" s="53"/>
      <c r="DP486" s="53"/>
      <c r="DQ486" s="53"/>
      <c r="DR486" s="53"/>
      <c r="DS486" s="53"/>
      <c r="DT486" s="53"/>
      <c r="DU486" s="53"/>
    </row>
    <row r="487" spans="97:125" ht="15" thickBot="1">
      <c r="CS487" s="53"/>
      <c r="CT487" s="53"/>
      <c r="CU487" s="53"/>
      <c r="CV487" s="53"/>
      <c r="CW487" s="53"/>
      <c r="CX487" s="53"/>
      <c r="CY487" s="53"/>
      <c r="CZ487" s="53"/>
      <c r="DA487" s="53"/>
      <c r="DB487" s="53"/>
      <c r="DC487" s="53"/>
      <c r="DD487" s="53"/>
      <c r="DE487" s="53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</row>
    <row r="488" spans="97:125" ht="15" thickBot="1">
      <c r="CS488" s="53"/>
      <c r="CT488" s="53"/>
      <c r="CU488" s="53"/>
      <c r="CV488" s="53"/>
      <c r="CW488" s="53"/>
      <c r="CX488" s="53"/>
      <c r="CY488" s="53"/>
      <c r="CZ488" s="53"/>
      <c r="DA488" s="53"/>
      <c r="DB488" s="53"/>
      <c r="DC488" s="53"/>
      <c r="DD488" s="53"/>
      <c r="DE488" s="53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</row>
    <row r="489" spans="97:125" ht="15" thickBot="1">
      <c r="CS489" s="53"/>
      <c r="CT489" s="53"/>
      <c r="CU489" s="53"/>
      <c r="CV489" s="53"/>
      <c r="CW489" s="53"/>
      <c r="CX489" s="53"/>
      <c r="CY489" s="53"/>
      <c r="CZ489" s="53"/>
      <c r="DA489" s="53"/>
      <c r="DB489" s="53"/>
      <c r="DC489" s="53"/>
      <c r="DD489" s="53"/>
      <c r="DE489" s="53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</row>
    <row r="490" spans="97:125" ht="15" thickBot="1">
      <c r="CS490" s="53"/>
      <c r="CT490" s="53"/>
      <c r="CU490" s="53"/>
      <c r="CV490" s="53"/>
      <c r="CW490" s="53"/>
      <c r="CX490" s="53"/>
      <c r="CY490" s="53"/>
      <c r="CZ490" s="53"/>
      <c r="DA490" s="53"/>
      <c r="DB490" s="53"/>
      <c r="DC490" s="53"/>
      <c r="DD490" s="53"/>
      <c r="DE490" s="53"/>
      <c r="DF490" s="53"/>
      <c r="DG490" s="53"/>
      <c r="DH490" s="53"/>
      <c r="DI490" s="53"/>
      <c r="DJ490" s="53"/>
      <c r="DK490" s="53"/>
      <c r="DL490" s="53"/>
      <c r="DM490" s="53"/>
      <c r="DN490" s="53"/>
      <c r="DO490" s="53"/>
      <c r="DP490" s="53"/>
      <c r="DQ490" s="53"/>
      <c r="DR490" s="53"/>
      <c r="DS490" s="53"/>
      <c r="DT490" s="53"/>
      <c r="DU490" s="53"/>
    </row>
    <row r="491" spans="97:125" ht="15" thickBot="1">
      <c r="CS491" s="53"/>
      <c r="CT491" s="53"/>
      <c r="CU491" s="53"/>
      <c r="CV491" s="53"/>
      <c r="CW491" s="53"/>
      <c r="CX491" s="53"/>
      <c r="CY491" s="53"/>
      <c r="CZ491" s="53"/>
      <c r="DA491" s="53"/>
      <c r="DB491" s="53"/>
      <c r="DC491" s="53"/>
      <c r="DD491" s="53"/>
      <c r="DE491" s="53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</row>
    <row r="492" spans="97:125" ht="15" thickBot="1">
      <c r="CS492" s="53"/>
      <c r="CT492" s="53"/>
      <c r="CU492" s="53"/>
      <c r="CV492" s="53"/>
      <c r="CW492" s="53"/>
      <c r="CX492" s="53"/>
      <c r="CY492" s="53"/>
      <c r="CZ492" s="53"/>
      <c r="DA492" s="53"/>
      <c r="DB492" s="53"/>
      <c r="DC492" s="53"/>
      <c r="DD492" s="53"/>
      <c r="DE492" s="53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</row>
    <row r="493" spans="97:125" ht="15" thickBot="1">
      <c r="CS493" s="53"/>
      <c r="CT493" s="53"/>
      <c r="CU493" s="53"/>
      <c r="CV493" s="53"/>
      <c r="CW493" s="53"/>
      <c r="CX493" s="53"/>
      <c r="CY493" s="53"/>
      <c r="CZ493" s="53"/>
      <c r="DA493" s="53"/>
      <c r="DB493" s="53"/>
      <c r="DC493" s="53"/>
      <c r="DD493" s="53"/>
      <c r="DE493" s="53"/>
      <c r="DF493" s="53"/>
      <c r="DG493" s="53"/>
      <c r="DH493" s="53"/>
      <c r="DI493" s="53"/>
      <c r="DJ493" s="53"/>
      <c r="DK493" s="53"/>
      <c r="DL493" s="53"/>
      <c r="DM493" s="53"/>
      <c r="DN493" s="53"/>
      <c r="DO493" s="53"/>
      <c r="DP493" s="53"/>
      <c r="DQ493" s="53"/>
      <c r="DR493" s="53"/>
      <c r="DS493" s="53"/>
      <c r="DT493" s="53"/>
      <c r="DU493" s="53"/>
    </row>
    <row r="494" spans="97:125" ht="15" thickBot="1">
      <c r="CS494" s="53"/>
      <c r="CT494" s="53"/>
      <c r="CU494" s="53"/>
      <c r="CV494" s="53"/>
      <c r="CW494" s="53"/>
      <c r="CX494" s="53"/>
      <c r="CY494" s="53"/>
      <c r="CZ494" s="53"/>
      <c r="DA494" s="53"/>
      <c r="DB494" s="53"/>
      <c r="DC494" s="53"/>
      <c r="DD494" s="53"/>
      <c r="DE494" s="53"/>
      <c r="DF494" s="53"/>
      <c r="DG494" s="53"/>
      <c r="DH494" s="53"/>
      <c r="DI494" s="53"/>
      <c r="DJ494" s="53"/>
      <c r="DK494" s="53"/>
      <c r="DL494" s="53"/>
      <c r="DM494" s="53"/>
      <c r="DN494" s="53"/>
      <c r="DO494" s="53"/>
      <c r="DP494" s="53"/>
      <c r="DQ494" s="53"/>
      <c r="DR494" s="53"/>
      <c r="DS494" s="53"/>
      <c r="DT494" s="53"/>
      <c r="DU494" s="53"/>
    </row>
    <row r="495" spans="97:125" ht="15" thickBot="1">
      <c r="CS495" s="53"/>
      <c r="CT495" s="53"/>
      <c r="CU495" s="53"/>
      <c r="CV495" s="53"/>
      <c r="CW495" s="53"/>
      <c r="CX495" s="53"/>
      <c r="CY495" s="53"/>
      <c r="CZ495" s="53"/>
      <c r="DA495" s="53"/>
      <c r="DB495" s="53"/>
      <c r="DC495" s="53"/>
      <c r="DD495" s="53"/>
      <c r="DE495" s="53"/>
      <c r="DF495" s="53"/>
      <c r="DG495" s="53"/>
      <c r="DH495" s="53"/>
      <c r="DI495" s="53"/>
      <c r="DJ495" s="53"/>
      <c r="DK495" s="53"/>
      <c r="DL495" s="53"/>
      <c r="DM495" s="53"/>
      <c r="DN495" s="53"/>
      <c r="DO495" s="53"/>
      <c r="DP495" s="53"/>
      <c r="DQ495" s="53"/>
      <c r="DR495" s="53"/>
      <c r="DS495" s="53"/>
      <c r="DT495" s="53"/>
      <c r="DU495" s="53"/>
    </row>
    <row r="496" spans="97:125" ht="15" thickBot="1"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</row>
    <row r="497" spans="97:125" ht="15" thickBot="1">
      <c r="CS497" s="53"/>
      <c r="CT497" s="53"/>
      <c r="CU497" s="53"/>
      <c r="CV497" s="53"/>
      <c r="CW497" s="53"/>
      <c r="CX497" s="53"/>
      <c r="CY497" s="53"/>
      <c r="CZ497" s="53"/>
      <c r="DA497" s="53"/>
      <c r="DB497" s="53"/>
      <c r="DC497" s="53"/>
      <c r="DD497" s="53"/>
      <c r="DE497" s="53"/>
      <c r="DF497" s="53"/>
      <c r="DG497" s="53"/>
      <c r="DH497" s="53"/>
      <c r="DI497" s="53"/>
      <c r="DJ497" s="53"/>
      <c r="DK497" s="53"/>
      <c r="DL497" s="53"/>
      <c r="DM497" s="53"/>
      <c r="DN497" s="53"/>
      <c r="DO497" s="53"/>
      <c r="DP497" s="53"/>
      <c r="DQ497" s="53"/>
      <c r="DR497" s="53"/>
      <c r="DS497" s="53"/>
      <c r="DT497" s="53"/>
      <c r="DU497" s="53"/>
    </row>
    <row r="498" spans="97:125" ht="15" thickBot="1">
      <c r="CS498" s="53"/>
      <c r="CT498" s="53"/>
      <c r="CU498" s="53"/>
      <c r="CV498" s="53"/>
      <c r="CW498" s="53"/>
      <c r="CX498" s="53"/>
      <c r="CY498" s="53"/>
      <c r="CZ498" s="53"/>
      <c r="DA498" s="53"/>
      <c r="DB498" s="53"/>
      <c r="DC498" s="53"/>
      <c r="DD498" s="53"/>
      <c r="DE498" s="53"/>
      <c r="DF498" s="53"/>
      <c r="DG498" s="53"/>
      <c r="DH498" s="53"/>
      <c r="DI498" s="53"/>
      <c r="DJ498" s="53"/>
      <c r="DK498" s="53"/>
      <c r="DL498" s="53"/>
      <c r="DM498" s="53"/>
      <c r="DN498" s="53"/>
      <c r="DO498" s="53"/>
      <c r="DP498" s="53"/>
      <c r="DQ498" s="53"/>
      <c r="DR498" s="53"/>
      <c r="DS498" s="53"/>
      <c r="DT498" s="53"/>
      <c r="DU498" s="53"/>
    </row>
    <row r="499" spans="97:125" ht="15" thickBot="1">
      <c r="CS499" s="53"/>
      <c r="CT499" s="53"/>
      <c r="CU499" s="53"/>
      <c r="CV499" s="53"/>
      <c r="CW499" s="53"/>
      <c r="CX499" s="53"/>
      <c r="CY499" s="53"/>
      <c r="CZ499" s="53"/>
      <c r="DA499" s="53"/>
      <c r="DB499" s="53"/>
      <c r="DC499" s="53"/>
      <c r="DD499" s="53"/>
      <c r="DE499" s="53"/>
      <c r="DF499" s="53"/>
      <c r="DG499" s="53"/>
      <c r="DH499" s="53"/>
      <c r="DI499" s="53"/>
      <c r="DJ499" s="53"/>
      <c r="DK499" s="53"/>
      <c r="DL499" s="53"/>
      <c r="DM499" s="53"/>
      <c r="DN499" s="53"/>
      <c r="DO499" s="53"/>
      <c r="DP499" s="53"/>
      <c r="DQ499" s="53"/>
      <c r="DR499" s="53"/>
      <c r="DS499" s="53"/>
      <c r="DT499" s="53"/>
      <c r="DU499" s="53"/>
    </row>
    <row r="500" spans="97:125" ht="15" thickBot="1">
      <c r="CS500" s="53"/>
      <c r="CT500" s="53"/>
      <c r="CU500" s="53"/>
      <c r="CV500" s="53"/>
      <c r="CW500" s="53"/>
      <c r="CX500" s="53"/>
      <c r="CY500" s="53"/>
      <c r="CZ500" s="53"/>
      <c r="DA500" s="53"/>
      <c r="DB500" s="53"/>
      <c r="DC500" s="53"/>
      <c r="DD500" s="53"/>
      <c r="DE500" s="53"/>
      <c r="DF500" s="53"/>
      <c r="DG500" s="53"/>
      <c r="DH500" s="53"/>
      <c r="DI500" s="53"/>
      <c r="DJ500" s="53"/>
      <c r="DK500" s="53"/>
      <c r="DL500" s="53"/>
      <c r="DM500" s="53"/>
      <c r="DN500" s="53"/>
      <c r="DO500" s="53"/>
      <c r="DP500" s="53"/>
      <c r="DQ500" s="53"/>
      <c r="DR500" s="53"/>
      <c r="DS500" s="53"/>
      <c r="DT500" s="53"/>
      <c r="DU500" s="53"/>
    </row>
    <row r="501" spans="97:125" ht="15" thickBot="1">
      <c r="CS501" s="53"/>
      <c r="CT501" s="53"/>
      <c r="CU501" s="53"/>
      <c r="CV501" s="53"/>
      <c r="CW501" s="53"/>
      <c r="CX501" s="53"/>
      <c r="CY501" s="53"/>
      <c r="CZ501" s="53"/>
      <c r="DA501" s="53"/>
      <c r="DB501" s="53"/>
      <c r="DC501" s="53"/>
      <c r="DD501" s="53"/>
      <c r="DE501" s="53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</row>
    <row r="502" spans="97:125" ht="15" thickBot="1">
      <c r="CS502" s="53"/>
      <c r="CT502" s="53"/>
      <c r="CU502" s="53"/>
      <c r="CV502" s="53"/>
      <c r="CW502" s="53"/>
      <c r="CX502" s="53"/>
      <c r="CY502" s="53"/>
      <c r="CZ502" s="53"/>
      <c r="DA502" s="53"/>
      <c r="DB502" s="53"/>
      <c r="DC502" s="53"/>
      <c r="DD502" s="53"/>
      <c r="DE502" s="53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</row>
    <row r="503" spans="97:125" ht="15" thickBot="1">
      <c r="CS503" s="53"/>
      <c r="CT503" s="53"/>
      <c r="CU503" s="53"/>
      <c r="CV503" s="53"/>
      <c r="CW503" s="53"/>
      <c r="CX503" s="53"/>
      <c r="CY503" s="53"/>
      <c r="CZ503" s="53"/>
      <c r="DA503" s="53"/>
      <c r="DB503" s="53"/>
      <c r="DC503" s="53"/>
      <c r="DD503" s="53"/>
      <c r="DE503" s="53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</row>
    <row r="504" spans="97:125" ht="15" thickBot="1">
      <c r="CS504" s="53"/>
      <c r="CT504" s="53"/>
      <c r="CU504" s="53"/>
      <c r="CV504" s="53"/>
      <c r="CW504" s="53"/>
      <c r="CX504" s="53"/>
      <c r="CY504" s="53"/>
      <c r="CZ504" s="53"/>
      <c r="DA504" s="53"/>
      <c r="DB504" s="53"/>
      <c r="DC504" s="53"/>
      <c r="DD504" s="53"/>
      <c r="DE504" s="53"/>
      <c r="DF504" s="53"/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/>
      <c r="DS504" s="53"/>
      <c r="DT504" s="53"/>
      <c r="DU504" s="53"/>
    </row>
    <row r="505" spans="97:125" ht="15" thickBot="1">
      <c r="CS505" s="53"/>
      <c r="CT505" s="53"/>
      <c r="CU505" s="53"/>
      <c r="CV505" s="53"/>
      <c r="CW505" s="53"/>
      <c r="CX505" s="53"/>
      <c r="CY505" s="53"/>
      <c r="CZ505" s="53"/>
      <c r="DA505" s="53"/>
      <c r="DB505" s="53"/>
      <c r="DC505" s="53"/>
      <c r="DD505" s="53"/>
      <c r="DE505" s="53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</row>
    <row r="506" spans="97:125" ht="15" thickBot="1">
      <c r="CS506" s="53"/>
      <c r="CT506" s="53"/>
      <c r="CU506" s="53"/>
      <c r="CV506" s="53"/>
      <c r="CW506" s="53"/>
      <c r="CX506" s="53"/>
      <c r="CY506" s="53"/>
      <c r="CZ506" s="53"/>
      <c r="DA506" s="53"/>
      <c r="DB506" s="53"/>
      <c r="DC506" s="53"/>
      <c r="DD506" s="53"/>
      <c r="DE506" s="53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</row>
    <row r="507" spans="97:125" ht="15" thickBot="1">
      <c r="CS507" s="53"/>
      <c r="CT507" s="53"/>
      <c r="CU507" s="53"/>
      <c r="CV507" s="53"/>
      <c r="CW507" s="53"/>
      <c r="CX507" s="53"/>
      <c r="CY507" s="53"/>
      <c r="CZ507" s="53"/>
      <c r="DA507" s="53"/>
      <c r="DB507" s="53"/>
      <c r="DC507" s="53"/>
      <c r="DD507" s="53"/>
      <c r="DE507" s="53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</row>
    <row r="508" spans="97:125" ht="15" thickBot="1">
      <c r="CS508" s="53"/>
      <c r="CT508" s="53"/>
      <c r="CU508" s="53"/>
      <c r="CV508" s="53"/>
      <c r="CW508" s="53"/>
      <c r="CX508" s="53"/>
      <c r="CY508" s="53"/>
      <c r="CZ508" s="53"/>
      <c r="DA508" s="53"/>
      <c r="DB508" s="53"/>
      <c r="DC508" s="53"/>
      <c r="DD508" s="53"/>
      <c r="DE508" s="53"/>
      <c r="DF508" s="53"/>
      <c r="DG508" s="53"/>
      <c r="DH508" s="53"/>
      <c r="DI508" s="53"/>
      <c r="DJ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  <c r="DU508" s="53"/>
    </row>
    <row r="509" spans="97:125" ht="15" thickBot="1">
      <c r="CS509" s="53"/>
      <c r="CT509" s="53"/>
      <c r="CU509" s="53"/>
      <c r="CV509" s="53"/>
      <c r="CW509" s="53"/>
      <c r="CX509" s="53"/>
      <c r="CY509" s="53"/>
      <c r="CZ509" s="53"/>
      <c r="DA509" s="53"/>
      <c r="DB509" s="53"/>
      <c r="DC509" s="53"/>
      <c r="DD509" s="53"/>
      <c r="DE509" s="53"/>
      <c r="DF509" s="53"/>
      <c r="DG509" s="53"/>
      <c r="DH509" s="53"/>
      <c r="DI509" s="53"/>
      <c r="DJ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  <c r="DU509" s="53"/>
    </row>
    <row r="510" spans="97:125" ht="15" thickBot="1">
      <c r="CS510" s="53"/>
      <c r="CT510" s="53"/>
      <c r="CU510" s="53"/>
      <c r="CV510" s="53"/>
      <c r="CW510" s="53"/>
      <c r="CX510" s="53"/>
      <c r="CY510" s="53"/>
      <c r="CZ510" s="53"/>
      <c r="DA510" s="53"/>
      <c r="DB510" s="53"/>
      <c r="DC510" s="53"/>
      <c r="DD510" s="53"/>
      <c r="DE510" s="53"/>
      <c r="DF510" s="53"/>
      <c r="DG510" s="53"/>
      <c r="DH510" s="53"/>
      <c r="DI510" s="53"/>
      <c r="DJ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  <c r="DU510" s="53"/>
    </row>
    <row r="511" spans="97:125" ht="15" thickBot="1">
      <c r="CS511" s="53"/>
      <c r="CT511" s="53"/>
      <c r="CU511" s="53"/>
      <c r="CV511" s="53"/>
      <c r="CW511" s="53"/>
      <c r="CX511" s="53"/>
      <c r="CY511" s="53"/>
      <c r="CZ511" s="53"/>
      <c r="DA511" s="53"/>
      <c r="DB511" s="53"/>
      <c r="DC511" s="53"/>
      <c r="DD511" s="53"/>
      <c r="DE511" s="53"/>
      <c r="DF511" s="53"/>
      <c r="DG511" s="53"/>
      <c r="DH511" s="53"/>
      <c r="DI511" s="53"/>
      <c r="DJ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  <c r="DU511" s="53"/>
    </row>
    <row r="512" spans="97:125" ht="15" thickBot="1">
      <c r="CS512" s="53"/>
      <c r="CT512" s="53"/>
      <c r="CU512" s="53"/>
      <c r="CV512" s="53"/>
      <c r="CW512" s="53"/>
      <c r="CX512" s="53"/>
      <c r="CY512" s="53"/>
      <c r="CZ512" s="53"/>
      <c r="DA512" s="53"/>
      <c r="DB512" s="53"/>
      <c r="DC512" s="53"/>
      <c r="DD512" s="53"/>
      <c r="DE512" s="53"/>
      <c r="DF512" s="53"/>
      <c r="DG512" s="53"/>
      <c r="DH512" s="53"/>
      <c r="DI512" s="53"/>
      <c r="DJ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  <c r="DU512" s="53"/>
    </row>
    <row r="513" spans="97:125" ht="15" thickBot="1">
      <c r="CS513" s="53"/>
      <c r="CT513" s="53"/>
      <c r="CU513" s="53"/>
      <c r="CV513" s="53"/>
      <c r="CW513" s="53"/>
      <c r="CX513" s="53"/>
      <c r="CY513" s="53"/>
      <c r="CZ513" s="53"/>
      <c r="DA513" s="53"/>
      <c r="DB513" s="53"/>
      <c r="DC513" s="53"/>
      <c r="DD513" s="53"/>
      <c r="DE513" s="53"/>
      <c r="DF513" s="53"/>
      <c r="DG513" s="53"/>
      <c r="DH513" s="53"/>
      <c r="DI513" s="53"/>
      <c r="DJ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  <c r="DU513" s="53"/>
    </row>
    <row r="514" spans="97:125" ht="15" thickBot="1">
      <c r="CS514" s="53"/>
      <c r="CT514" s="53"/>
      <c r="CU514" s="53"/>
      <c r="CV514" s="53"/>
      <c r="CW514" s="53"/>
      <c r="CX514" s="53"/>
      <c r="CY514" s="53"/>
      <c r="CZ514" s="53"/>
      <c r="DA514" s="53"/>
      <c r="DB514" s="53"/>
      <c r="DC514" s="53"/>
      <c r="DD514" s="53"/>
      <c r="DE514" s="53"/>
      <c r="DF514" s="53"/>
      <c r="DG514" s="53"/>
      <c r="DH514" s="53"/>
      <c r="DI514" s="53"/>
      <c r="DJ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  <c r="DU514" s="53"/>
    </row>
    <row r="515" spans="97:125" ht="15" thickBot="1">
      <c r="CS515" s="53"/>
      <c r="CT515" s="53"/>
      <c r="CU515" s="53"/>
      <c r="CV515" s="53"/>
      <c r="CW515" s="53"/>
      <c r="CX515" s="53"/>
      <c r="CY515" s="53"/>
      <c r="CZ515" s="53"/>
      <c r="DA515" s="53"/>
      <c r="DB515" s="53"/>
      <c r="DC515" s="53"/>
      <c r="DD515" s="53"/>
      <c r="DE515" s="53"/>
      <c r="DF515" s="53"/>
      <c r="DG515" s="53"/>
      <c r="DH515" s="53"/>
      <c r="DI515" s="53"/>
      <c r="DJ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  <c r="DU515" s="53"/>
    </row>
    <row r="516" spans="97:125" ht="15" thickBot="1">
      <c r="CS516" s="53"/>
      <c r="CT516" s="53"/>
      <c r="CU516" s="53"/>
      <c r="CV516" s="53"/>
      <c r="CW516" s="53"/>
      <c r="CX516" s="53"/>
      <c r="CY516" s="53"/>
      <c r="CZ516" s="53"/>
      <c r="DA516" s="53"/>
      <c r="DB516" s="53"/>
      <c r="DC516" s="53"/>
      <c r="DD516" s="53"/>
      <c r="DE516" s="53"/>
      <c r="DF516" s="53"/>
      <c r="DG516" s="53"/>
      <c r="DH516" s="53"/>
      <c r="DI516" s="53"/>
      <c r="DJ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  <c r="DU516" s="53"/>
    </row>
    <row r="517" spans="97:125" ht="15" thickBot="1">
      <c r="CS517" s="53"/>
      <c r="CT517" s="53"/>
      <c r="CU517" s="53"/>
      <c r="CV517" s="53"/>
      <c r="CW517" s="53"/>
      <c r="CX517" s="53"/>
      <c r="CY517" s="53"/>
      <c r="CZ517" s="53"/>
      <c r="DA517" s="53"/>
      <c r="DB517" s="53"/>
      <c r="DC517" s="53"/>
      <c r="DD517" s="53"/>
      <c r="DE517" s="53"/>
      <c r="DF517" s="53"/>
      <c r="DG517" s="53"/>
      <c r="DH517" s="53"/>
      <c r="DI517" s="53"/>
      <c r="DJ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  <c r="DU517" s="53"/>
    </row>
    <row r="518" spans="97:125" ht="15" thickBot="1">
      <c r="CS518" s="53"/>
      <c r="CT518" s="53"/>
      <c r="CU518" s="53"/>
      <c r="CV518" s="53"/>
      <c r="CW518" s="53"/>
      <c r="CX518" s="53"/>
      <c r="CY518" s="53"/>
      <c r="CZ518" s="53"/>
      <c r="DA518" s="53"/>
      <c r="DB518" s="53"/>
      <c r="DC518" s="53"/>
      <c r="DD518" s="53"/>
      <c r="DE518" s="53"/>
      <c r="DF518" s="53"/>
      <c r="DG518" s="53"/>
      <c r="DH518" s="53"/>
      <c r="DI518" s="53"/>
      <c r="DJ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  <c r="DU518" s="53"/>
    </row>
    <row r="519" spans="97:125" ht="15" thickBot="1">
      <c r="CS519" s="53"/>
      <c r="CT519" s="53"/>
      <c r="CU519" s="53"/>
      <c r="CV519" s="53"/>
      <c r="CW519" s="53"/>
      <c r="CX519" s="53"/>
      <c r="CY519" s="53"/>
      <c r="CZ519" s="53"/>
      <c r="DA519" s="53"/>
      <c r="DB519" s="53"/>
      <c r="DC519" s="53"/>
      <c r="DD519" s="53"/>
      <c r="DE519" s="53"/>
      <c r="DF519" s="53"/>
      <c r="DG519" s="53"/>
      <c r="DH519" s="53"/>
      <c r="DI519" s="53"/>
      <c r="DJ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  <c r="DU519" s="53"/>
    </row>
    <row r="520" spans="97:125" ht="15" thickBot="1">
      <c r="CS520" s="53"/>
      <c r="CT520" s="53"/>
      <c r="CU520" s="53"/>
      <c r="CV520" s="53"/>
      <c r="CW520" s="53"/>
      <c r="CX520" s="53"/>
      <c r="CY520" s="53"/>
      <c r="CZ520" s="53"/>
      <c r="DA520" s="53"/>
      <c r="DB520" s="53"/>
      <c r="DC520" s="53"/>
      <c r="DD520" s="53"/>
      <c r="DE520" s="53"/>
      <c r="DF520" s="53"/>
      <c r="DG520" s="53"/>
      <c r="DH520" s="53"/>
      <c r="DI520" s="53"/>
      <c r="DJ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  <c r="DU520" s="53"/>
    </row>
    <row r="521" spans="97:125" ht="15" thickBot="1">
      <c r="CS521" s="53"/>
      <c r="CT521" s="53"/>
      <c r="CU521" s="53"/>
      <c r="CV521" s="53"/>
      <c r="CW521" s="53"/>
      <c r="CX521" s="53"/>
      <c r="CY521" s="53"/>
      <c r="CZ521" s="53"/>
      <c r="DA521" s="53"/>
      <c r="DB521" s="53"/>
      <c r="DC521" s="53"/>
      <c r="DD521" s="53"/>
      <c r="DE521" s="53"/>
      <c r="DF521" s="53"/>
      <c r="DG521" s="53"/>
      <c r="DH521" s="53"/>
      <c r="DI521" s="53"/>
      <c r="DJ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  <c r="DU521" s="53"/>
    </row>
    <row r="522" spans="97:125" ht="15" thickBot="1">
      <c r="CS522" s="53"/>
      <c r="CT522" s="53"/>
      <c r="CU522" s="53"/>
      <c r="CV522" s="53"/>
      <c r="CW522" s="53"/>
      <c r="CX522" s="53"/>
      <c r="CY522" s="53"/>
      <c r="CZ522" s="53"/>
      <c r="DA522" s="53"/>
      <c r="DB522" s="53"/>
      <c r="DC522" s="53"/>
      <c r="DD522" s="53"/>
      <c r="DE522" s="53"/>
      <c r="DF522" s="53"/>
      <c r="DG522" s="53"/>
      <c r="DH522" s="53"/>
      <c r="DI522" s="53"/>
      <c r="DJ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  <c r="DU522" s="53"/>
    </row>
    <row r="523" spans="97:125" ht="15" thickBot="1">
      <c r="CS523" s="53"/>
      <c r="CT523" s="53"/>
      <c r="CU523" s="53"/>
      <c r="CV523" s="53"/>
      <c r="CW523" s="53"/>
      <c r="CX523" s="53"/>
      <c r="CY523" s="53"/>
      <c r="CZ523" s="53"/>
      <c r="DA523" s="53"/>
      <c r="DB523" s="53"/>
      <c r="DC523" s="53"/>
      <c r="DD523" s="53"/>
      <c r="DE523" s="53"/>
      <c r="DF523" s="53"/>
      <c r="DG523" s="53"/>
      <c r="DH523" s="53"/>
      <c r="DI523" s="53"/>
      <c r="DJ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  <c r="DU523" s="53"/>
    </row>
    <row r="524" spans="97:125" ht="15" thickBot="1">
      <c r="CS524" s="53"/>
      <c r="CT524" s="53"/>
      <c r="CU524" s="53"/>
      <c r="CV524" s="53"/>
      <c r="CW524" s="53"/>
      <c r="CX524" s="53"/>
      <c r="CY524" s="53"/>
      <c r="CZ524" s="53"/>
      <c r="DA524" s="53"/>
      <c r="DB524" s="53"/>
      <c r="DC524" s="53"/>
      <c r="DD524" s="53"/>
      <c r="DE524" s="53"/>
      <c r="DF524" s="53"/>
      <c r="DG524" s="53"/>
      <c r="DH524" s="53"/>
      <c r="DI524" s="53"/>
      <c r="DJ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  <c r="DU524" s="53"/>
    </row>
    <row r="525" spans="97:125" ht="15" thickBot="1">
      <c r="CS525" s="53"/>
      <c r="CT525" s="53"/>
      <c r="CU525" s="53"/>
      <c r="CV525" s="53"/>
      <c r="CW525" s="53"/>
      <c r="CX525" s="53"/>
      <c r="CY525" s="53"/>
      <c r="CZ525" s="53"/>
      <c r="DA525" s="53"/>
      <c r="DB525" s="53"/>
      <c r="DC525" s="53"/>
      <c r="DD525" s="53"/>
      <c r="DE525" s="53"/>
      <c r="DF525" s="53"/>
      <c r="DG525" s="53"/>
      <c r="DH525" s="53"/>
      <c r="DI525" s="53"/>
      <c r="DJ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  <c r="DU525" s="53"/>
    </row>
    <row r="526" spans="97:125" ht="15" thickBot="1">
      <c r="CS526" s="53"/>
      <c r="CT526" s="53"/>
      <c r="CU526" s="53"/>
      <c r="CV526" s="53"/>
      <c r="CW526" s="53"/>
      <c r="CX526" s="53"/>
      <c r="CY526" s="53"/>
      <c r="CZ526" s="53"/>
      <c r="DA526" s="53"/>
      <c r="DB526" s="53"/>
      <c r="DC526" s="53"/>
      <c r="DD526" s="53"/>
      <c r="DE526" s="53"/>
      <c r="DF526" s="53"/>
      <c r="DG526" s="53"/>
      <c r="DH526" s="53"/>
      <c r="DI526" s="53"/>
      <c r="DJ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  <c r="DU526" s="53"/>
    </row>
    <row r="527" spans="97:125" ht="15" thickBot="1">
      <c r="CS527" s="53"/>
      <c r="CT527" s="53"/>
      <c r="CU527" s="53"/>
      <c r="CV527" s="53"/>
      <c r="CW527" s="53"/>
      <c r="CX527" s="53"/>
      <c r="CY527" s="53"/>
      <c r="CZ527" s="53"/>
      <c r="DA527" s="53"/>
      <c r="DB527" s="53"/>
      <c r="DC527" s="53"/>
      <c r="DD527" s="53"/>
      <c r="DE527" s="53"/>
      <c r="DF527" s="53"/>
      <c r="DG527" s="53"/>
      <c r="DH527" s="53"/>
      <c r="DI527" s="53"/>
      <c r="DJ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  <c r="DU527" s="53"/>
    </row>
    <row r="528" spans="97:125" ht="15" thickBot="1">
      <c r="CS528" s="53"/>
      <c r="CT528" s="53"/>
      <c r="CU528" s="53"/>
      <c r="CV528" s="53"/>
      <c r="CW528" s="53"/>
      <c r="CX528" s="53"/>
      <c r="CY528" s="53"/>
      <c r="CZ528" s="53"/>
      <c r="DA528" s="53"/>
      <c r="DB528" s="53"/>
      <c r="DC528" s="53"/>
      <c r="DD528" s="53"/>
      <c r="DE528" s="53"/>
      <c r="DF528" s="53"/>
      <c r="DG528" s="53"/>
      <c r="DH528" s="53"/>
      <c r="DI528" s="53"/>
      <c r="DJ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  <c r="DU528" s="53"/>
    </row>
    <row r="529" spans="97:125" ht="15" thickBot="1">
      <c r="CS529" s="53"/>
      <c r="CT529" s="53"/>
      <c r="CU529" s="53"/>
      <c r="CV529" s="53"/>
      <c r="CW529" s="53"/>
      <c r="CX529" s="53"/>
      <c r="CY529" s="53"/>
      <c r="CZ529" s="53"/>
      <c r="DA529" s="53"/>
      <c r="DB529" s="53"/>
      <c r="DC529" s="53"/>
      <c r="DD529" s="53"/>
      <c r="DE529" s="53"/>
      <c r="DF529" s="53"/>
      <c r="DG529" s="53"/>
      <c r="DH529" s="53"/>
      <c r="DI529" s="53"/>
      <c r="DJ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  <c r="DU529" s="53"/>
    </row>
    <row r="530" spans="97:125" ht="15" thickBot="1">
      <c r="CS530" s="53"/>
      <c r="CT530" s="53"/>
      <c r="CU530" s="53"/>
      <c r="CV530" s="53"/>
      <c r="CW530" s="53"/>
      <c r="CX530" s="53"/>
      <c r="CY530" s="53"/>
      <c r="CZ530" s="53"/>
      <c r="DA530" s="53"/>
      <c r="DB530" s="53"/>
      <c r="DC530" s="53"/>
      <c r="DD530" s="53"/>
      <c r="DE530" s="53"/>
      <c r="DF530" s="53"/>
      <c r="DG530" s="53"/>
      <c r="DH530" s="53"/>
      <c r="DI530" s="53"/>
      <c r="DJ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  <c r="DU530" s="53"/>
    </row>
    <row r="531" spans="97:125" ht="15" thickBot="1">
      <c r="CS531" s="53"/>
      <c r="CT531" s="53"/>
      <c r="CU531" s="53"/>
      <c r="CV531" s="53"/>
      <c r="CW531" s="53"/>
      <c r="CX531" s="53"/>
      <c r="CY531" s="53"/>
      <c r="CZ531" s="53"/>
      <c r="DA531" s="53"/>
      <c r="DB531" s="53"/>
      <c r="DC531" s="53"/>
      <c r="DD531" s="53"/>
      <c r="DE531" s="53"/>
      <c r="DF531" s="53"/>
      <c r="DG531" s="53"/>
      <c r="DH531" s="53"/>
      <c r="DI531" s="53"/>
      <c r="DJ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  <c r="DU531" s="53"/>
    </row>
    <row r="532" spans="97:125" ht="15" thickBot="1">
      <c r="CS532" s="53"/>
      <c r="CT532" s="53"/>
      <c r="CU532" s="53"/>
      <c r="CV532" s="53"/>
      <c r="CW532" s="53"/>
      <c r="CX532" s="53"/>
      <c r="CY532" s="53"/>
      <c r="CZ532" s="53"/>
      <c r="DA532" s="53"/>
      <c r="DB532" s="53"/>
      <c r="DC532" s="53"/>
      <c r="DD532" s="53"/>
      <c r="DE532" s="53"/>
      <c r="DF532" s="53"/>
      <c r="DG532" s="53"/>
      <c r="DH532" s="53"/>
      <c r="DI532" s="53"/>
      <c r="DJ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  <c r="DU532" s="53"/>
    </row>
    <row r="533" spans="97:125" ht="15" thickBot="1">
      <c r="CS533" s="53"/>
      <c r="CT533" s="53"/>
      <c r="CU533" s="53"/>
      <c r="CV533" s="53"/>
      <c r="CW533" s="53"/>
      <c r="CX533" s="53"/>
      <c r="CY533" s="53"/>
      <c r="CZ533" s="53"/>
      <c r="DA533" s="53"/>
      <c r="DB533" s="53"/>
      <c r="DC533" s="53"/>
      <c r="DD533" s="53"/>
      <c r="DE533" s="53"/>
      <c r="DF533" s="53"/>
      <c r="DG533" s="53"/>
      <c r="DH533" s="53"/>
      <c r="DI533" s="53"/>
      <c r="DJ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  <c r="DU533" s="53"/>
    </row>
    <row r="534" spans="97:125" ht="15" thickBot="1">
      <c r="CS534" s="53"/>
      <c r="CT534" s="53"/>
      <c r="CU534" s="53"/>
      <c r="CV534" s="53"/>
      <c r="CW534" s="53"/>
      <c r="CX534" s="53"/>
      <c r="CY534" s="53"/>
      <c r="CZ534" s="53"/>
      <c r="DA534" s="53"/>
      <c r="DB534" s="53"/>
      <c r="DC534" s="53"/>
      <c r="DD534" s="53"/>
      <c r="DE534" s="53"/>
      <c r="DF534" s="53"/>
      <c r="DG534" s="53"/>
      <c r="DH534" s="53"/>
      <c r="DI534" s="53"/>
      <c r="DJ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  <c r="DU534" s="53"/>
    </row>
    <row r="535" spans="97:125" ht="15" thickBot="1">
      <c r="CS535" s="53"/>
      <c r="CT535" s="53"/>
      <c r="CU535" s="53"/>
      <c r="CV535" s="53"/>
      <c r="CW535" s="53"/>
      <c r="CX535" s="53"/>
      <c r="CY535" s="53"/>
      <c r="CZ535" s="53"/>
      <c r="DA535" s="53"/>
      <c r="DB535" s="53"/>
      <c r="DC535" s="53"/>
      <c r="DD535" s="53"/>
      <c r="DE535" s="53"/>
      <c r="DF535" s="53"/>
      <c r="DG535" s="53"/>
      <c r="DH535" s="53"/>
      <c r="DI535" s="53"/>
      <c r="DJ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  <c r="DU535" s="53"/>
    </row>
    <row r="536" spans="97:125" ht="15" thickBot="1">
      <c r="CS536" s="53"/>
      <c r="CT536" s="53"/>
      <c r="CU536" s="53"/>
      <c r="CV536" s="53"/>
      <c r="CW536" s="53"/>
      <c r="CX536" s="53"/>
      <c r="CY536" s="53"/>
      <c r="CZ536" s="53"/>
      <c r="DA536" s="53"/>
      <c r="DB536" s="53"/>
      <c r="DC536" s="53"/>
      <c r="DD536" s="53"/>
      <c r="DE536" s="53"/>
      <c r="DF536" s="53"/>
      <c r="DG536" s="53"/>
      <c r="DH536" s="53"/>
      <c r="DI536" s="53"/>
      <c r="DJ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  <c r="DU536" s="53"/>
    </row>
    <row r="537" spans="97:125" ht="15" thickBot="1">
      <c r="CS537" s="53"/>
      <c r="CT537" s="53"/>
      <c r="CU537" s="53"/>
      <c r="CV537" s="53"/>
      <c r="CW537" s="53"/>
      <c r="CX537" s="53"/>
      <c r="CY537" s="53"/>
      <c r="CZ537" s="53"/>
      <c r="DA537" s="53"/>
      <c r="DB537" s="53"/>
      <c r="DC537" s="53"/>
      <c r="DD537" s="53"/>
      <c r="DE537" s="53"/>
      <c r="DF537" s="53"/>
      <c r="DG537" s="53"/>
      <c r="DH537" s="53"/>
      <c r="DI537" s="53"/>
      <c r="DJ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  <c r="DU537" s="53"/>
    </row>
    <row r="538" spans="97:125" ht="15" thickBot="1">
      <c r="CS538" s="53"/>
      <c r="CT538" s="53"/>
      <c r="CU538" s="53"/>
      <c r="CV538" s="53"/>
      <c r="CW538" s="53"/>
      <c r="CX538" s="53"/>
      <c r="CY538" s="53"/>
      <c r="CZ538" s="53"/>
      <c r="DA538" s="53"/>
      <c r="DB538" s="53"/>
      <c r="DC538" s="53"/>
      <c r="DD538" s="53"/>
      <c r="DE538" s="53"/>
      <c r="DF538" s="53"/>
      <c r="DG538" s="53"/>
      <c r="DH538" s="53"/>
      <c r="DI538" s="53"/>
      <c r="DJ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  <c r="DU538" s="53"/>
    </row>
    <row r="539" spans="97:125" ht="15" thickBot="1">
      <c r="CS539" s="53"/>
      <c r="CT539" s="53"/>
      <c r="CU539" s="53"/>
      <c r="CV539" s="53"/>
      <c r="CW539" s="53"/>
      <c r="CX539" s="53"/>
      <c r="CY539" s="53"/>
      <c r="CZ539" s="53"/>
      <c r="DA539" s="53"/>
      <c r="DB539" s="53"/>
      <c r="DC539" s="53"/>
      <c r="DD539" s="53"/>
      <c r="DE539" s="53"/>
      <c r="DF539" s="53"/>
      <c r="DG539" s="53"/>
      <c r="DH539" s="53"/>
      <c r="DI539" s="53"/>
      <c r="DJ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  <c r="DU539" s="53"/>
    </row>
    <row r="540" spans="97:125" ht="15" thickBot="1">
      <c r="CS540" s="53"/>
      <c r="CT540" s="53"/>
      <c r="CU540" s="53"/>
      <c r="CV540" s="53"/>
      <c r="CW540" s="53"/>
      <c r="CX540" s="53"/>
      <c r="CY540" s="53"/>
      <c r="CZ540" s="53"/>
      <c r="DA540" s="53"/>
      <c r="DB540" s="53"/>
      <c r="DC540" s="53"/>
      <c r="DD540" s="53"/>
      <c r="DE540" s="53"/>
      <c r="DF540" s="53"/>
      <c r="DG540" s="53"/>
      <c r="DH540" s="53"/>
      <c r="DI540" s="53"/>
      <c r="DJ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  <c r="DU540" s="53"/>
    </row>
    <row r="541" spans="97:125" ht="15" thickBot="1">
      <c r="CS541" s="53"/>
      <c r="CT541" s="53"/>
      <c r="CU541" s="53"/>
      <c r="CV541" s="53"/>
      <c r="CW541" s="53"/>
      <c r="CX541" s="53"/>
      <c r="CY541" s="53"/>
      <c r="CZ541" s="53"/>
      <c r="DA541" s="53"/>
      <c r="DB541" s="53"/>
      <c r="DC541" s="53"/>
      <c r="DD541" s="53"/>
      <c r="DE541" s="53"/>
      <c r="DF541" s="53"/>
      <c r="DG541" s="53"/>
      <c r="DH541" s="53"/>
      <c r="DI541" s="53"/>
      <c r="DJ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  <c r="DU541" s="53"/>
    </row>
    <row r="542" spans="97:125" ht="15" thickBot="1">
      <c r="CS542" s="53"/>
      <c r="CT542" s="53"/>
      <c r="CU542" s="53"/>
      <c r="CV542" s="53"/>
      <c r="CW542" s="53"/>
      <c r="CX542" s="53"/>
      <c r="CY542" s="53"/>
      <c r="CZ542" s="53"/>
      <c r="DA542" s="53"/>
      <c r="DB542" s="53"/>
      <c r="DC542" s="53"/>
      <c r="DD542" s="53"/>
      <c r="DE542" s="53"/>
      <c r="DF542" s="53"/>
      <c r="DG542" s="53"/>
      <c r="DH542" s="53"/>
      <c r="DI542" s="53"/>
      <c r="DJ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  <c r="DU542" s="53"/>
    </row>
    <row r="543" spans="97:125" ht="15" thickBot="1">
      <c r="CS543" s="53"/>
      <c r="CT543" s="53"/>
      <c r="CU543" s="53"/>
      <c r="CV543" s="53"/>
      <c r="CW543" s="53"/>
      <c r="CX543" s="53"/>
      <c r="CY543" s="53"/>
      <c r="CZ543" s="53"/>
      <c r="DA543" s="53"/>
      <c r="DB543" s="53"/>
      <c r="DC543" s="53"/>
      <c r="DD543" s="53"/>
      <c r="DE543" s="53"/>
      <c r="DF543" s="53"/>
      <c r="DG543" s="53"/>
      <c r="DH543" s="53"/>
      <c r="DI543" s="53"/>
      <c r="DJ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  <c r="DU543" s="53"/>
    </row>
    <row r="544" spans="97:125" ht="15" thickBot="1">
      <c r="CS544" s="53"/>
      <c r="CT544" s="53"/>
      <c r="CU544" s="53"/>
      <c r="CV544" s="53"/>
      <c r="CW544" s="53"/>
      <c r="CX544" s="53"/>
      <c r="CY544" s="53"/>
      <c r="CZ544" s="53"/>
      <c r="DA544" s="53"/>
      <c r="DB544" s="53"/>
      <c r="DC544" s="53"/>
      <c r="DD544" s="53"/>
      <c r="DE544" s="53"/>
      <c r="DF544" s="53"/>
      <c r="DG544" s="53"/>
      <c r="DH544" s="53"/>
      <c r="DI544" s="53"/>
      <c r="DJ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  <c r="DU544" s="53"/>
    </row>
    <row r="545" spans="97:125" ht="15" thickBot="1">
      <c r="CS545" s="53"/>
      <c r="CT545" s="53"/>
      <c r="CU545" s="53"/>
      <c r="CV545" s="53"/>
      <c r="CW545" s="53"/>
      <c r="CX545" s="53"/>
      <c r="CY545" s="53"/>
      <c r="CZ545" s="53"/>
      <c r="DA545" s="53"/>
      <c r="DB545" s="53"/>
      <c r="DC545" s="53"/>
      <c r="DD545" s="53"/>
      <c r="DE545" s="53"/>
      <c r="DF545" s="53"/>
      <c r="DG545" s="53"/>
      <c r="DH545" s="53"/>
      <c r="DI545" s="53"/>
      <c r="DJ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  <c r="DU545" s="53"/>
    </row>
    <row r="546" spans="97:125" ht="15" thickBot="1">
      <c r="CS546" s="53"/>
      <c r="CT546" s="53"/>
      <c r="CU546" s="53"/>
      <c r="CV546" s="53"/>
      <c r="CW546" s="53"/>
      <c r="CX546" s="53"/>
      <c r="CY546" s="53"/>
      <c r="CZ546" s="53"/>
      <c r="DA546" s="53"/>
      <c r="DB546" s="53"/>
      <c r="DC546" s="53"/>
      <c r="DD546" s="53"/>
      <c r="DE546" s="53"/>
      <c r="DF546" s="53"/>
      <c r="DG546" s="53"/>
      <c r="DH546" s="53"/>
      <c r="DI546" s="53"/>
      <c r="DJ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  <c r="DU546" s="53"/>
    </row>
    <row r="547" spans="97:125" ht="15" thickBot="1">
      <c r="CS547" s="53"/>
      <c r="CT547" s="53"/>
      <c r="CU547" s="53"/>
      <c r="CV547" s="53"/>
      <c r="CW547" s="53"/>
      <c r="CX547" s="53"/>
      <c r="CY547" s="53"/>
      <c r="CZ547" s="53"/>
      <c r="DA547" s="53"/>
      <c r="DB547" s="53"/>
      <c r="DC547" s="53"/>
      <c r="DD547" s="53"/>
      <c r="DE547" s="53"/>
      <c r="DF547" s="53"/>
      <c r="DG547" s="53"/>
      <c r="DH547" s="53"/>
      <c r="DI547" s="53"/>
      <c r="DJ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  <c r="DU547" s="53"/>
    </row>
    <row r="548" spans="97:125" ht="15" thickBot="1">
      <c r="CS548" s="53"/>
      <c r="CT548" s="53"/>
      <c r="CU548" s="53"/>
      <c r="CV548" s="53"/>
      <c r="CW548" s="53"/>
      <c r="CX548" s="53"/>
      <c r="CY548" s="53"/>
      <c r="CZ548" s="53"/>
      <c r="DA548" s="53"/>
      <c r="DB548" s="53"/>
      <c r="DC548" s="53"/>
      <c r="DD548" s="53"/>
      <c r="DE548" s="53"/>
      <c r="DF548" s="53"/>
      <c r="DG548" s="53"/>
      <c r="DH548" s="53"/>
      <c r="DI548" s="53"/>
      <c r="DJ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  <c r="DU548" s="53"/>
    </row>
    <row r="549" spans="97:125" ht="15" thickBot="1">
      <c r="CS549" s="53"/>
      <c r="CT549" s="53"/>
      <c r="CU549" s="53"/>
      <c r="CV549" s="53"/>
      <c r="CW549" s="53"/>
      <c r="CX549" s="53"/>
      <c r="CY549" s="53"/>
      <c r="CZ549" s="53"/>
      <c r="DA549" s="53"/>
      <c r="DB549" s="53"/>
      <c r="DC549" s="53"/>
      <c r="DD549" s="53"/>
      <c r="DE549" s="53"/>
      <c r="DF549" s="53"/>
      <c r="DG549" s="53"/>
      <c r="DH549" s="53"/>
      <c r="DI549" s="53"/>
      <c r="DJ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  <c r="DU549" s="53"/>
    </row>
    <row r="550" spans="97:125" ht="15" thickBot="1">
      <c r="CS550" s="53"/>
      <c r="CT550" s="53"/>
      <c r="CU550" s="53"/>
      <c r="CV550" s="53"/>
      <c r="CW550" s="53"/>
      <c r="CX550" s="53"/>
      <c r="CY550" s="53"/>
      <c r="CZ550" s="53"/>
      <c r="DA550" s="53"/>
      <c r="DB550" s="53"/>
      <c r="DC550" s="53"/>
      <c r="DD550" s="53"/>
      <c r="DE550" s="53"/>
      <c r="DF550" s="53"/>
      <c r="DG550" s="53"/>
      <c r="DH550" s="53"/>
      <c r="DI550" s="53"/>
      <c r="DJ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  <c r="DU550" s="53"/>
    </row>
    <row r="551" spans="97:125" ht="15" thickBot="1">
      <c r="CS551" s="53"/>
      <c r="CT551" s="53"/>
      <c r="CU551" s="53"/>
      <c r="CV551" s="53"/>
      <c r="CW551" s="53"/>
      <c r="CX551" s="53"/>
      <c r="CY551" s="53"/>
      <c r="CZ551" s="53"/>
      <c r="DA551" s="53"/>
      <c r="DB551" s="53"/>
      <c r="DC551" s="53"/>
      <c r="DD551" s="53"/>
      <c r="DE551" s="53"/>
      <c r="DF551" s="53"/>
      <c r="DG551" s="53"/>
      <c r="DH551" s="53"/>
      <c r="DI551" s="53"/>
      <c r="DJ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  <c r="DU551" s="53"/>
    </row>
    <row r="552" spans="97:125" ht="15" thickBot="1">
      <c r="CS552" s="53"/>
      <c r="CT552" s="53"/>
      <c r="CU552" s="53"/>
      <c r="CV552" s="53"/>
      <c r="CW552" s="53"/>
      <c r="CX552" s="53"/>
      <c r="CY552" s="53"/>
      <c r="CZ552" s="53"/>
      <c r="DA552" s="53"/>
      <c r="DB552" s="53"/>
      <c r="DC552" s="53"/>
      <c r="DD552" s="53"/>
      <c r="DE552" s="53"/>
      <c r="DF552" s="53"/>
      <c r="DG552" s="53"/>
      <c r="DH552" s="53"/>
      <c r="DI552" s="53"/>
      <c r="DJ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  <c r="DU552" s="53"/>
    </row>
    <row r="553" spans="97:125" ht="15" thickBot="1">
      <c r="CS553" s="53"/>
      <c r="CT553" s="53"/>
      <c r="CU553" s="53"/>
      <c r="CV553" s="53"/>
      <c r="CW553" s="53"/>
      <c r="CX553" s="53"/>
      <c r="CY553" s="53"/>
      <c r="CZ553" s="53"/>
      <c r="DA553" s="53"/>
      <c r="DB553" s="53"/>
      <c r="DC553" s="53"/>
      <c r="DD553" s="53"/>
      <c r="DE553" s="53"/>
      <c r="DF553" s="53"/>
      <c r="DG553" s="53"/>
      <c r="DH553" s="53"/>
      <c r="DI553" s="53"/>
      <c r="DJ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  <c r="DU553" s="53"/>
    </row>
    <row r="554" spans="97:125" ht="15" thickBot="1">
      <c r="CS554" s="53"/>
      <c r="CT554" s="53"/>
      <c r="CU554" s="53"/>
      <c r="CV554" s="53"/>
      <c r="CW554" s="53"/>
      <c r="CX554" s="53"/>
      <c r="CY554" s="53"/>
      <c r="CZ554" s="53"/>
      <c r="DA554" s="53"/>
      <c r="DB554" s="53"/>
      <c r="DC554" s="53"/>
      <c r="DD554" s="53"/>
      <c r="DE554" s="53"/>
      <c r="DF554" s="53"/>
      <c r="DG554" s="53"/>
      <c r="DH554" s="53"/>
      <c r="DI554" s="53"/>
      <c r="DJ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  <c r="DU554" s="53"/>
    </row>
    <row r="555" spans="97:125" ht="15" thickBot="1">
      <c r="CS555" s="53"/>
      <c r="CT555" s="53"/>
      <c r="CU555" s="53"/>
      <c r="CV555" s="53"/>
      <c r="CW555" s="53"/>
      <c r="CX555" s="53"/>
      <c r="CY555" s="53"/>
      <c r="CZ555" s="53"/>
      <c r="DA555" s="53"/>
      <c r="DB555" s="53"/>
      <c r="DC555" s="53"/>
      <c r="DD555" s="53"/>
      <c r="DE555" s="53"/>
      <c r="DF555" s="53"/>
      <c r="DG555" s="53"/>
      <c r="DH555" s="53"/>
      <c r="DI555" s="53"/>
      <c r="DJ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  <c r="DU555" s="53"/>
    </row>
    <row r="556" spans="97:125" ht="15" thickBot="1">
      <c r="CS556" s="53"/>
      <c r="CT556" s="53"/>
      <c r="CU556" s="53"/>
      <c r="CV556" s="53"/>
      <c r="CW556" s="53"/>
      <c r="CX556" s="53"/>
      <c r="CY556" s="53"/>
      <c r="CZ556" s="53"/>
      <c r="DA556" s="53"/>
      <c r="DB556" s="53"/>
      <c r="DC556" s="53"/>
      <c r="DD556" s="53"/>
      <c r="DE556" s="53"/>
      <c r="DF556" s="53"/>
      <c r="DG556" s="53"/>
      <c r="DH556" s="53"/>
      <c r="DI556" s="53"/>
      <c r="DJ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  <c r="DU556" s="53"/>
    </row>
    <row r="557" spans="97:125" ht="15" thickBot="1">
      <c r="CS557" s="53"/>
      <c r="CT557" s="53"/>
      <c r="CU557" s="53"/>
      <c r="CV557" s="53"/>
      <c r="CW557" s="53"/>
      <c r="CX557" s="53"/>
      <c r="CY557" s="53"/>
      <c r="CZ557" s="53"/>
      <c r="DA557" s="53"/>
      <c r="DB557" s="53"/>
      <c r="DC557" s="53"/>
      <c r="DD557" s="53"/>
      <c r="DE557" s="53"/>
      <c r="DF557" s="53"/>
      <c r="DG557" s="53"/>
      <c r="DH557" s="53"/>
      <c r="DI557" s="53"/>
      <c r="DJ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  <c r="DU557" s="53"/>
    </row>
    <row r="558" spans="97:125" ht="15" thickBot="1">
      <c r="CS558" s="53"/>
      <c r="CT558" s="53"/>
      <c r="CU558" s="53"/>
      <c r="CV558" s="53"/>
      <c r="CW558" s="53"/>
      <c r="CX558" s="53"/>
      <c r="CY558" s="53"/>
      <c r="CZ558" s="53"/>
      <c r="DA558" s="53"/>
      <c r="DB558" s="53"/>
      <c r="DC558" s="53"/>
      <c r="DD558" s="53"/>
      <c r="DE558" s="53"/>
      <c r="DF558" s="53"/>
      <c r="DG558" s="53"/>
      <c r="DH558" s="53"/>
      <c r="DI558" s="53"/>
      <c r="DJ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  <c r="DU558" s="53"/>
    </row>
    <row r="559" spans="97:125" ht="15" thickBot="1">
      <c r="CS559" s="53"/>
      <c r="CT559" s="53"/>
      <c r="CU559" s="53"/>
      <c r="CV559" s="53"/>
      <c r="CW559" s="53"/>
      <c r="CX559" s="53"/>
      <c r="CY559" s="53"/>
      <c r="CZ559" s="53"/>
      <c r="DA559" s="53"/>
      <c r="DB559" s="53"/>
      <c r="DC559" s="53"/>
      <c r="DD559" s="53"/>
      <c r="DE559" s="53"/>
      <c r="DF559" s="53"/>
      <c r="DG559" s="53"/>
      <c r="DH559" s="53"/>
      <c r="DI559" s="53"/>
      <c r="DJ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  <c r="DU559" s="53"/>
    </row>
    <row r="560" spans="97:125" ht="15" thickBot="1">
      <c r="CS560" s="53"/>
      <c r="CT560" s="53"/>
      <c r="CU560" s="53"/>
      <c r="CV560" s="53"/>
      <c r="CW560" s="53"/>
      <c r="CX560" s="53"/>
      <c r="CY560" s="53"/>
      <c r="CZ560" s="53"/>
      <c r="DA560" s="53"/>
      <c r="DB560" s="53"/>
      <c r="DC560" s="53"/>
      <c r="DD560" s="53"/>
      <c r="DE560" s="53"/>
      <c r="DF560" s="53"/>
      <c r="DG560" s="53"/>
      <c r="DH560" s="53"/>
      <c r="DI560" s="53"/>
      <c r="DJ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  <c r="DU560" s="53"/>
    </row>
    <row r="561" spans="97:125" ht="15" thickBot="1">
      <c r="CS561" s="53"/>
      <c r="CT561" s="53"/>
      <c r="CU561" s="53"/>
      <c r="CV561" s="53"/>
      <c r="CW561" s="53"/>
      <c r="CX561" s="53"/>
      <c r="CY561" s="53"/>
      <c r="CZ561" s="53"/>
      <c r="DA561" s="53"/>
      <c r="DB561" s="53"/>
      <c r="DC561" s="53"/>
      <c r="DD561" s="53"/>
      <c r="DE561" s="53"/>
      <c r="DF561" s="53"/>
      <c r="DG561" s="53"/>
      <c r="DH561" s="53"/>
      <c r="DI561" s="53"/>
      <c r="DJ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  <c r="DU561" s="53"/>
    </row>
    <row r="562" spans="97:125" ht="15" thickBot="1"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</row>
    <row r="563" spans="97:125" ht="15" thickBot="1"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</row>
    <row r="564" spans="97:125" ht="15" thickBot="1"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</row>
    <row r="565" spans="97:125" ht="15" thickBot="1">
      <c r="CS565" s="53"/>
      <c r="CT565" s="53"/>
      <c r="CU565" s="53"/>
      <c r="CV565" s="53"/>
      <c r="CW565" s="53"/>
      <c r="CX565" s="53"/>
      <c r="CY565" s="53"/>
      <c r="CZ565" s="53"/>
      <c r="DA565" s="53"/>
      <c r="DB565" s="53"/>
      <c r="DC565" s="53"/>
      <c r="DD565" s="53"/>
      <c r="DE565" s="53"/>
      <c r="DF565" s="53"/>
      <c r="DG565" s="53"/>
      <c r="DH565" s="53"/>
      <c r="DI565" s="53"/>
      <c r="DJ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  <c r="DU565" s="53"/>
    </row>
    <row r="566" spans="97:125" ht="15" thickBot="1">
      <c r="CS566" s="53"/>
      <c r="CT566" s="53"/>
      <c r="CU566" s="53"/>
      <c r="CV566" s="53"/>
      <c r="CW566" s="53"/>
      <c r="CX566" s="53"/>
      <c r="CY566" s="53"/>
      <c r="CZ566" s="53"/>
      <c r="DA566" s="53"/>
      <c r="DB566" s="53"/>
      <c r="DC566" s="53"/>
      <c r="DD566" s="53"/>
      <c r="DE566" s="53"/>
      <c r="DF566" s="53"/>
      <c r="DG566" s="53"/>
      <c r="DH566" s="53"/>
      <c r="DI566" s="53"/>
      <c r="DJ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  <c r="DU566" s="53"/>
    </row>
    <row r="567" spans="97:125" ht="15" thickBot="1"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</row>
    <row r="568" spans="97:125" ht="15" thickBot="1"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</row>
    <row r="569" spans="97:125" ht="15" thickBot="1"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</row>
    <row r="570" spans="97:125" ht="15" thickBot="1"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</row>
    <row r="571" spans="97:125" ht="15" thickBot="1"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</row>
    <row r="572" spans="97:125" ht="15" thickBot="1"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</row>
    <row r="573" spans="97:125" ht="15" thickBot="1"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</row>
    <row r="574" spans="97:125" ht="15" thickBot="1"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</row>
    <row r="575" spans="97:125" ht="15" thickBot="1"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</row>
    <row r="576" spans="97:125" ht="15" thickBot="1"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</row>
    <row r="577" spans="97:125" ht="15" thickBot="1"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</row>
    <row r="578" spans="97:125" ht="15" thickBot="1"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</row>
    <row r="579" spans="97:125" ht="15" thickBot="1"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</row>
    <row r="580" spans="97:125" ht="15" thickBot="1"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</row>
    <row r="581" spans="97:125" ht="15" thickBot="1"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</row>
    <row r="582" spans="97:125" ht="15" thickBot="1"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</row>
    <row r="583" spans="97:125" ht="15" thickBot="1"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</row>
    <row r="584" spans="97:125" ht="15" thickBot="1"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</row>
    <row r="585" spans="97:125" ht="15" thickBot="1"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</row>
    <row r="586" spans="97:125" ht="15" thickBot="1"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</row>
    <row r="587" spans="97:125" ht="15" thickBot="1"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</row>
    <row r="588" spans="97:125" ht="15" thickBot="1"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</row>
    <row r="589" spans="97:125" ht="15" thickBot="1">
      <c r="CS589" s="53"/>
      <c r="CT589" s="53"/>
      <c r="CU589" s="53"/>
      <c r="CV589" s="53"/>
      <c r="CW589" s="53"/>
      <c r="CX589" s="53"/>
      <c r="CY589" s="53"/>
      <c r="CZ589" s="53"/>
      <c r="DA589" s="53"/>
      <c r="DB589" s="53"/>
      <c r="DC589" s="53"/>
      <c r="DD589" s="53"/>
      <c r="DE589" s="53"/>
      <c r="DF589" s="53"/>
      <c r="DG589" s="53"/>
      <c r="DH589" s="53"/>
      <c r="DI589" s="53"/>
      <c r="DJ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  <c r="DU589" s="53"/>
    </row>
    <row r="590" spans="97:125" ht="15" thickBot="1">
      <c r="CS590" s="53"/>
      <c r="CT590" s="53"/>
      <c r="CU590" s="53"/>
      <c r="CV590" s="53"/>
      <c r="CW590" s="53"/>
      <c r="CX590" s="53"/>
      <c r="CY590" s="53"/>
      <c r="CZ590" s="53"/>
      <c r="DA590" s="53"/>
      <c r="DB590" s="53"/>
      <c r="DC590" s="53"/>
      <c r="DD590" s="53"/>
      <c r="DE590" s="53"/>
      <c r="DF590" s="53"/>
      <c r="DG590" s="53"/>
      <c r="DH590" s="53"/>
      <c r="DI590" s="53"/>
      <c r="DJ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  <c r="DU590" s="53"/>
    </row>
    <row r="591" spans="97:125" ht="15" thickBot="1">
      <c r="CS591" s="53"/>
      <c r="CT591" s="53"/>
      <c r="CU591" s="53"/>
      <c r="CV591" s="53"/>
      <c r="CW591" s="53"/>
      <c r="CX591" s="53"/>
      <c r="CY591" s="53"/>
      <c r="CZ591" s="53"/>
      <c r="DA591" s="53"/>
      <c r="DB591" s="53"/>
      <c r="DC591" s="53"/>
      <c r="DD591" s="53"/>
      <c r="DE591" s="53"/>
      <c r="DF591" s="53"/>
      <c r="DG591" s="53"/>
      <c r="DH591" s="53"/>
      <c r="DI591" s="53"/>
      <c r="DJ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  <c r="DU591" s="53"/>
    </row>
    <row r="592" spans="97:125" ht="15" thickBot="1">
      <c r="CS592" s="53"/>
      <c r="CT592" s="53"/>
      <c r="CU592" s="53"/>
      <c r="CV592" s="53"/>
      <c r="CW592" s="53"/>
      <c r="CX592" s="53"/>
      <c r="CY592" s="53"/>
      <c r="CZ592" s="53"/>
      <c r="DA592" s="53"/>
      <c r="DB592" s="53"/>
      <c r="DC592" s="53"/>
      <c r="DD592" s="53"/>
      <c r="DE592" s="53"/>
      <c r="DF592" s="53"/>
      <c r="DG592" s="53"/>
      <c r="DH592" s="53"/>
      <c r="DI592" s="53"/>
      <c r="DJ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  <c r="DU592" s="53"/>
    </row>
    <row r="593" spans="97:125" ht="15" thickBot="1">
      <c r="CS593" s="53"/>
      <c r="CT593" s="53"/>
      <c r="CU593" s="53"/>
      <c r="CV593" s="53"/>
      <c r="CW593" s="53"/>
      <c r="CX593" s="53"/>
      <c r="CY593" s="53"/>
      <c r="CZ593" s="53"/>
      <c r="DA593" s="53"/>
      <c r="DB593" s="53"/>
      <c r="DC593" s="53"/>
      <c r="DD593" s="53"/>
      <c r="DE593" s="53"/>
      <c r="DF593" s="53"/>
      <c r="DG593" s="53"/>
      <c r="DH593" s="53"/>
      <c r="DI593" s="53"/>
      <c r="DJ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  <c r="DU593" s="53"/>
    </row>
    <row r="594" spans="97:125" ht="15" thickBot="1">
      <c r="CS594" s="53"/>
      <c r="CT594" s="53"/>
      <c r="CU594" s="53"/>
      <c r="CV594" s="53"/>
      <c r="CW594" s="53"/>
      <c r="CX594" s="53"/>
      <c r="CY594" s="53"/>
      <c r="CZ594" s="53"/>
      <c r="DA594" s="53"/>
      <c r="DB594" s="53"/>
      <c r="DC594" s="53"/>
      <c r="DD594" s="53"/>
      <c r="DE594" s="53"/>
      <c r="DF594" s="53"/>
      <c r="DG594" s="53"/>
      <c r="DH594" s="53"/>
      <c r="DI594" s="53"/>
      <c r="DJ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  <c r="DU594" s="53"/>
    </row>
    <row r="595" spans="97:125" ht="15" thickBot="1">
      <c r="CS595" s="53"/>
      <c r="CT595" s="53"/>
      <c r="CU595" s="53"/>
      <c r="CV595" s="53"/>
      <c r="CW595" s="53"/>
      <c r="CX595" s="53"/>
      <c r="CY595" s="53"/>
      <c r="CZ595" s="53"/>
      <c r="DA595" s="53"/>
      <c r="DB595" s="53"/>
      <c r="DC595" s="53"/>
      <c r="DD595" s="53"/>
      <c r="DE595" s="53"/>
      <c r="DF595" s="53"/>
      <c r="DG595" s="53"/>
      <c r="DH595" s="53"/>
      <c r="DI595" s="53"/>
      <c r="DJ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  <c r="DU595" s="53"/>
    </row>
    <row r="596" spans="97:125" ht="15" thickBot="1">
      <c r="CS596" s="53"/>
      <c r="CT596" s="53"/>
      <c r="CU596" s="53"/>
      <c r="CV596" s="53"/>
      <c r="CW596" s="53"/>
      <c r="CX596" s="53"/>
      <c r="CY596" s="53"/>
      <c r="CZ596" s="53"/>
      <c r="DA596" s="53"/>
      <c r="DB596" s="53"/>
      <c r="DC596" s="53"/>
      <c r="DD596" s="53"/>
      <c r="DE596" s="53"/>
      <c r="DF596" s="53"/>
      <c r="DG596" s="53"/>
      <c r="DH596" s="53"/>
      <c r="DI596" s="53"/>
      <c r="DJ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  <c r="DU596" s="53"/>
    </row>
    <row r="597" spans="97:125" ht="15" thickBot="1">
      <c r="CS597" s="53"/>
      <c r="CT597" s="53"/>
      <c r="CU597" s="53"/>
      <c r="CV597" s="53"/>
      <c r="CW597" s="53"/>
      <c r="CX597" s="53"/>
      <c r="CY597" s="53"/>
      <c r="CZ597" s="53"/>
      <c r="DA597" s="53"/>
      <c r="DB597" s="53"/>
      <c r="DC597" s="53"/>
      <c r="DD597" s="53"/>
      <c r="DE597" s="53"/>
      <c r="DF597" s="53"/>
      <c r="DG597" s="53"/>
      <c r="DH597" s="53"/>
      <c r="DI597" s="53"/>
      <c r="DJ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  <c r="DU597" s="53"/>
    </row>
    <row r="598" spans="97:125" ht="15" thickBot="1">
      <c r="CS598" s="53"/>
      <c r="CT598" s="53"/>
      <c r="CU598" s="53"/>
      <c r="CV598" s="53"/>
      <c r="CW598" s="53"/>
      <c r="CX598" s="53"/>
      <c r="CY598" s="53"/>
      <c r="CZ598" s="53"/>
      <c r="DA598" s="53"/>
      <c r="DB598" s="53"/>
      <c r="DC598" s="53"/>
      <c r="DD598" s="53"/>
      <c r="DE598" s="53"/>
      <c r="DF598" s="53"/>
      <c r="DG598" s="53"/>
      <c r="DH598" s="53"/>
      <c r="DI598" s="53"/>
      <c r="DJ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  <c r="DU598" s="53"/>
    </row>
    <row r="599" spans="97:125" ht="15" thickBot="1">
      <c r="CS599" s="53"/>
      <c r="CT599" s="53"/>
      <c r="CU599" s="53"/>
      <c r="CV599" s="53"/>
      <c r="CW599" s="53"/>
      <c r="CX599" s="53"/>
      <c r="CY599" s="53"/>
      <c r="CZ599" s="53"/>
      <c r="DA599" s="53"/>
      <c r="DB599" s="53"/>
      <c r="DC599" s="53"/>
      <c r="DD599" s="53"/>
      <c r="DE599" s="53"/>
      <c r="DF599" s="53"/>
      <c r="DG599" s="53"/>
      <c r="DH599" s="53"/>
      <c r="DI599" s="53"/>
      <c r="DJ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  <c r="DU599" s="53"/>
    </row>
    <row r="600" spans="97:125" ht="15" thickBot="1">
      <c r="CS600" s="53"/>
      <c r="CT600" s="53"/>
      <c r="CU600" s="53"/>
      <c r="CV600" s="53"/>
      <c r="CW600" s="53"/>
      <c r="CX600" s="53"/>
      <c r="CY600" s="53"/>
      <c r="CZ600" s="53"/>
      <c r="DA600" s="53"/>
      <c r="DB600" s="53"/>
      <c r="DC600" s="53"/>
      <c r="DD600" s="53"/>
      <c r="DE600" s="53"/>
      <c r="DF600" s="53"/>
      <c r="DG600" s="53"/>
      <c r="DH600" s="53"/>
      <c r="DI600" s="53"/>
      <c r="DJ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  <c r="DU600" s="53"/>
    </row>
    <row r="601" spans="97:125" ht="15" thickBot="1">
      <c r="CS601" s="53"/>
      <c r="CT601" s="53"/>
      <c r="CU601" s="53"/>
      <c r="CV601" s="53"/>
      <c r="CW601" s="53"/>
      <c r="CX601" s="53"/>
      <c r="CY601" s="53"/>
      <c r="CZ601" s="53"/>
      <c r="DA601" s="53"/>
      <c r="DB601" s="53"/>
      <c r="DC601" s="53"/>
      <c r="DD601" s="53"/>
      <c r="DE601" s="53"/>
      <c r="DF601" s="53"/>
      <c r="DG601" s="53"/>
      <c r="DH601" s="53"/>
      <c r="DI601" s="53"/>
      <c r="DJ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  <c r="DU601" s="53"/>
    </row>
    <row r="602" spans="97:125" ht="15" thickBot="1">
      <c r="CS602" s="53"/>
      <c r="CT602" s="53"/>
      <c r="CU602" s="53"/>
      <c r="CV602" s="53"/>
      <c r="CW602" s="53"/>
      <c r="CX602" s="53"/>
      <c r="CY602" s="53"/>
      <c r="CZ602" s="53"/>
      <c r="DA602" s="53"/>
      <c r="DB602" s="53"/>
      <c r="DC602" s="53"/>
      <c r="DD602" s="53"/>
      <c r="DE602" s="53"/>
      <c r="DF602" s="53"/>
      <c r="DG602" s="53"/>
      <c r="DH602" s="53"/>
      <c r="DI602" s="53"/>
      <c r="DJ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  <c r="DU602" s="53"/>
    </row>
    <row r="603" spans="97:125" ht="15" thickBot="1">
      <c r="CS603" s="53"/>
      <c r="CT603" s="53"/>
      <c r="CU603" s="53"/>
      <c r="CV603" s="53"/>
      <c r="CW603" s="53"/>
      <c r="CX603" s="53"/>
      <c r="CY603" s="53"/>
      <c r="CZ603" s="53"/>
      <c r="DA603" s="53"/>
      <c r="DB603" s="53"/>
      <c r="DC603" s="53"/>
      <c r="DD603" s="53"/>
      <c r="DE603" s="53"/>
      <c r="DF603" s="53"/>
      <c r="DG603" s="53"/>
      <c r="DH603" s="53"/>
      <c r="DI603" s="53"/>
      <c r="DJ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  <c r="DU603" s="53"/>
    </row>
    <row r="604" spans="97:125" ht="15" thickBot="1">
      <c r="CS604" s="53"/>
      <c r="CT604" s="53"/>
      <c r="CU604" s="53"/>
      <c r="CV604" s="53"/>
      <c r="CW604" s="53"/>
      <c r="CX604" s="53"/>
      <c r="CY604" s="53"/>
      <c r="CZ604" s="53"/>
      <c r="DA604" s="53"/>
      <c r="DB604" s="53"/>
      <c r="DC604" s="53"/>
      <c r="DD604" s="53"/>
      <c r="DE604" s="53"/>
      <c r="DF604" s="53"/>
      <c r="DG604" s="53"/>
      <c r="DH604" s="53"/>
      <c r="DI604" s="53"/>
      <c r="DJ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  <c r="DU604" s="53"/>
    </row>
    <row r="605" spans="97:125" ht="15" thickBot="1">
      <c r="CS605" s="53"/>
      <c r="CT605" s="53"/>
      <c r="CU605" s="53"/>
      <c r="CV605" s="53"/>
      <c r="CW605" s="53"/>
      <c r="CX605" s="53"/>
      <c r="CY605" s="53"/>
      <c r="CZ605" s="53"/>
      <c r="DA605" s="53"/>
      <c r="DB605" s="53"/>
      <c r="DC605" s="53"/>
      <c r="DD605" s="53"/>
      <c r="DE605" s="53"/>
      <c r="DF605" s="53"/>
      <c r="DG605" s="53"/>
      <c r="DH605" s="53"/>
      <c r="DI605" s="53"/>
      <c r="DJ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  <c r="DU605" s="53"/>
    </row>
    <row r="606" spans="97:125" ht="15" thickBot="1">
      <c r="CS606" s="53"/>
      <c r="CT606" s="53"/>
      <c r="CU606" s="53"/>
      <c r="CV606" s="53"/>
      <c r="CW606" s="53"/>
      <c r="CX606" s="53"/>
      <c r="CY606" s="53"/>
      <c r="CZ606" s="53"/>
      <c r="DA606" s="53"/>
      <c r="DB606" s="53"/>
      <c r="DC606" s="53"/>
      <c r="DD606" s="53"/>
      <c r="DE606" s="53"/>
      <c r="DF606" s="53"/>
      <c r="DG606" s="53"/>
      <c r="DH606" s="53"/>
      <c r="DI606" s="53"/>
      <c r="DJ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  <c r="DU606" s="53"/>
    </row>
    <row r="607" spans="97:125" ht="15" thickBot="1">
      <c r="CS607" s="53"/>
      <c r="CT607" s="53"/>
      <c r="CU607" s="53"/>
      <c r="CV607" s="53"/>
      <c r="CW607" s="53"/>
      <c r="CX607" s="53"/>
      <c r="CY607" s="53"/>
      <c r="CZ607" s="53"/>
      <c r="DA607" s="53"/>
      <c r="DB607" s="53"/>
      <c r="DC607" s="53"/>
      <c r="DD607" s="53"/>
      <c r="DE607" s="53"/>
      <c r="DF607" s="53"/>
      <c r="DG607" s="53"/>
      <c r="DH607" s="53"/>
      <c r="DI607" s="53"/>
      <c r="DJ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  <c r="DU607" s="53"/>
    </row>
    <row r="608" spans="97:125" ht="15" thickBot="1">
      <c r="CS608" s="53"/>
      <c r="CT608" s="53"/>
      <c r="CU608" s="53"/>
      <c r="CV608" s="53"/>
      <c r="CW608" s="53"/>
      <c r="CX608" s="53"/>
      <c r="CY608" s="53"/>
      <c r="CZ608" s="53"/>
      <c r="DA608" s="53"/>
      <c r="DB608" s="53"/>
      <c r="DC608" s="53"/>
      <c r="DD608" s="53"/>
      <c r="DE608" s="53"/>
      <c r="DF608" s="53"/>
      <c r="DG608" s="53"/>
      <c r="DH608" s="53"/>
      <c r="DI608" s="53"/>
      <c r="DJ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  <c r="DU608" s="53"/>
    </row>
    <row r="609" spans="97:125" ht="15" thickBot="1">
      <c r="CS609" s="53"/>
      <c r="CT609" s="53"/>
      <c r="CU609" s="53"/>
      <c r="CV609" s="53"/>
      <c r="CW609" s="53"/>
      <c r="CX609" s="53"/>
      <c r="CY609" s="53"/>
      <c r="CZ609" s="53"/>
      <c r="DA609" s="53"/>
      <c r="DB609" s="53"/>
      <c r="DC609" s="53"/>
      <c r="DD609" s="53"/>
      <c r="DE609" s="53"/>
      <c r="DF609" s="53"/>
      <c r="DG609" s="53"/>
      <c r="DH609" s="53"/>
      <c r="DI609" s="53"/>
      <c r="DJ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  <c r="DU609" s="53"/>
    </row>
    <row r="610" spans="97:125" ht="15" thickBot="1">
      <c r="CS610" s="53"/>
      <c r="CT610" s="53"/>
      <c r="CU610" s="53"/>
      <c r="CV610" s="53"/>
      <c r="CW610" s="53"/>
      <c r="CX610" s="53"/>
      <c r="CY610" s="53"/>
      <c r="CZ610" s="53"/>
      <c r="DA610" s="53"/>
      <c r="DB610" s="53"/>
      <c r="DC610" s="53"/>
      <c r="DD610" s="53"/>
      <c r="DE610" s="53"/>
      <c r="DF610" s="53"/>
      <c r="DG610" s="53"/>
      <c r="DH610" s="53"/>
      <c r="DI610" s="53"/>
      <c r="DJ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  <c r="DU610" s="53"/>
    </row>
    <row r="611" spans="97:125" ht="15" thickBot="1">
      <c r="CS611" s="53"/>
      <c r="CT611" s="53"/>
      <c r="CU611" s="53"/>
      <c r="CV611" s="53"/>
      <c r="CW611" s="53"/>
      <c r="CX611" s="53"/>
      <c r="CY611" s="53"/>
      <c r="CZ611" s="53"/>
      <c r="DA611" s="53"/>
      <c r="DB611" s="53"/>
      <c r="DC611" s="53"/>
      <c r="DD611" s="53"/>
      <c r="DE611" s="53"/>
      <c r="DF611" s="53"/>
      <c r="DG611" s="53"/>
      <c r="DH611" s="53"/>
      <c r="DI611" s="53"/>
      <c r="DJ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  <c r="DU611" s="53"/>
    </row>
    <row r="612" spans="97:125" ht="15" thickBot="1">
      <c r="CS612" s="53"/>
      <c r="CT612" s="53"/>
      <c r="CU612" s="53"/>
      <c r="CV612" s="53"/>
      <c r="CW612" s="53"/>
      <c r="CX612" s="53"/>
      <c r="CY612" s="53"/>
      <c r="CZ612" s="53"/>
      <c r="DA612" s="53"/>
      <c r="DB612" s="53"/>
      <c r="DC612" s="53"/>
      <c r="DD612" s="53"/>
      <c r="DE612" s="53"/>
      <c r="DF612" s="53"/>
      <c r="DG612" s="53"/>
      <c r="DH612" s="53"/>
      <c r="DI612" s="53"/>
      <c r="DJ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  <c r="DU612" s="53"/>
    </row>
    <row r="613" spans="97:125" ht="15" thickBot="1">
      <c r="CS613" s="53"/>
      <c r="CT613" s="53"/>
      <c r="CU613" s="53"/>
      <c r="CV613" s="53"/>
      <c r="CW613" s="53"/>
      <c r="CX613" s="53"/>
      <c r="CY613" s="53"/>
      <c r="CZ613" s="53"/>
      <c r="DA613" s="53"/>
      <c r="DB613" s="53"/>
      <c r="DC613" s="53"/>
      <c r="DD613" s="53"/>
      <c r="DE613" s="53"/>
      <c r="DF613" s="53"/>
      <c r="DG613" s="53"/>
      <c r="DH613" s="53"/>
      <c r="DI613" s="53"/>
      <c r="DJ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  <c r="DU613" s="53"/>
    </row>
    <row r="614" spans="97:125" ht="15" thickBot="1">
      <c r="CS614" s="53"/>
      <c r="CT614" s="53"/>
      <c r="CU614" s="53"/>
      <c r="CV614" s="53"/>
      <c r="CW614" s="53"/>
      <c r="CX614" s="53"/>
      <c r="CY614" s="53"/>
      <c r="CZ614" s="53"/>
      <c r="DA614" s="53"/>
      <c r="DB614" s="53"/>
      <c r="DC614" s="53"/>
      <c r="DD614" s="53"/>
      <c r="DE614" s="53"/>
      <c r="DF614" s="53"/>
      <c r="DG614" s="53"/>
      <c r="DH614" s="53"/>
      <c r="DI614" s="53"/>
      <c r="DJ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  <c r="DU614" s="53"/>
    </row>
    <row r="615" spans="97:125" ht="15" thickBot="1">
      <c r="CS615" s="53"/>
      <c r="CT615" s="53"/>
      <c r="CU615" s="53"/>
      <c r="CV615" s="53"/>
      <c r="CW615" s="53"/>
      <c r="CX615" s="53"/>
      <c r="CY615" s="53"/>
      <c r="CZ615" s="53"/>
      <c r="DA615" s="53"/>
      <c r="DB615" s="53"/>
      <c r="DC615" s="53"/>
      <c r="DD615" s="53"/>
      <c r="DE615" s="53"/>
      <c r="DF615" s="53"/>
      <c r="DG615" s="53"/>
      <c r="DH615" s="53"/>
      <c r="DI615" s="53"/>
      <c r="DJ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  <c r="DU615" s="53"/>
    </row>
    <row r="616" spans="97:125" ht="15" thickBot="1">
      <c r="CS616" s="53"/>
      <c r="CT616" s="53"/>
      <c r="CU616" s="53"/>
      <c r="CV616" s="53"/>
      <c r="CW616" s="53"/>
      <c r="CX616" s="53"/>
      <c r="CY616" s="53"/>
      <c r="CZ616" s="53"/>
      <c r="DA616" s="53"/>
      <c r="DB616" s="53"/>
      <c r="DC616" s="53"/>
      <c r="DD616" s="53"/>
      <c r="DE616" s="53"/>
      <c r="DF616" s="53"/>
      <c r="DG616" s="53"/>
      <c r="DH616" s="53"/>
      <c r="DI616" s="53"/>
      <c r="DJ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  <c r="DU616" s="53"/>
    </row>
    <row r="617" spans="97:125" ht="15" thickBot="1">
      <c r="CS617" s="53"/>
      <c r="CT617" s="53"/>
      <c r="CU617" s="53"/>
      <c r="CV617" s="53"/>
      <c r="CW617" s="53"/>
      <c r="CX617" s="53"/>
      <c r="CY617" s="53"/>
      <c r="CZ617" s="53"/>
      <c r="DA617" s="53"/>
      <c r="DB617" s="53"/>
      <c r="DC617" s="53"/>
      <c r="DD617" s="53"/>
      <c r="DE617" s="53"/>
      <c r="DF617" s="53"/>
      <c r="DG617" s="53"/>
      <c r="DH617" s="53"/>
      <c r="DI617" s="53"/>
      <c r="DJ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  <c r="DU617" s="53"/>
    </row>
    <row r="618" spans="97:125" ht="15" thickBot="1">
      <c r="CS618" s="53"/>
      <c r="CT618" s="53"/>
      <c r="CU618" s="53"/>
      <c r="CV618" s="53"/>
      <c r="CW618" s="53"/>
      <c r="CX618" s="53"/>
      <c r="CY618" s="53"/>
      <c r="CZ618" s="53"/>
      <c r="DA618" s="53"/>
      <c r="DB618" s="53"/>
      <c r="DC618" s="53"/>
      <c r="DD618" s="53"/>
      <c r="DE618" s="53"/>
      <c r="DF618" s="53"/>
      <c r="DG618" s="53"/>
      <c r="DH618" s="53"/>
      <c r="DI618" s="53"/>
      <c r="DJ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  <c r="DU618" s="53"/>
    </row>
    <row r="619" spans="97:125" ht="15" thickBot="1">
      <c r="CS619" s="53"/>
      <c r="CT619" s="53"/>
      <c r="CU619" s="53"/>
      <c r="CV619" s="53"/>
      <c r="CW619" s="53"/>
      <c r="CX619" s="53"/>
      <c r="CY619" s="53"/>
      <c r="CZ619" s="53"/>
      <c r="DA619" s="53"/>
      <c r="DB619" s="53"/>
      <c r="DC619" s="53"/>
      <c r="DD619" s="53"/>
      <c r="DE619" s="53"/>
      <c r="DF619" s="53"/>
      <c r="DG619" s="53"/>
      <c r="DH619" s="53"/>
      <c r="DI619" s="53"/>
      <c r="DJ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  <c r="DU619" s="53"/>
    </row>
    <row r="620" spans="97:125" ht="15" thickBot="1">
      <c r="CS620" s="53"/>
      <c r="CT620" s="53"/>
      <c r="CU620" s="53"/>
      <c r="CV620" s="53"/>
      <c r="CW620" s="53"/>
      <c r="CX620" s="53"/>
      <c r="CY620" s="53"/>
      <c r="CZ620" s="53"/>
      <c r="DA620" s="53"/>
      <c r="DB620" s="53"/>
      <c r="DC620" s="53"/>
      <c r="DD620" s="53"/>
      <c r="DE620" s="53"/>
      <c r="DF620" s="53"/>
      <c r="DG620" s="53"/>
      <c r="DH620" s="53"/>
      <c r="DI620" s="53"/>
      <c r="DJ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  <c r="DU620" s="53"/>
    </row>
    <row r="621" spans="97:125" ht="15" thickBot="1"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</row>
    <row r="622" spans="97:125" ht="15" thickBot="1"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</row>
    <row r="623" spans="97:125" ht="15" thickBot="1"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</row>
    <row r="624" spans="97:125" ht="15" thickBot="1"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</row>
    <row r="625" spans="97:125" ht="15" thickBot="1"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</row>
    <row r="626" spans="97:125" ht="15" thickBot="1"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</row>
    <row r="627" spans="97:125" ht="15" thickBot="1"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</row>
    <row r="628" spans="97:125" ht="15" thickBot="1"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</row>
    <row r="629" spans="97:125" ht="15" thickBot="1"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</row>
    <row r="630" spans="97:125" ht="15" thickBot="1"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</row>
    <row r="631" spans="97:125" ht="15" thickBot="1"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</row>
    <row r="632" spans="97:125" ht="15" thickBot="1"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</row>
    <row r="633" spans="97:125" ht="15" thickBot="1"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</row>
    <row r="634" spans="97:125" ht="15" thickBot="1"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</row>
    <row r="635" spans="97:125" ht="15" thickBot="1"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</row>
    <row r="636" spans="97:125" ht="15" thickBot="1"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</row>
    <row r="637" spans="97:125" ht="15" thickBot="1"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</row>
    <row r="638" spans="97:125" ht="15" thickBot="1"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</row>
    <row r="639" spans="97:125" ht="15" thickBot="1"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</row>
    <row r="640" spans="97:125" ht="15" thickBot="1"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</row>
    <row r="641" spans="97:125" ht="15" thickBot="1"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</row>
    <row r="642" spans="97:125" ht="15" thickBot="1"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</row>
    <row r="643" spans="97:125" ht="15" thickBot="1"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</row>
    <row r="644" spans="97:125" ht="15" thickBot="1"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</row>
    <row r="645" spans="97:125" ht="15" thickBot="1"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</row>
    <row r="646" spans="97:125" ht="15" thickBot="1"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</row>
    <row r="647" spans="97:125" ht="15" thickBot="1">
      <c r="CS647" s="53"/>
      <c r="CT647" s="53"/>
      <c r="CU647" s="53"/>
      <c r="CV647" s="53"/>
      <c r="CW647" s="53"/>
      <c r="CX647" s="53"/>
      <c r="CY647" s="53"/>
      <c r="CZ647" s="53"/>
      <c r="DA647" s="53"/>
      <c r="DB647" s="53"/>
      <c r="DC647" s="53"/>
      <c r="DD647" s="53"/>
      <c r="DE647" s="53"/>
      <c r="DF647" s="53"/>
      <c r="DG647" s="53"/>
      <c r="DH647" s="53"/>
      <c r="DI647" s="53"/>
      <c r="DJ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  <c r="DU647" s="53"/>
    </row>
    <row r="648" spans="97:125" ht="15" thickBot="1">
      <c r="CS648" s="53"/>
      <c r="CT648" s="53"/>
      <c r="CU648" s="53"/>
      <c r="CV648" s="53"/>
      <c r="CW648" s="53"/>
      <c r="CX648" s="53"/>
      <c r="CY648" s="53"/>
      <c r="CZ648" s="53"/>
      <c r="DA648" s="53"/>
      <c r="DB648" s="53"/>
      <c r="DC648" s="53"/>
      <c r="DD648" s="53"/>
      <c r="DE648" s="53"/>
      <c r="DF648" s="53"/>
      <c r="DG648" s="53"/>
      <c r="DH648" s="53"/>
      <c r="DI648" s="53"/>
      <c r="DJ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  <c r="DU648" s="53"/>
    </row>
    <row r="649" spans="97:125" ht="15" thickBot="1">
      <c r="CS649" s="53"/>
      <c r="CT649" s="53"/>
      <c r="CU649" s="53"/>
      <c r="CV649" s="53"/>
      <c r="CW649" s="53"/>
      <c r="CX649" s="53"/>
      <c r="CY649" s="53"/>
      <c r="CZ649" s="53"/>
      <c r="DA649" s="53"/>
      <c r="DB649" s="53"/>
      <c r="DC649" s="53"/>
      <c r="DD649" s="53"/>
      <c r="DE649" s="53"/>
      <c r="DF649" s="53"/>
      <c r="DG649" s="53"/>
      <c r="DH649" s="53"/>
      <c r="DI649" s="53"/>
      <c r="DJ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  <c r="DU649" s="53"/>
    </row>
    <row r="650" spans="97:125" ht="15" thickBot="1">
      <c r="CS650" s="53"/>
      <c r="CT650" s="53"/>
      <c r="CU650" s="53"/>
      <c r="CV650" s="53"/>
      <c r="CW650" s="53"/>
      <c r="CX650" s="53"/>
      <c r="CY650" s="53"/>
      <c r="CZ650" s="53"/>
      <c r="DA650" s="53"/>
      <c r="DB650" s="53"/>
      <c r="DC650" s="53"/>
      <c r="DD650" s="53"/>
      <c r="DE650" s="53"/>
      <c r="DF650" s="53"/>
      <c r="DG650" s="53"/>
      <c r="DH650" s="53"/>
      <c r="DI650" s="53"/>
      <c r="DJ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  <c r="DU650" s="53"/>
    </row>
    <row r="651" spans="97:125" ht="15" thickBot="1">
      <c r="CS651" s="53"/>
      <c r="CT651" s="53"/>
      <c r="CU651" s="53"/>
      <c r="CV651" s="53"/>
      <c r="CW651" s="53"/>
      <c r="CX651" s="53"/>
      <c r="CY651" s="53"/>
      <c r="CZ651" s="53"/>
      <c r="DA651" s="53"/>
      <c r="DB651" s="53"/>
      <c r="DC651" s="53"/>
      <c r="DD651" s="53"/>
      <c r="DE651" s="53"/>
      <c r="DF651" s="53"/>
      <c r="DG651" s="53"/>
      <c r="DH651" s="53"/>
      <c r="DI651" s="53"/>
      <c r="DJ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  <c r="DU651" s="53"/>
    </row>
    <row r="652" spans="97:125" ht="15" thickBot="1">
      <c r="CS652" s="53"/>
      <c r="CT652" s="53"/>
      <c r="CU652" s="53"/>
      <c r="CV652" s="53"/>
      <c r="CW652" s="53"/>
      <c r="CX652" s="53"/>
      <c r="CY652" s="53"/>
      <c r="CZ652" s="53"/>
      <c r="DA652" s="53"/>
      <c r="DB652" s="53"/>
      <c r="DC652" s="53"/>
      <c r="DD652" s="53"/>
      <c r="DE652" s="53"/>
      <c r="DF652" s="53"/>
      <c r="DG652" s="53"/>
      <c r="DH652" s="53"/>
      <c r="DI652" s="53"/>
      <c r="DJ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  <c r="DU652" s="53"/>
    </row>
    <row r="653" spans="97:125" ht="15" thickBot="1">
      <c r="CS653" s="53"/>
      <c r="CT653" s="53"/>
      <c r="CU653" s="53"/>
      <c r="CV653" s="53"/>
      <c r="CW653" s="53"/>
      <c r="CX653" s="53"/>
      <c r="CY653" s="53"/>
      <c r="CZ653" s="53"/>
      <c r="DA653" s="53"/>
      <c r="DB653" s="53"/>
      <c r="DC653" s="53"/>
      <c r="DD653" s="53"/>
      <c r="DE653" s="53"/>
      <c r="DF653" s="53"/>
      <c r="DG653" s="53"/>
      <c r="DH653" s="53"/>
      <c r="DI653" s="53"/>
      <c r="DJ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  <c r="DU653" s="53"/>
    </row>
    <row r="654" spans="97:125" ht="15" thickBot="1">
      <c r="CS654" s="53"/>
      <c r="CT654" s="53"/>
      <c r="CU654" s="53"/>
      <c r="CV654" s="53"/>
      <c r="CW654" s="53"/>
      <c r="CX654" s="53"/>
      <c r="CY654" s="53"/>
      <c r="CZ654" s="53"/>
      <c r="DA654" s="53"/>
      <c r="DB654" s="53"/>
      <c r="DC654" s="53"/>
      <c r="DD654" s="53"/>
      <c r="DE654" s="53"/>
      <c r="DF654" s="53"/>
      <c r="DG654" s="53"/>
      <c r="DH654" s="53"/>
      <c r="DI654" s="53"/>
      <c r="DJ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  <c r="DU654" s="53"/>
    </row>
    <row r="655" spans="97:125" ht="15" thickBot="1">
      <c r="CS655" s="53"/>
      <c r="CT655" s="53"/>
      <c r="CU655" s="53"/>
      <c r="CV655" s="53"/>
      <c r="CW655" s="53"/>
      <c r="CX655" s="53"/>
      <c r="CY655" s="53"/>
      <c r="CZ655" s="53"/>
      <c r="DA655" s="53"/>
      <c r="DB655" s="53"/>
      <c r="DC655" s="53"/>
      <c r="DD655" s="53"/>
      <c r="DE655" s="53"/>
      <c r="DF655" s="53"/>
      <c r="DG655" s="53"/>
      <c r="DH655" s="53"/>
      <c r="DI655" s="53"/>
      <c r="DJ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  <c r="DU655" s="53"/>
    </row>
    <row r="656" spans="97:125" ht="15" thickBot="1">
      <c r="CS656" s="53"/>
      <c r="CT656" s="53"/>
      <c r="CU656" s="53"/>
      <c r="CV656" s="53"/>
      <c r="CW656" s="53"/>
      <c r="CX656" s="53"/>
      <c r="CY656" s="53"/>
      <c r="CZ656" s="53"/>
      <c r="DA656" s="53"/>
      <c r="DB656" s="53"/>
      <c r="DC656" s="53"/>
      <c r="DD656" s="53"/>
      <c r="DE656" s="53"/>
      <c r="DF656" s="53"/>
      <c r="DG656" s="53"/>
      <c r="DH656" s="53"/>
      <c r="DI656" s="53"/>
      <c r="DJ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  <c r="DU656" s="53"/>
    </row>
    <row r="657" spans="97:125" ht="15" thickBot="1">
      <c r="CS657" s="53"/>
      <c r="CT657" s="53"/>
      <c r="CU657" s="53"/>
      <c r="CV657" s="53"/>
      <c r="CW657" s="53"/>
      <c r="CX657" s="53"/>
      <c r="CY657" s="53"/>
      <c r="CZ657" s="53"/>
      <c r="DA657" s="53"/>
      <c r="DB657" s="53"/>
      <c r="DC657" s="53"/>
      <c r="DD657" s="53"/>
      <c r="DE657" s="53"/>
      <c r="DF657" s="53"/>
      <c r="DG657" s="53"/>
      <c r="DH657" s="53"/>
      <c r="DI657" s="53"/>
      <c r="DJ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  <c r="DU657" s="53"/>
    </row>
    <row r="658" spans="97:125" ht="15" thickBot="1">
      <c r="CS658" s="53"/>
      <c r="CT658" s="53"/>
      <c r="CU658" s="53"/>
      <c r="CV658" s="53"/>
      <c r="CW658" s="53"/>
      <c r="CX658" s="53"/>
      <c r="CY658" s="53"/>
      <c r="CZ658" s="53"/>
      <c r="DA658" s="53"/>
      <c r="DB658" s="53"/>
      <c r="DC658" s="53"/>
      <c r="DD658" s="53"/>
      <c r="DE658" s="53"/>
      <c r="DF658" s="53"/>
      <c r="DG658" s="53"/>
      <c r="DH658" s="53"/>
      <c r="DI658" s="53"/>
      <c r="DJ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  <c r="DU658" s="53"/>
    </row>
    <row r="659" spans="97:125" ht="15" thickBot="1">
      <c r="CS659" s="53"/>
      <c r="CT659" s="53"/>
      <c r="CU659" s="53"/>
      <c r="CV659" s="53"/>
      <c r="CW659" s="53"/>
      <c r="CX659" s="53"/>
      <c r="CY659" s="53"/>
      <c r="CZ659" s="53"/>
      <c r="DA659" s="53"/>
      <c r="DB659" s="53"/>
      <c r="DC659" s="53"/>
      <c r="DD659" s="53"/>
      <c r="DE659" s="53"/>
      <c r="DF659" s="53"/>
      <c r="DG659" s="53"/>
      <c r="DH659" s="53"/>
      <c r="DI659" s="53"/>
      <c r="DJ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  <c r="DU659" s="53"/>
    </row>
    <row r="660" spans="97:125" ht="15" thickBot="1">
      <c r="CS660" s="53"/>
      <c r="CT660" s="53"/>
      <c r="CU660" s="53"/>
      <c r="CV660" s="53"/>
      <c r="CW660" s="53"/>
      <c r="CX660" s="53"/>
      <c r="CY660" s="53"/>
      <c r="CZ660" s="53"/>
      <c r="DA660" s="53"/>
      <c r="DB660" s="53"/>
      <c r="DC660" s="53"/>
      <c r="DD660" s="53"/>
      <c r="DE660" s="53"/>
      <c r="DF660" s="53"/>
      <c r="DG660" s="53"/>
      <c r="DH660" s="53"/>
      <c r="DI660" s="53"/>
      <c r="DJ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  <c r="DU660" s="53"/>
    </row>
    <row r="661" spans="97:125" ht="15" thickBot="1">
      <c r="CS661" s="53"/>
      <c r="CT661" s="53"/>
      <c r="CU661" s="53"/>
      <c r="CV661" s="53"/>
      <c r="CW661" s="53"/>
      <c r="CX661" s="53"/>
      <c r="CY661" s="53"/>
      <c r="CZ661" s="53"/>
      <c r="DA661" s="53"/>
      <c r="DB661" s="53"/>
      <c r="DC661" s="53"/>
      <c r="DD661" s="53"/>
      <c r="DE661" s="53"/>
      <c r="DF661" s="53"/>
      <c r="DG661" s="53"/>
      <c r="DH661" s="53"/>
      <c r="DI661" s="53"/>
      <c r="DJ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  <c r="DU661" s="53"/>
    </row>
    <row r="662" spans="97:125" ht="15" thickBot="1">
      <c r="CS662" s="53"/>
      <c r="CT662" s="53"/>
      <c r="CU662" s="53"/>
      <c r="CV662" s="53"/>
      <c r="CW662" s="53"/>
      <c r="CX662" s="53"/>
      <c r="CY662" s="53"/>
      <c r="CZ662" s="53"/>
      <c r="DA662" s="53"/>
      <c r="DB662" s="53"/>
      <c r="DC662" s="53"/>
      <c r="DD662" s="53"/>
      <c r="DE662" s="53"/>
      <c r="DF662" s="53"/>
      <c r="DG662" s="53"/>
      <c r="DH662" s="53"/>
      <c r="DI662" s="53"/>
      <c r="DJ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  <c r="DU662" s="53"/>
    </row>
    <row r="663" spans="97:125" ht="15" thickBot="1">
      <c r="CS663" s="53"/>
      <c r="CT663" s="53"/>
      <c r="CU663" s="53"/>
      <c r="CV663" s="53"/>
      <c r="CW663" s="53"/>
      <c r="CX663" s="53"/>
      <c r="CY663" s="53"/>
      <c r="CZ663" s="53"/>
      <c r="DA663" s="53"/>
      <c r="DB663" s="53"/>
      <c r="DC663" s="53"/>
      <c r="DD663" s="53"/>
      <c r="DE663" s="53"/>
      <c r="DF663" s="53"/>
      <c r="DG663" s="53"/>
      <c r="DH663" s="53"/>
      <c r="DI663" s="53"/>
      <c r="DJ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  <c r="DU663" s="53"/>
    </row>
    <row r="664" spans="97:125" ht="15" thickBot="1">
      <c r="CS664" s="53"/>
      <c r="CT664" s="53"/>
      <c r="CU664" s="53"/>
      <c r="CV664" s="53"/>
      <c r="CW664" s="53"/>
      <c r="CX664" s="53"/>
      <c r="CY664" s="53"/>
      <c r="CZ664" s="53"/>
      <c r="DA664" s="53"/>
      <c r="DB664" s="53"/>
      <c r="DC664" s="53"/>
      <c r="DD664" s="53"/>
      <c r="DE664" s="53"/>
      <c r="DF664" s="53"/>
      <c r="DG664" s="53"/>
      <c r="DH664" s="53"/>
      <c r="DI664" s="53"/>
      <c r="DJ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  <c r="DU664" s="53"/>
    </row>
    <row r="665" spans="97:125" ht="15" thickBot="1">
      <c r="CS665" s="53"/>
      <c r="CT665" s="53"/>
      <c r="CU665" s="53"/>
      <c r="CV665" s="53"/>
      <c r="CW665" s="53"/>
      <c r="CX665" s="53"/>
      <c r="CY665" s="53"/>
      <c r="CZ665" s="53"/>
      <c r="DA665" s="53"/>
      <c r="DB665" s="53"/>
      <c r="DC665" s="53"/>
      <c r="DD665" s="53"/>
      <c r="DE665" s="53"/>
      <c r="DF665" s="53"/>
      <c r="DG665" s="53"/>
      <c r="DH665" s="53"/>
      <c r="DI665" s="53"/>
      <c r="DJ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  <c r="DU665" s="53"/>
    </row>
    <row r="666" spans="97:125" ht="15" thickBot="1">
      <c r="CS666" s="53"/>
      <c r="CT666" s="53"/>
      <c r="CU666" s="53"/>
      <c r="CV666" s="53"/>
      <c r="CW666" s="53"/>
      <c r="CX666" s="53"/>
      <c r="CY666" s="53"/>
      <c r="CZ666" s="53"/>
      <c r="DA666" s="53"/>
      <c r="DB666" s="53"/>
      <c r="DC666" s="53"/>
      <c r="DD666" s="53"/>
      <c r="DE666" s="53"/>
      <c r="DF666" s="53"/>
      <c r="DG666" s="53"/>
      <c r="DH666" s="53"/>
      <c r="DI666" s="53"/>
      <c r="DJ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  <c r="DU666" s="53"/>
    </row>
    <row r="667" spans="97:125" ht="15" thickBot="1">
      <c r="CS667" s="53"/>
      <c r="CT667" s="53"/>
      <c r="CU667" s="53"/>
      <c r="CV667" s="53"/>
      <c r="CW667" s="53"/>
      <c r="CX667" s="53"/>
      <c r="CY667" s="53"/>
      <c r="CZ667" s="53"/>
      <c r="DA667" s="53"/>
      <c r="DB667" s="53"/>
      <c r="DC667" s="53"/>
      <c r="DD667" s="53"/>
      <c r="DE667" s="53"/>
      <c r="DF667" s="53"/>
      <c r="DG667" s="53"/>
      <c r="DH667" s="53"/>
      <c r="DI667" s="53"/>
      <c r="DJ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  <c r="DU667" s="53"/>
    </row>
    <row r="668" spans="97:125" ht="15" thickBot="1">
      <c r="CS668" s="53"/>
      <c r="CT668" s="53"/>
      <c r="CU668" s="53"/>
      <c r="CV668" s="53"/>
      <c r="CW668" s="53"/>
      <c r="CX668" s="53"/>
      <c r="CY668" s="53"/>
      <c r="CZ668" s="53"/>
      <c r="DA668" s="53"/>
      <c r="DB668" s="53"/>
      <c r="DC668" s="53"/>
      <c r="DD668" s="53"/>
      <c r="DE668" s="53"/>
      <c r="DF668" s="53"/>
      <c r="DG668" s="53"/>
      <c r="DH668" s="53"/>
      <c r="DI668" s="53"/>
      <c r="DJ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  <c r="DU668" s="53"/>
    </row>
    <row r="669" spans="97:125" ht="15" thickBot="1">
      <c r="CS669" s="53"/>
      <c r="CT669" s="53"/>
      <c r="CU669" s="53"/>
      <c r="CV669" s="53"/>
      <c r="CW669" s="53"/>
      <c r="CX669" s="53"/>
      <c r="CY669" s="53"/>
      <c r="CZ669" s="53"/>
      <c r="DA669" s="53"/>
      <c r="DB669" s="53"/>
      <c r="DC669" s="53"/>
      <c r="DD669" s="53"/>
      <c r="DE669" s="53"/>
      <c r="DF669" s="53"/>
      <c r="DG669" s="53"/>
      <c r="DH669" s="53"/>
      <c r="DI669" s="53"/>
      <c r="DJ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  <c r="DU669" s="53"/>
    </row>
    <row r="670" spans="97:125" ht="15" thickBot="1">
      <c r="CS670" s="53"/>
      <c r="CT670" s="53"/>
      <c r="CU670" s="53"/>
      <c r="CV670" s="53"/>
      <c r="CW670" s="53"/>
      <c r="CX670" s="53"/>
      <c r="CY670" s="53"/>
      <c r="CZ670" s="53"/>
      <c r="DA670" s="53"/>
      <c r="DB670" s="53"/>
      <c r="DC670" s="53"/>
      <c r="DD670" s="53"/>
      <c r="DE670" s="53"/>
      <c r="DF670" s="53"/>
      <c r="DG670" s="53"/>
      <c r="DH670" s="53"/>
      <c r="DI670" s="53"/>
      <c r="DJ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  <c r="DU670" s="53"/>
    </row>
    <row r="671" spans="97:125" ht="15" thickBot="1">
      <c r="CS671" s="53"/>
      <c r="CT671" s="53"/>
      <c r="CU671" s="53"/>
      <c r="CV671" s="53"/>
      <c r="CW671" s="53"/>
      <c r="CX671" s="53"/>
      <c r="CY671" s="53"/>
      <c r="CZ671" s="53"/>
      <c r="DA671" s="53"/>
      <c r="DB671" s="53"/>
      <c r="DC671" s="53"/>
      <c r="DD671" s="53"/>
      <c r="DE671" s="53"/>
      <c r="DF671" s="53"/>
      <c r="DG671" s="53"/>
      <c r="DH671" s="53"/>
      <c r="DI671" s="53"/>
      <c r="DJ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  <c r="DU671" s="53"/>
    </row>
    <row r="672" spans="97:125" ht="15" thickBot="1">
      <c r="CS672" s="53"/>
      <c r="CT672" s="53"/>
      <c r="CU672" s="53"/>
      <c r="CV672" s="53"/>
      <c r="CW672" s="53"/>
      <c r="CX672" s="53"/>
      <c r="CY672" s="53"/>
      <c r="CZ672" s="53"/>
      <c r="DA672" s="53"/>
      <c r="DB672" s="53"/>
      <c r="DC672" s="53"/>
      <c r="DD672" s="53"/>
      <c r="DE672" s="53"/>
      <c r="DF672" s="53"/>
      <c r="DG672" s="53"/>
      <c r="DH672" s="53"/>
      <c r="DI672" s="53"/>
      <c r="DJ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  <c r="DU672" s="53"/>
    </row>
    <row r="673" spans="97:125" ht="15" thickBot="1">
      <c r="CS673" s="53"/>
      <c r="CT673" s="53"/>
      <c r="CU673" s="53"/>
      <c r="CV673" s="53"/>
      <c r="CW673" s="53"/>
      <c r="CX673" s="53"/>
      <c r="CY673" s="53"/>
      <c r="CZ673" s="53"/>
      <c r="DA673" s="53"/>
      <c r="DB673" s="53"/>
      <c r="DC673" s="53"/>
      <c r="DD673" s="53"/>
      <c r="DE673" s="53"/>
      <c r="DF673" s="53"/>
      <c r="DG673" s="53"/>
      <c r="DH673" s="53"/>
      <c r="DI673" s="53"/>
      <c r="DJ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  <c r="DU673" s="53"/>
    </row>
    <row r="674" spans="97:125" ht="15" thickBot="1">
      <c r="CS674" s="53"/>
      <c r="CT674" s="53"/>
      <c r="CU674" s="53"/>
      <c r="CV674" s="53"/>
      <c r="CW674" s="53"/>
      <c r="CX674" s="53"/>
      <c r="CY674" s="53"/>
      <c r="CZ674" s="53"/>
      <c r="DA674" s="53"/>
      <c r="DB674" s="53"/>
      <c r="DC674" s="53"/>
      <c r="DD674" s="53"/>
      <c r="DE674" s="53"/>
      <c r="DF674" s="53"/>
      <c r="DG674" s="53"/>
      <c r="DH674" s="53"/>
      <c r="DI674" s="53"/>
      <c r="DJ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  <c r="DU674" s="53"/>
    </row>
    <row r="675" spans="97:125" ht="15" thickBot="1">
      <c r="CS675" s="53"/>
      <c r="CT675" s="53"/>
      <c r="CU675" s="53"/>
      <c r="CV675" s="53"/>
      <c r="CW675" s="53"/>
      <c r="CX675" s="53"/>
      <c r="CY675" s="53"/>
      <c r="CZ675" s="53"/>
      <c r="DA675" s="53"/>
      <c r="DB675" s="53"/>
      <c r="DC675" s="53"/>
      <c r="DD675" s="53"/>
      <c r="DE675" s="53"/>
      <c r="DF675" s="53"/>
      <c r="DG675" s="53"/>
      <c r="DH675" s="53"/>
      <c r="DI675" s="53"/>
      <c r="DJ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  <c r="DU675" s="53"/>
    </row>
    <row r="676" spans="97:125" ht="15" thickBot="1">
      <c r="CS676" s="53"/>
      <c r="CT676" s="53"/>
      <c r="CU676" s="53"/>
      <c r="CV676" s="53"/>
      <c r="CW676" s="53"/>
      <c r="CX676" s="53"/>
      <c r="CY676" s="53"/>
      <c r="CZ676" s="53"/>
      <c r="DA676" s="53"/>
      <c r="DB676" s="53"/>
      <c r="DC676" s="53"/>
      <c r="DD676" s="53"/>
      <c r="DE676" s="53"/>
      <c r="DF676" s="53"/>
      <c r="DG676" s="53"/>
      <c r="DH676" s="53"/>
      <c r="DI676" s="53"/>
      <c r="DJ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  <c r="DU676" s="53"/>
    </row>
    <row r="677" spans="97:125" ht="15" thickBot="1">
      <c r="CS677" s="53"/>
      <c r="CT677" s="53"/>
      <c r="CU677" s="53"/>
      <c r="CV677" s="53"/>
      <c r="CW677" s="53"/>
      <c r="CX677" s="53"/>
      <c r="CY677" s="53"/>
      <c r="CZ677" s="53"/>
      <c r="DA677" s="53"/>
      <c r="DB677" s="53"/>
      <c r="DC677" s="53"/>
      <c r="DD677" s="53"/>
      <c r="DE677" s="53"/>
      <c r="DF677" s="53"/>
      <c r="DG677" s="53"/>
      <c r="DH677" s="53"/>
      <c r="DI677" s="53"/>
      <c r="DJ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  <c r="DU677" s="53"/>
    </row>
    <row r="678" spans="97:125" ht="15" thickBot="1">
      <c r="CS678" s="53"/>
      <c r="CT678" s="53"/>
      <c r="CU678" s="53"/>
      <c r="CV678" s="53"/>
      <c r="CW678" s="53"/>
      <c r="CX678" s="53"/>
      <c r="CY678" s="53"/>
      <c r="CZ678" s="53"/>
      <c r="DA678" s="53"/>
      <c r="DB678" s="53"/>
      <c r="DC678" s="53"/>
      <c r="DD678" s="53"/>
      <c r="DE678" s="53"/>
      <c r="DF678" s="53"/>
      <c r="DG678" s="53"/>
      <c r="DH678" s="53"/>
      <c r="DI678" s="53"/>
      <c r="DJ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  <c r="DU678" s="53"/>
    </row>
    <row r="679" spans="97:125" ht="15" thickBot="1">
      <c r="CS679" s="53"/>
      <c r="CT679" s="53"/>
      <c r="CU679" s="53"/>
      <c r="CV679" s="53"/>
      <c r="CW679" s="53"/>
      <c r="CX679" s="53"/>
      <c r="CY679" s="53"/>
      <c r="CZ679" s="53"/>
      <c r="DA679" s="53"/>
      <c r="DB679" s="53"/>
      <c r="DC679" s="53"/>
      <c r="DD679" s="53"/>
      <c r="DE679" s="53"/>
      <c r="DF679" s="53"/>
      <c r="DG679" s="53"/>
      <c r="DH679" s="53"/>
      <c r="DI679" s="53"/>
      <c r="DJ679" s="53"/>
      <c r="DK679" s="53"/>
      <c r="DL679" s="53"/>
      <c r="DM679" s="53"/>
      <c r="DN679" s="53"/>
      <c r="DO679" s="53"/>
      <c r="DP679" s="53"/>
      <c r="DQ679" s="53"/>
      <c r="DR679" s="53"/>
      <c r="DS679" s="53"/>
      <c r="DT679" s="53"/>
      <c r="DU679" s="53"/>
    </row>
    <row r="680" spans="97:125" ht="15" thickBot="1">
      <c r="CS680" s="53"/>
      <c r="CT680" s="53"/>
      <c r="CU680" s="53"/>
      <c r="CV680" s="53"/>
      <c r="CW680" s="53"/>
      <c r="CX680" s="53"/>
      <c r="CY680" s="53"/>
      <c r="CZ680" s="53"/>
      <c r="DA680" s="53"/>
      <c r="DB680" s="53"/>
      <c r="DC680" s="53"/>
      <c r="DD680" s="53"/>
      <c r="DE680" s="53"/>
      <c r="DF680" s="53"/>
      <c r="DG680" s="53"/>
      <c r="DH680" s="53"/>
      <c r="DI680" s="53"/>
      <c r="DJ680" s="53"/>
      <c r="DK680" s="53"/>
      <c r="DL680" s="53"/>
      <c r="DM680" s="53"/>
      <c r="DN680" s="53"/>
      <c r="DO680" s="53"/>
      <c r="DP680" s="53"/>
      <c r="DQ680" s="53"/>
      <c r="DR680" s="53"/>
      <c r="DS680" s="53"/>
      <c r="DT680" s="53"/>
      <c r="DU680" s="53"/>
    </row>
    <row r="681" spans="97:125" ht="15" thickBot="1">
      <c r="CS681" s="53"/>
      <c r="CT681" s="53"/>
      <c r="CU681" s="53"/>
      <c r="CV681" s="53"/>
      <c r="CW681" s="53"/>
      <c r="CX681" s="53"/>
      <c r="CY681" s="53"/>
      <c r="CZ681" s="53"/>
      <c r="DA681" s="53"/>
      <c r="DB681" s="53"/>
      <c r="DC681" s="53"/>
      <c r="DD681" s="53"/>
      <c r="DE681" s="53"/>
      <c r="DF681" s="53"/>
      <c r="DG681" s="53"/>
      <c r="DH681" s="53"/>
      <c r="DI681" s="53"/>
      <c r="DJ681" s="53"/>
      <c r="DK681" s="53"/>
      <c r="DL681" s="53"/>
      <c r="DM681" s="53"/>
      <c r="DN681" s="53"/>
      <c r="DO681" s="53"/>
      <c r="DP681" s="53"/>
      <c r="DQ681" s="53"/>
      <c r="DR681" s="53"/>
      <c r="DS681" s="53"/>
      <c r="DT681" s="53"/>
      <c r="DU681" s="53"/>
    </row>
    <row r="682" spans="97:125" ht="15" thickBot="1">
      <c r="CS682" s="53"/>
      <c r="CT682" s="53"/>
      <c r="CU682" s="53"/>
      <c r="CV682" s="53"/>
      <c r="CW682" s="53"/>
      <c r="CX682" s="53"/>
      <c r="CY682" s="53"/>
      <c r="CZ682" s="53"/>
      <c r="DA682" s="53"/>
      <c r="DB682" s="53"/>
      <c r="DC682" s="53"/>
      <c r="DD682" s="53"/>
      <c r="DE682" s="53"/>
      <c r="DF682" s="53"/>
      <c r="DG682" s="53"/>
      <c r="DH682" s="53"/>
      <c r="DI682" s="53"/>
      <c r="DJ682" s="53"/>
      <c r="DK682" s="53"/>
      <c r="DL682" s="53"/>
      <c r="DM682" s="53"/>
      <c r="DN682" s="53"/>
      <c r="DO682" s="53"/>
      <c r="DP682" s="53"/>
      <c r="DQ682" s="53"/>
      <c r="DR682" s="53"/>
      <c r="DS682" s="53"/>
      <c r="DT682" s="53"/>
      <c r="DU682" s="53"/>
    </row>
    <row r="683" spans="97:125" ht="15" thickBot="1">
      <c r="CS683" s="53"/>
      <c r="CT683" s="53"/>
      <c r="CU683" s="53"/>
      <c r="CV683" s="53"/>
      <c r="CW683" s="53"/>
      <c r="CX683" s="53"/>
      <c r="CY683" s="53"/>
      <c r="CZ683" s="53"/>
      <c r="DA683" s="53"/>
      <c r="DB683" s="53"/>
      <c r="DC683" s="53"/>
      <c r="DD683" s="53"/>
      <c r="DE683" s="53"/>
      <c r="DF683" s="53"/>
      <c r="DG683" s="53"/>
      <c r="DH683" s="53"/>
      <c r="DI683" s="53"/>
      <c r="DJ683" s="53"/>
      <c r="DK683" s="53"/>
      <c r="DL683" s="53"/>
      <c r="DM683" s="53"/>
      <c r="DN683" s="53"/>
      <c r="DO683" s="53"/>
      <c r="DP683" s="53"/>
      <c r="DQ683" s="53"/>
      <c r="DR683" s="53"/>
      <c r="DS683" s="53"/>
      <c r="DT683" s="53"/>
      <c r="DU683" s="53"/>
    </row>
    <row r="684" spans="97:125" ht="15" thickBot="1">
      <c r="CS684" s="53"/>
      <c r="CT684" s="53"/>
      <c r="CU684" s="53"/>
      <c r="CV684" s="53"/>
      <c r="CW684" s="53"/>
      <c r="CX684" s="53"/>
      <c r="CY684" s="53"/>
      <c r="CZ684" s="53"/>
      <c r="DA684" s="53"/>
      <c r="DB684" s="53"/>
      <c r="DC684" s="53"/>
      <c r="DD684" s="53"/>
      <c r="DE684" s="53"/>
      <c r="DF684" s="53"/>
      <c r="DG684" s="53"/>
      <c r="DH684" s="53"/>
      <c r="DI684" s="53"/>
      <c r="DJ684" s="53"/>
      <c r="DK684" s="53"/>
      <c r="DL684" s="53"/>
      <c r="DM684" s="53"/>
      <c r="DN684" s="53"/>
      <c r="DO684" s="53"/>
      <c r="DP684" s="53"/>
      <c r="DQ684" s="53"/>
      <c r="DR684" s="53"/>
      <c r="DS684" s="53"/>
      <c r="DT684" s="53"/>
      <c r="DU684" s="53"/>
    </row>
    <row r="685" spans="97:125" ht="15" thickBot="1">
      <c r="CS685" s="53"/>
      <c r="CT685" s="53"/>
      <c r="CU685" s="53"/>
      <c r="CV685" s="53"/>
      <c r="CW685" s="53"/>
      <c r="CX685" s="53"/>
      <c r="CY685" s="53"/>
      <c r="CZ685" s="53"/>
      <c r="DA685" s="53"/>
      <c r="DB685" s="53"/>
      <c r="DC685" s="53"/>
      <c r="DD685" s="53"/>
      <c r="DE685" s="53"/>
      <c r="DF685" s="53"/>
      <c r="DG685" s="53"/>
      <c r="DH685" s="53"/>
      <c r="DI685" s="53"/>
      <c r="DJ685" s="53"/>
      <c r="DK685" s="53"/>
      <c r="DL685" s="53"/>
      <c r="DM685" s="53"/>
      <c r="DN685" s="53"/>
      <c r="DO685" s="53"/>
      <c r="DP685" s="53"/>
      <c r="DQ685" s="53"/>
      <c r="DR685" s="53"/>
      <c r="DS685" s="53"/>
      <c r="DT685" s="53"/>
      <c r="DU685" s="53"/>
    </row>
    <row r="686" spans="97:125" ht="15" thickBot="1">
      <c r="CS686" s="53"/>
      <c r="CT686" s="53"/>
      <c r="CU686" s="53"/>
      <c r="CV686" s="53"/>
      <c r="CW686" s="53"/>
      <c r="CX686" s="53"/>
      <c r="CY686" s="53"/>
      <c r="CZ686" s="53"/>
      <c r="DA686" s="53"/>
      <c r="DB686" s="53"/>
      <c r="DC686" s="53"/>
      <c r="DD686" s="53"/>
      <c r="DE686" s="53"/>
      <c r="DF686" s="53"/>
      <c r="DG686" s="53"/>
      <c r="DH686" s="53"/>
      <c r="DI686" s="53"/>
      <c r="DJ686" s="53"/>
      <c r="DK686" s="53"/>
      <c r="DL686" s="53"/>
      <c r="DM686" s="53"/>
      <c r="DN686" s="53"/>
      <c r="DO686" s="53"/>
      <c r="DP686" s="53"/>
      <c r="DQ686" s="53"/>
      <c r="DR686" s="53"/>
      <c r="DS686" s="53"/>
      <c r="DT686" s="53"/>
      <c r="DU686" s="53"/>
    </row>
    <row r="687" spans="97:125" ht="15" thickBot="1">
      <c r="CS687" s="53"/>
      <c r="CT687" s="53"/>
      <c r="CU687" s="53"/>
      <c r="CV687" s="53"/>
      <c r="CW687" s="53"/>
      <c r="CX687" s="53"/>
      <c r="CY687" s="53"/>
      <c r="CZ687" s="53"/>
      <c r="DA687" s="53"/>
      <c r="DB687" s="53"/>
      <c r="DC687" s="53"/>
      <c r="DD687" s="53"/>
      <c r="DE687" s="53"/>
      <c r="DF687" s="53"/>
      <c r="DG687" s="53"/>
      <c r="DH687" s="53"/>
      <c r="DI687" s="53"/>
      <c r="DJ687" s="53"/>
      <c r="DK687" s="53"/>
      <c r="DL687" s="53"/>
      <c r="DM687" s="53"/>
      <c r="DN687" s="53"/>
      <c r="DO687" s="53"/>
      <c r="DP687" s="53"/>
      <c r="DQ687" s="53"/>
      <c r="DR687" s="53"/>
      <c r="DS687" s="53"/>
      <c r="DT687" s="53"/>
      <c r="DU687" s="53"/>
    </row>
    <row r="688" spans="97:125" ht="15" thickBot="1">
      <c r="CS688" s="53"/>
      <c r="CT688" s="53"/>
      <c r="CU688" s="53"/>
      <c r="CV688" s="53"/>
      <c r="CW688" s="53"/>
      <c r="CX688" s="53"/>
      <c r="CY688" s="53"/>
      <c r="CZ688" s="53"/>
      <c r="DA688" s="53"/>
      <c r="DB688" s="53"/>
      <c r="DC688" s="53"/>
      <c r="DD688" s="53"/>
      <c r="DE688" s="53"/>
      <c r="DF688" s="53"/>
      <c r="DG688" s="53"/>
      <c r="DH688" s="53"/>
      <c r="DI688" s="53"/>
      <c r="DJ688" s="53"/>
      <c r="DK688" s="53"/>
      <c r="DL688" s="53"/>
      <c r="DM688" s="53"/>
      <c r="DN688" s="53"/>
      <c r="DO688" s="53"/>
      <c r="DP688" s="53"/>
      <c r="DQ688" s="53"/>
      <c r="DR688" s="53"/>
      <c r="DS688" s="53"/>
      <c r="DT688" s="53"/>
      <c r="DU688" s="53"/>
    </row>
    <row r="689" spans="97:125" ht="15" thickBot="1">
      <c r="CS689" s="53"/>
      <c r="CT689" s="53"/>
      <c r="CU689" s="53"/>
      <c r="CV689" s="53"/>
      <c r="CW689" s="53"/>
      <c r="CX689" s="53"/>
      <c r="CY689" s="53"/>
      <c r="CZ689" s="53"/>
      <c r="DA689" s="53"/>
      <c r="DB689" s="53"/>
      <c r="DC689" s="53"/>
      <c r="DD689" s="53"/>
      <c r="DE689" s="53"/>
      <c r="DF689" s="53"/>
      <c r="DG689" s="53"/>
      <c r="DH689" s="53"/>
      <c r="DI689" s="53"/>
      <c r="DJ689" s="53"/>
      <c r="DK689" s="53"/>
      <c r="DL689" s="53"/>
      <c r="DM689" s="53"/>
      <c r="DN689" s="53"/>
      <c r="DO689" s="53"/>
      <c r="DP689" s="53"/>
      <c r="DQ689" s="53"/>
      <c r="DR689" s="53"/>
      <c r="DS689" s="53"/>
      <c r="DT689" s="53"/>
      <c r="DU689" s="53"/>
    </row>
    <row r="690" spans="97:125" ht="15" thickBot="1">
      <c r="CS690" s="53"/>
      <c r="CT690" s="53"/>
      <c r="CU690" s="53"/>
      <c r="CV690" s="53"/>
      <c r="CW690" s="53"/>
      <c r="CX690" s="53"/>
      <c r="CY690" s="53"/>
      <c r="CZ690" s="53"/>
      <c r="DA690" s="53"/>
      <c r="DB690" s="53"/>
      <c r="DC690" s="53"/>
      <c r="DD690" s="53"/>
      <c r="DE690" s="53"/>
      <c r="DF690" s="53"/>
      <c r="DG690" s="53"/>
      <c r="DH690" s="53"/>
      <c r="DI690" s="53"/>
      <c r="DJ690" s="53"/>
      <c r="DK690" s="53"/>
      <c r="DL690" s="53"/>
      <c r="DM690" s="53"/>
      <c r="DN690" s="53"/>
      <c r="DO690" s="53"/>
      <c r="DP690" s="53"/>
      <c r="DQ690" s="53"/>
      <c r="DR690" s="53"/>
      <c r="DS690" s="53"/>
      <c r="DT690" s="53"/>
      <c r="DU690" s="53"/>
    </row>
    <row r="691" spans="97:125" ht="15" thickBot="1">
      <c r="CS691" s="53"/>
      <c r="CT691" s="53"/>
      <c r="CU691" s="53"/>
      <c r="CV691" s="53"/>
      <c r="CW691" s="53"/>
      <c r="CX691" s="53"/>
      <c r="CY691" s="53"/>
      <c r="CZ691" s="53"/>
      <c r="DA691" s="53"/>
      <c r="DB691" s="53"/>
      <c r="DC691" s="53"/>
      <c r="DD691" s="53"/>
      <c r="DE691" s="53"/>
      <c r="DF691" s="53"/>
      <c r="DG691" s="53"/>
      <c r="DH691" s="53"/>
      <c r="DI691" s="53"/>
      <c r="DJ691" s="53"/>
      <c r="DK691" s="53"/>
      <c r="DL691" s="53"/>
      <c r="DM691" s="53"/>
      <c r="DN691" s="53"/>
      <c r="DO691" s="53"/>
      <c r="DP691" s="53"/>
      <c r="DQ691" s="53"/>
      <c r="DR691" s="53"/>
      <c r="DS691" s="53"/>
      <c r="DT691" s="53"/>
      <c r="DU691" s="53"/>
    </row>
    <row r="692" spans="97:125" ht="15" thickBot="1">
      <c r="CS692" s="53"/>
      <c r="CT692" s="53"/>
      <c r="CU692" s="53"/>
      <c r="CV692" s="53"/>
      <c r="CW692" s="53"/>
      <c r="CX692" s="53"/>
      <c r="CY692" s="53"/>
      <c r="CZ692" s="53"/>
      <c r="DA692" s="53"/>
      <c r="DB692" s="53"/>
      <c r="DC692" s="53"/>
      <c r="DD692" s="53"/>
      <c r="DE692" s="53"/>
      <c r="DF692" s="53"/>
      <c r="DG692" s="53"/>
      <c r="DH692" s="53"/>
      <c r="DI692" s="53"/>
      <c r="DJ692" s="53"/>
      <c r="DK692" s="53"/>
      <c r="DL692" s="53"/>
      <c r="DM692" s="53"/>
      <c r="DN692" s="53"/>
      <c r="DO692" s="53"/>
      <c r="DP692" s="53"/>
      <c r="DQ692" s="53"/>
      <c r="DR692" s="53"/>
      <c r="DS692" s="53"/>
      <c r="DT692" s="53"/>
      <c r="DU692" s="53"/>
    </row>
    <row r="693" spans="97:125" ht="15" thickBot="1">
      <c r="CS693" s="53"/>
      <c r="CT693" s="53"/>
      <c r="CU693" s="53"/>
      <c r="CV693" s="53"/>
      <c r="CW693" s="53"/>
      <c r="CX693" s="53"/>
      <c r="CY693" s="53"/>
      <c r="CZ693" s="53"/>
      <c r="DA693" s="53"/>
      <c r="DB693" s="53"/>
      <c r="DC693" s="53"/>
      <c r="DD693" s="53"/>
      <c r="DE693" s="53"/>
      <c r="DF693" s="53"/>
      <c r="DG693" s="53"/>
      <c r="DH693" s="53"/>
      <c r="DI693" s="53"/>
      <c r="DJ693" s="53"/>
      <c r="DK693" s="53"/>
      <c r="DL693" s="53"/>
      <c r="DM693" s="53"/>
      <c r="DN693" s="53"/>
      <c r="DO693" s="53"/>
      <c r="DP693" s="53"/>
      <c r="DQ693" s="53"/>
      <c r="DR693" s="53"/>
      <c r="DS693" s="53"/>
      <c r="DT693" s="53"/>
      <c r="DU693" s="53"/>
    </row>
    <row r="694" spans="97:125" ht="15" thickBot="1">
      <c r="CS694" s="53"/>
      <c r="CT694" s="53"/>
      <c r="CU694" s="53"/>
      <c r="CV694" s="53"/>
      <c r="CW694" s="53"/>
      <c r="CX694" s="53"/>
      <c r="CY694" s="53"/>
      <c r="CZ694" s="53"/>
      <c r="DA694" s="53"/>
      <c r="DB694" s="53"/>
      <c r="DC694" s="53"/>
      <c r="DD694" s="53"/>
      <c r="DE694" s="53"/>
      <c r="DF694" s="53"/>
      <c r="DG694" s="53"/>
      <c r="DH694" s="53"/>
      <c r="DI694" s="53"/>
      <c r="DJ694" s="53"/>
      <c r="DK694" s="53"/>
      <c r="DL694" s="53"/>
      <c r="DM694" s="53"/>
      <c r="DN694" s="53"/>
      <c r="DO694" s="53"/>
      <c r="DP694" s="53"/>
      <c r="DQ694" s="53"/>
      <c r="DR694" s="53"/>
      <c r="DS694" s="53"/>
      <c r="DT694" s="53"/>
      <c r="DU694" s="53"/>
    </row>
    <row r="695" spans="97:125" ht="15" thickBot="1">
      <c r="CS695" s="53"/>
      <c r="CT695" s="53"/>
      <c r="CU695" s="53"/>
      <c r="CV695" s="53"/>
      <c r="CW695" s="53"/>
      <c r="CX695" s="53"/>
      <c r="CY695" s="53"/>
      <c r="CZ695" s="53"/>
      <c r="DA695" s="53"/>
      <c r="DB695" s="53"/>
      <c r="DC695" s="53"/>
      <c r="DD695" s="53"/>
      <c r="DE695" s="53"/>
      <c r="DF695" s="53"/>
      <c r="DG695" s="53"/>
      <c r="DH695" s="53"/>
      <c r="DI695" s="53"/>
      <c r="DJ695" s="53"/>
      <c r="DK695" s="53"/>
      <c r="DL695" s="53"/>
      <c r="DM695" s="53"/>
      <c r="DN695" s="53"/>
      <c r="DO695" s="53"/>
      <c r="DP695" s="53"/>
      <c r="DQ695" s="53"/>
      <c r="DR695" s="53"/>
      <c r="DS695" s="53"/>
      <c r="DT695" s="53"/>
      <c r="DU695" s="53"/>
    </row>
    <row r="696" spans="97:125" ht="15" thickBot="1">
      <c r="CS696" s="53"/>
      <c r="CT696" s="53"/>
      <c r="CU696" s="53"/>
      <c r="CV696" s="53"/>
      <c r="CW696" s="53"/>
      <c r="CX696" s="53"/>
      <c r="CY696" s="53"/>
      <c r="CZ696" s="53"/>
      <c r="DA696" s="53"/>
      <c r="DB696" s="53"/>
      <c r="DC696" s="53"/>
      <c r="DD696" s="53"/>
      <c r="DE696" s="53"/>
      <c r="DF696" s="53"/>
      <c r="DG696" s="53"/>
      <c r="DH696" s="53"/>
      <c r="DI696" s="53"/>
      <c r="DJ696" s="53"/>
      <c r="DK696" s="53"/>
      <c r="DL696" s="53"/>
      <c r="DM696" s="53"/>
      <c r="DN696" s="53"/>
      <c r="DO696" s="53"/>
      <c r="DP696" s="53"/>
      <c r="DQ696" s="53"/>
      <c r="DR696" s="53"/>
      <c r="DS696" s="53"/>
      <c r="DT696" s="53"/>
      <c r="DU696" s="53"/>
    </row>
    <row r="697" spans="97:125" ht="15" thickBot="1">
      <c r="CS697" s="53"/>
      <c r="CT697" s="53"/>
      <c r="CU697" s="53"/>
      <c r="CV697" s="53"/>
      <c r="CW697" s="53"/>
      <c r="CX697" s="53"/>
      <c r="CY697" s="53"/>
      <c r="CZ697" s="53"/>
      <c r="DA697" s="53"/>
      <c r="DB697" s="53"/>
      <c r="DC697" s="53"/>
      <c r="DD697" s="53"/>
      <c r="DE697" s="53"/>
      <c r="DF697" s="53"/>
      <c r="DG697" s="53"/>
      <c r="DH697" s="53"/>
      <c r="DI697" s="53"/>
      <c r="DJ697" s="53"/>
      <c r="DK697" s="53"/>
      <c r="DL697" s="53"/>
      <c r="DM697" s="53"/>
      <c r="DN697" s="53"/>
      <c r="DO697" s="53"/>
      <c r="DP697" s="53"/>
      <c r="DQ697" s="53"/>
      <c r="DR697" s="53"/>
      <c r="DS697" s="53"/>
      <c r="DT697" s="53"/>
      <c r="DU697" s="53"/>
    </row>
    <row r="698" spans="97:125" ht="15" thickBot="1">
      <c r="CS698" s="53"/>
      <c r="CT698" s="53"/>
      <c r="CU698" s="53"/>
      <c r="CV698" s="53"/>
      <c r="CW698" s="53"/>
      <c r="CX698" s="53"/>
      <c r="CY698" s="53"/>
      <c r="CZ698" s="53"/>
      <c r="DA698" s="53"/>
      <c r="DB698" s="53"/>
      <c r="DC698" s="53"/>
      <c r="DD698" s="53"/>
      <c r="DE698" s="53"/>
      <c r="DF698" s="53"/>
      <c r="DG698" s="53"/>
      <c r="DH698" s="53"/>
      <c r="DI698" s="53"/>
      <c r="DJ698" s="53"/>
      <c r="DK698" s="53"/>
      <c r="DL698" s="53"/>
      <c r="DM698" s="53"/>
      <c r="DN698" s="53"/>
      <c r="DO698" s="53"/>
      <c r="DP698" s="53"/>
      <c r="DQ698" s="53"/>
      <c r="DR698" s="53"/>
      <c r="DS698" s="53"/>
      <c r="DT698" s="53"/>
      <c r="DU698" s="53"/>
    </row>
    <row r="699" spans="97:125" ht="15" thickBot="1">
      <c r="CS699" s="53"/>
      <c r="CT699" s="53"/>
      <c r="CU699" s="53"/>
      <c r="CV699" s="53"/>
      <c r="CW699" s="53"/>
      <c r="CX699" s="53"/>
      <c r="CY699" s="53"/>
      <c r="CZ699" s="53"/>
      <c r="DA699" s="53"/>
      <c r="DB699" s="53"/>
      <c r="DC699" s="53"/>
      <c r="DD699" s="53"/>
      <c r="DE699" s="53"/>
      <c r="DF699" s="53"/>
      <c r="DG699" s="53"/>
      <c r="DH699" s="53"/>
      <c r="DI699" s="53"/>
      <c r="DJ699" s="53"/>
      <c r="DK699" s="53"/>
      <c r="DL699" s="53"/>
      <c r="DM699" s="53"/>
      <c r="DN699" s="53"/>
      <c r="DO699" s="53"/>
      <c r="DP699" s="53"/>
      <c r="DQ699" s="53"/>
      <c r="DR699" s="53"/>
      <c r="DS699" s="53"/>
      <c r="DT699" s="53"/>
      <c r="DU699" s="53"/>
    </row>
    <row r="700" spans="97:125" ht="15" thickBot="1">
      <c r="CS700" s="53"/>
      <c r="CT700" s="53"/>
      <c r="CU700" s="53"/>
      <c r="CV700" s="53"/>
      <c r="CW700" s="53"/>
      <c r="CX700" s="53"/>
      <c r="CY700" s="53"/>
      <c r="CZ700" s="53"/>
      <c r="DA700" s="53"/>
      <c r="DB700" s="53"/>
      <c r="DC700" s="53"/>
      <c r="DD700" s="53"/>
      <c r="DE700" s="53"/>
      <c r="DF700" s="53"/>
      <c r="DG700" s="53"/>
      <c r="DH700" s="53"/>
      <c r="DI700" s="53"/>
      <c r="DJ700" s="53"/>
      <c r="DK700" s="53"/>
      <c r="DL700" s="53"/>
      <c r="DM700" s="53"/>
      <c r="DN700" s="53"/>
      <c r="DO700" s="53"/>
      <c r="DP700" s="53"/>
      <c r="DQ700" s="53"/>
      <c r="DR700" s="53"/>
      <c r="DS700" s="53"/>
      <c r="DT700" s="53"/>
      <c r="DU700" s="53"/>
    </row>
    <row r="701" spans="97:125" ht="15" thickBot="1">
      <c r="CS701" s="53"/>
      <c r="CT701" s="53"/>
      <c r="CU701" s="53"/>
      <c r="CV701" s="53"/>
      <c r="CW701" s="53"/>
      <c r="CX701" s="53"/>
      <c r="CY701" s="53"/>
      <c r="CZ701" s="53"/>
      <c r="DA701" s="53"/>
      <c r="DB701" s="53"/>
      <c r="DC701" s="53"/>
      <c r="DD701" s="53"/>
      <c r="DE701" s="53"/>
      <c r="DF701" s="53"/>
      <c r="DG701" s="53"/>
      <c r="DH701" s="53"/>
      <c r="DI701" s="53"/>
      <c r="DJ701" s="53"/>
      <c r="DK701" s="53"/>
      <c r="DL701" s="53"/>
      <c r="DM701" s="53"/>
      <c r="DN701" s="53"/>
      <c r="DO701" s="53"/>
      <c r="DP701" s="53"/>
      <c r="DQ701" s="53"/>
      <c r="DR701" s="53"/>
      <c r="DS701" s="53"/>
      <c r="DT701" s="53"/>
      <c r="DU701" s="53"/>
    </row>
    <row r="702" spans="97:125" ht="15" thickBot="1">
      <c r="CS702" s="53"/>
      <c r="CT702" s="53"/>
      <c r="CU702" s="53"/>
      <c r="CV702" s="53"/>
      <c r="CW702" s="53"/>
      <c r="CX702" s="53"/>
      <c r="CY702" s="53"/>
      <c r="CZ702" s="53"/>
      <c r="DA702" s="53"/>
      <c r="DB702" s="53"/>
      <c r="DC702" s="53"/>
      <c r="DD702" s="53"/>
      <c r="DE702" s="53"/>
      <c r="DF702" s="53"/>
      <c r="DG702" s="53"/>
      <c r="DH702" s="53"/>
      <c r="DI702" s="53"/>
      <c r="DJ702" s="53"/>
      <c r="DK702" s="53"/>
      <c r="DL702" s="53"/>
      <c r="DM702" s="53"/>
      <c r="DN702" s="53"/>
      <c r="DO702" s="53"/>
      <c r="DP702" s="53"/>
      <c r="DQ702" s="53"/>
      <c r="DR702" s="53"/>
      <c r="DS702" s="53"/>
      <c r="DT702" s="53"/>
      <c r="DU702" s="53"/>
    </row>
    <row r="703" spans="97:125" ht="15" thickBot="1">
      <c r="CS703" s="53"/>
      <c r="CT703" s="53"/>
      <c r="CU703" s="53"/>
      <c r="CV703" s="53"/>
      <c r="CW703" s="53"/>
      <c r="CX703" s="53"/>
      <c r="CY703" s="53"/>
      <c r="CZ703" s="53"/>
      <c r="DA703" s="53"/>
      <c r="DB703" s="53"/>
      <c r="DC703" s="53"/>
      <c r="DD703" s="53"/>
      <c r="DE703" s="53"/>
      <c r="DF703" s="53"/>
      <c r="DG703" s="53"/>
      <c r="DH703" s="53"/>
      <c r="DI703" s="53"/>
      <c r="DJ703" s="53"/>
      <c r="DK703" s="53"/>
      <c r="DL703" s="53"/>
      <c r="DM703" s="53"/>
      <c r="DN703" s="53"/>
      <c r="DO703" s="53"/>
      <c r="DP703" s="53"/>
      <c r="DQ703" s="53"/>
      <c r="DR703" s="53"/>
      <c r="DS703" s="53"/>
      <c r="DT703" s="53"/>
      <c r="DU703" s="53"/>
    </row>
    <row r="704" spans="97:125" ht="15" thickBot="1">
      <c r="CS704" s="53"/>
      <c r="CT704" s="53"/>
      <c r="CU704" s="53"/>
      <c r="CV704" s="53"/>
      <c r="CW704" s="53"/>
      <c r="CX704" s="53"/>
      <c r="CY704" s="53"/>
      <c r="CZ704" s="53"/>
      <c r="DA704" s="53"/>
      <c r="DB704" s="53"/>
      <c r="DC704" s="53"/>
      <c r="DD704" s="53"/>
      <c r="DE704" s="53"/>
      <c r="DF704" s="53"/>
      <c r="DG704" s="53"/>
      <c r="DH704" s="53"/>
      <c r="DI704" s="53"/>
      <c r="DJ704" s="53"/>
      <c r="DK704" s="53"/>
      <c r="DL704" s="53"/>
      <c r="DM704" s="53"/>
      <c r="DN704" s="53"/>
      <c r="DO704" s="53"/>
      <c r="DP704" s="53"/>
      <c r="DQ704" s="53"/>
      <c r="DR704" s="53"/>
      <c r="DS704" s="53"/>
      <c r="DT704" s="53"/>
      <c r="DU704" s="53"/>
    </row>
    <row r="705" spans="97:125" ht="15" thickBot="1">
      <c r="CS705" s="53"/>
      <c r="CT705" s="53"/>
      <c r="CU705" s="53"/>
      <c r="CV705" s="53"/>
      <c r="CW705" s="53"/>
      <c r="CX705" s="53"/>
      <c r="CY705" s="53"/>
      <c r="CZ705" s="53"/>
      <c r="DA705" s="53"/>
      <c r="DB705" s="53"/>
      <c r="DC705" s="53"/>
      <c r="DD705" s="53"/>
      <c r="DE705" s="53"/>
      <c r="DF705" s="53"/>
      <c r="DG705" s="53"/>
      <c r="DH705" s="53"/>
      <c r="DI705" s="53"/>
      <c r="DJ705" s="53"/>
      <c r="DK705" s="53"/>
      <c r="DL705" s="53"/>
      <c r="DM705" s="53"/>
      <c r="DN705" s="53"/>
      <c r="DO705" s="53"/>
      <c r="DP705" s="53"/>
      <c r="DQ705" s="53"/>
      <c r="DR705" s="53"/>
      <c r="DS705" s="53"/>
      <c r="DT705" s="53"/>
      <c r="DU705" s="53"/>
    </row>
    <row r="706" spans="97:125" ht="15" thickBot="1">
      <c r="CS706" s="53"/>
      <c r="CT706" s="53"/>
      <c r="CU706" s="53"/>
      <c r="CV706" s="53"/>
      <c r="CW706" s="53"/>
      <c r="CX706" s="53"/>
      <c r="CY706" s="53"/>
      <c r="CZ706" s="53"/>
      <c r="DA706" s="53"/>
      <c r="DB706" s="53"/>
      <c r="DC706" s="53"/>
      <c r="DD706" s="53"/>
      <c r="DE706" s="53"/>
      <c r="DF706" s="53"/>
      <c r="DG706" s="53"/>
      <c r="DH706" s="53"/>
      <c r="DI706" s="53"/>
      <c r="DJ706" s="53"/>
      <c r="DK706" s="53"/>
      <c r="DL706" s="53"/>
      <c r="DM706" s="53"/>
      <c r="DN706" s="53"/>
      <c r="DO706" s="53"/>
      <c r="DP706" s="53"/>
      <c r="DQ706" s="53"/>
      <c r="DR706" s="53"/>
      <c r="DS706" s="53"/>
      <c r="DT706" s="53"/>
      <c r="DU706" s="53"/>
    </row>
    <row r="707" spans="97:125" ht="15" thickBot="1">
      <c r="CS707" s="53"/>
      <c r="CT707" s="53"/>
      <c r="CU707" s="53"/>
      <c r="CV707" s="53"/>
      <c r="CW707" s="53"/>
      <c r="CX707" s="53"/>
      <c r="CY707" s="53"/>
      <c r="CZ707" s="53"/>
      <c r="DA707" s="53"/>
      <c r="DB707" s="53"/>
      <c r="DC707" s="53"/>
      <c r="DD707" s="53"/>
      <c r="DE707" s="53"/>
      <c r="DF707" s="53"/>
      <c r="DG707" s="53"/>
      <c r="DH707" s="53"/>
      <c r="DI707" s="53"/>
      <c r="DJ707" s="53"/>
      <c r="DK707" s="53"/>
      <c r="DL707" s="53"/>
      <c r="DM707" s="53"/>
      <c r="DN707" s="53"/>
      <c r="DO707" s="53"/>
      <c r="DP707" s="53"/>
      <c r="DQ707" s="53"/>
      <c r="DR707" s="53"/>
      <c r="DS707" s="53"/>
      <c r="DT707" s="53"/>
      <c r="DU707" s="53"/>
    </row>
    <row r="708" spans="97:125" ht="15" thickBot="1">
      <c r="CS708" s="53"/>
      <c r="CT708" s="53"/>
      <c r="CU708" s="53"/>
      <c r="CV708" s="53"/>
      <c r="CW708" s="53"/>
      <c r="CX708" s="53"/>
      <c r="CY708" s="53"/>
      <c r="CZ708" s="53"/>
      <c r="DA708" s="53"/>
      <c r="DB708" s="53"/>
      <c r="DC708" s="53"/>
      <c r="DD708" s="53"/>
      <c r="DE708" s="53"/>
      <c r="DF708" s="53"/>
      <c r="DG708" s="53"/>
      <c r="DH708" s="53"/>
      <c r="DI708" s="53"/>
      <c r="DJ708" s="53"/>
      <c r="DK708" s="53"/>
      <c r="DL708" s="53"/>
      <c r="DM708" s="53"/>
      <c r="DN708" s="53"/>
      <c r="DO708" s="53"/>
      <c r="DP708" s="53"/>
      <c r="DQ708" s="53"/>
      <c r="DR708" s="53"/>
      <c r="DS708" s="53"/>
      <c r="DT708" s="53"/>
      <c r="DU708" s="53"/>
    </row>
    <row r="709" spans="97:125" ht="15" thickBot="1">
      <c r="CS709" s="53"/>
      <c r="CT709" s="53"/>
      <c r="CU709" s="53"/>
      <c r="CV709" s="53"/>
      <c r="CW709" s="53"/>
      <c r="CX709" s="53"/>
      <c r="CY709" s="53"/>
      <c r="CZ709" s="53"/>
      <c r="DA709" s="53"/>
      <c r="DB709" s="53"/>
      <c r="DC709" s="53"/>
      <c r="DD709" s="53"/>
      <c r="DE709" s="53"/>
      <c r="DF709" s="53"/>
      <c r="DG709" s="53"/>
      <c r="DH709" s="53"/>
      <c r="DI709" s="53"/>
      <c r="DJ709" s="53"/>
      <c r="DK709" s="53"/>
      <c r="DL709" s="53"/>
      <c r="DM709" s="53"/>
      <c r="DN709" s="53"/>
      <c r="DO709" s="53"/>
      <c r="DP709" s="53"/>
      <c r="DQ709" s="53"/>
      <c r="DR709" s="53"/>
      <c r="DS709" s="53"/>
      <c r="DT709" s="53"/>
      <c r="DU709" s="53"/>
    </row>
    <row r="710" spans="97:125" ht="15" thickBot="1">
      <c r="CS710" s="53"/>
      <c r="CT710" s="53"/>
      <c r="CU710" s="53"/>
      <c r="CV710" s="53"/>
      <c r="CW710" s="53"/>
      <c r="CX710" s="53"/>
      <c r="CY710" s="53"/>
      <c r="CZ710" s="53"/>
      <c r="DA710" s="53"/>
      <c r="DB710" s="53"/>
      <c r="DC710" s="53"/>
      <c r="DD710" s="53"/>
      <c r="DE710" s="53"/>
      <c r="DF710" s="53"/>
      <c r="DG710" s="53"/>
      <c r="DH710" s="53"/>
      <c r="DI710" s="53"/>
      <c r="DJ710" s="53"/>
      <c r="DK710" s="53"/>
      <c r="DL710" s="53"/>
      <c r="DM710" s="53"/>
      <c r="DN710" s="53"/>
      <c r="DO710" s="53"/>
      <c r="DP710" s="53"/>
      <c r="DQ710" s="53"/>
      <c r="DR710" s="53"/>
      <c r="DS710" s="53"/>
      <c r="DT710" s="53"/>
      <c r="DU710" s="53"/>
    </row>
    <row r="711" spans="97:125" ht="15" thickBot="1"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  <c r="DT711" s="53"/>
      <c r="DU711" s="53"/>
    </row>
    <row r="712" spans="97:125" ht="15" thickBot="1"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  <c r="DT712" s="53"/>
      <c r="DU712" s="53"/>
    </row>
    <row r="713" spans="97:125" ht="15" thickBot="1"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  <c r="DT713" s="53"/>
      <c r="DU713" s="53"/>
    </row>
    <row r="714" spans="97:125" ht="15" thickBot="1"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  <c r="DT714" s="53"/>
      <c r="DU714" s="53"/>
    </row>
    <row r="715" spans="97:125" ht="15" thickBot="1"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  <c r="DT715" s="53"/>
      <c r="DU715" s="53"/>
    </row>
    <row r="716" spans="97:125" ht="15" thickBot="1"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  <c r="DT716" s="53"/>
      <c r="DU716" s="53"/>
    </row>
    <row r="717" spans="97:125" ht="15" thickBot="1"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  <c r="DT717" s="53"/>
      <c r="DU717" s="53"/>
    </row>
    <row r="718" spans="97:125" ht="15" thickBot="1"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  <c r="DT718" s="53"/>
      <c r="DU718" s="53"/>
    </row>
    <row r="719" spans="97:125" ht="15" thickBot="1"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  <c r="DT719" s="53"/>
      <c r="DU719" s="53"/>
    </row>
    <row r="720" spans="97:125" ht="15" thickBot="1"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  <c r="DT720" s="53"/>
      <c r="DU720" s="53"/>
    </row>
    <row r="721" spans="97:125" ht="15" thickBot="1"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  <c r="DT721" s="53"/>
      <c r="DU721" s="53"/>
    </row>
    <row r="722" spans="97:125" ht="15" thickBot="1"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  <c r="DT722" s="53"/>
      <c r="DU722" s="53"/>
    </row>
    <row r="723" spans="97:125" ht="15" thickBot="1"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  <c r="DT723" s="53"/>
      <c r="DU723" s="53"/>
    </row>
    <row r="724" spans="97:125" ht="15" thickBot="1"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  <c r="DT724" s="53"/>
      <c r="DU724" s="53"/>
    </row>
    <row r="725" spans="97:125" ht="15" thickBot="1"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  <c r="DT725" s="53"/>
      <c r="DU725" s="53"/>
    </row>
    <row r="726" spans="97:125" ht="15" thickBot="1"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  <c r="DT726" s="53"/>
      <c r="DU726" s="53"/>
    </row>
    <row r="727" spans="97:125" ht="15" thickBot="1"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  <c r="DT727" s="53"/>
      <c r="DU727" s="53"/>
    </row>
    <row r="728" spans="97:125" ht="15" thickBot="1"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  <c r="DT728" s="53"/>
      <c r="DU728" s="53"/>
    </row>
    <row r="729" spans="97:125" ht="15" thickBot="1"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  <c r="DT729" s="53"/>
      <c r="DU729" s="53"/>
    </row>
    <row r="730" spans="97:125" ht="15" thickBot="1"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  <c r="DT730" s="53"/>
      <c r="DU730" s="53"/>
    </row>
    <row r="731" spans="97:125" ht="15" thickBot="1"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  <c r="DT731" s="53"/>
      <c r="DU731" s="53"/>
    </row>
    <row r="732" spans="97:125" ht="15" thickBot="1"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  <c r="DT732" s="53"/>
      <c r="DU732" s="53"/>
    </row>
    <row r="733" spans="97:125" ht="15" thickBot="1"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  <c r="DT733" s="53"/>
      <c r="DU733" s="53"/>
    </row>
    <row r="734" spans="97:125" ht="15" thickBot="1"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  <c r="DT734" s="53"/>
      <c r="DU734" s="53"/>
    </row>
    <row r="735" spans="97:125" ht="15" thickBot="1"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  <c r="DT735" s="53"/>
      <c r="DU735" s="53"/>
    </row>
    <row r="736" spans="97:125" ht="15" thickBot="1"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  <c r="DT736" s="53"/>
      <c r="DU736" s="53"/>
    </row>
    <row r="737" spans="97:125" ht="15" thickBot="1"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  <c r="DT737" s="53"/>
      <c r="DU737" s="53"/>
    </row>
    <row r="738" spans="97:125" ht="15" thickBot="1"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  <c r="DT738" s="53"/>
      <c r="DU738" s="53"/>
    </row>
    <row r="739" spans="97:125" ht="15" thickBot="1"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  <c r="DT739" s="53"/>
      <c r="DU739" s="53"/>
    </row>
    <row r="740" spans="97:125" ht="15" thickBot="1"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  <c r="DT740" s="53"/>
      <c r="DU740" s="53"/>
    </row>
    <row r="741" spans="97:125" ht="15" thickBot="1"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  <c r="DT741" s="53"/>
      <c r="DU741" s="53"/>
    </row>
    <row r="742" spans="97:125" ht="15" thickBot="1"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  <c r="DT742" s="53"/>
      <c r="DU742" s="53"/>
    </row>
    <row r="743" spans="97:125" ht="15" thickBot="1"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  <c r="DT743" s="53"/>
      <c r="DU743" s="53"/>
    </row>
    <row r="744" spans="97:125" ht="15" thickBot="1"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  <c r="DT744" s="53"/>
      <c r="DU744" s="53"/>
    </row>
    <row r="745" spans="97:125" ht="15" thickBot="1"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  <c r="DT745" s="53"/>
      <c r="DU745" s="53"/>
    </row>
    <row r="746" spans="97:125" ht="15" thickBot="1"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  <c r="DT746" s="53"/>
      <c r="DU746" s="53"/>
    </row>
    <row r="747" spans="97:125" ht="15" thickBot="1"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  <c r="DT747" s="53"/>
      <c r="DU747" s="53"/>
    </row>
    <row r="748" spans="97:125" ht="15" thickBot="1"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  <c r="DT748" s="53"/>
      <c r="DU748" s="53"/>
    </row>
    <row r="749" spans="97:125" ht="15" thickBot="1"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</row>
    <row r="750" spans="97:125" ht="15" thickBot="1"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  <c r="DT750" s="53"/>
      <c r="DU750" s="53"/>
    </row>
    <row r="751" spans="97:125" ht="15" thickBot="1"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  <c r="DT751" s="53"/>
      <c r="DU751" s="53"/>
    </row>
    <row r="752" spans="97:125" ht="15" thickBot="1"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  <c r="DT752" s="53"/>
      <c r="DU752" s="53"/>
    </row>
    <row r="753" spans="97:125" ht="15" thickBot="1">
      <c r="CS753" s="53"/>
      <c r="CT753" s="53"/>
      <c r="CU753" s="53"/>
      <c r="CV753" s="53"/>
      <c r="CW753" s="53"/>
      <c r="CX753" s="53"/>
      <c r="CY753" s="53"/>
      <c r="CZ753" s="53"/>
      <c r="DA753" s="53"/>
      <c r="DB753" s="53"/>
      <c r="DC753" s="53"/>
      <c r="DD753" s="53"/>
      <c r="DE753" s="53"/>
      <c r="DF753" s="53"/>
      <c r="DG753" s="53"/>
      <c r="DH753" s="53"/>
      <c r="DI753" s="53"/>
      <c r="DJ753" s="53"/>
      <c r="DK753" s="53"/>
      <c r="DL753" s="53"/>
      <c r="DM753" s="53"/>
      <c r="DN753" s="53"/>
      <c r="DO753" s="53"/>
      <c r="DP753" s="53"/>
      <c r="DQ753" s="53"/>
      <c r="DR753" s="53"/>
      <c r="DS753" s="53"/>
      <c r="DT753" s="53"/>
      <c r="DU753" s="53"/>
    </row>
    <row r="754" spans="97:125" ht="15" thickBot="1">
      <c r="CS754" s="53"/>
      <c r="CT754" s="53"/>
      <c r="CU754" s="53"/>
      <c r="CV754" s="53"/>
      <c r="CW754" s="53"/>
      <c r="CX754" s="53"/>
      <c r="CY754" s="53"/>
      <c r="CZ754" s="53"/>
      <c r="DA754" s="53"/>
      <c r="DB754" s="53"/>
      <c r="DC754" s="53"/>
      <c r="DD754" s="53"/>
      <c r="DE754" s="53"/>
      <c r="DF754" s="53"/>
      <c r="DG754" s="53"/>
      <c r="DH754" s="53"/>
      <c r="DI754" s="53"/>
      <c r="DJ754" s="53"/>
      <c r="DK754" s="53"/>
      <c r="DL754" s="53"/>
      <c r="DM754" s="53"/>
      <c r="DN754" s="53"/>
      <c r="DO754" s="53"/>
      <c r="DP754" s="53"/>
      <c r="DQ754" s="53"/>
      <c r="DR754" s="53"/>
      <c r="DS754" s="53"/>
      <c r="DT754" s="53"/>
      <c r="DU754" s="53"/>
    </row>
    <row r="755" spans="97:125" ht="15" thickBot="1">
      <c r="CS755" s="53"/>
      <c r="CT755" s="53"/>
      <c r="CU755" s="53"/>
      <c r="CV755" s="53"/>
      <c r="CW755" s="53"/>
      <c r="CX755" s="53"/>
      <c r="CY755" s="53"/>
      <c r="CZ755" s="53"/>
      <c r="DA755" s="53"/>
      <c r="DB755" s="53"/>
      <c r="DC755" s="53"/>
      <c r="DD755" s="53"/>
      <c r="DE755" s="53"/>
      <c r="DF755" s="53"/>
      <c r="DG755" s="53"/>
      <c r="DH755" s="53"/>
      <c r="DI755" s="53"/>
      <c r="DJ755" s="53"/>
      <c r="DK755" s="53"/>
      <c r="DL755" s="53"/>
      <c r="DM755" s="53"/>
      <c r="DN755" s="53"/>
      <c r="DO755" s="53"/>
      <c r="DP755" s="53"/>
      <c r="DQ755" s="53"/>
      <c r="DR755" s="53"/>
      <c r="DS755" s="53"/>
      <c r="DT755" s="53"/>
      <c r="DU755" s="53"/>
    </row>
    <row r="756" spans="97:125" ht="15" thickBot="1">
      <c r="CS756" s="53"/>
      <c r="CT756" s="53"/>
      <c r="CU756" s="53"/>
      <c r="CV756" s="53"/>
      <c r="CW756" s="53"/>
      <c r="CX756" s="53"/>
      <c r="CY756" s="53"/>
      <c r="CZ756" s="53"/>
      <c r="DA756" s="53"/>
      <c r="DB756" s="53"/>
      <c r="DC756" s="53"/>
      <c r="DD756" s="53"/>
      <c r="DE756" s="53"/>
      <c r="DF756" s="53"/>
      <c r="DG756" s="53"/>
      <c r="DH756" s="53"/>
      <c r="DI756" s="53"/>
      <c r="DJ756" s="53"/>
      <c r="DK756" s="53"/>
      <c r="DL756" s="53"/>
      <c r="DM756" s="53"/>
      <c r="DN756" s="53"/>
      <c r="DO756" s="53"/>
      <c r="DP756" s="53"/>
      <c r="DQ756" s="53"/>
      <c r="DR756" s="53"/>
      <c r="DS756" s="53"/>
      <c r="DT756" s="53"/>
      <c r="DU756" s="53"/>
    </row>
    <row r="757" spans="97:125" ht="15" thickBot="1">
      <c r="CS757" s="53"/>
      <c r="CT757" s="53"/>
      <c r="CU757" s="53"/>
      <c r="CV757" s="53"/>
      <c r="CW757" s="53"/>
      <c r="CX757" s="53"/>
      <c r="CY757" s="53"/>
      <c r="CZ757" s="53"/>
      <c r="DA757" s="53"/>
      <c r="DB757" s="53"/>
      <c r="DC757" s="53"/>
      <c r="DD757" s="53"/>
      <c r="DE757" s="53"/>
      <c r="DF757" s="53"/>
      <c r="DG757" s="53"/>
      <c r="DH757" s="53"/>
      <c r="DI757" s="53"/>
      <c r="DJ757" s="53"/>
      <c r="DK757" s="53"/>
      <c r="DL757" s="53"/>
      <c r="DM757" s="53"/>
      <c r="DN757" s="53"/>
      <c r="DO757" s="53"/>
      <c r="DP757" s="53"/>
      <c r="DQ757" s="53"/>
      <c r="DR757" s="53"/>
      <c r="DS757" s="53"/>
      <c r="DT757" s="53"/>
      <c r="DU757" s="53"/>
    </row>
    <row r="758" spans="97:125" ht="15" thickBot="1">
      <c r="CS758" s="53"/>
      <c r="CT758" s="53"/>
      <c r="CU758" s="53"/>
      <c r="CV758" s="53"/>
      <c r="CW758" s="53"/>
      <c r="CX758" s="53"/>
      <c r="CY758" s="53"/>
      <c r="CZ758" s="53"/>
      <c r="DA758" s="53"/>
      <c r="DB758" s="53"/>
      <c r="DC758" s="53"/>
      <c r="DD758" s="53"/>
      <c r="DE758" s="53"/>
      <c r="DF758" s="53"/>
      <c r="DG758" s="53"/>
      <c r="DH758" s="53"/>
      <c r="DI758" s="53"/>
      <c r="DJ758" s="53"/>
      <c r="DK758" s="53"/>
      <c r="DL758" s="53"/>
      <c r="DM758" s="53"/>
      <c r="DN758" s="53"/>
      <c r="DO758" s="53"/>
      <c r="DP758" s="53"/>
      <c r="DQ758" s="53"/>
      <c r="DR758" s="53"/>
      <c r="DS758" s="53"/>
      <c r="DT758" s="53"/>
      <c r="DU758" s="53"/>
    </row>
    <row r="759" spans="97:125" ht="15" thickBot="1">
      <c r="CS759" s="53"/>
      <c r="CT759" s="53"/>
      <c r="CU759" s="53"/>
      <c r="CV759" s="53"/>
      <c r="CW759" s="53"/>
      <c r="CX759" s="53"/>
      <c r="CY759" s="53"/>
      <c r="CZ759" s="53"/>
      <c r="DA759" s="53"/>
      <c r="DB759" s="53"/>
      <c r="DC759" s="53"/>
      <c r="DD759" s="53"/>
      <c r="DE759" s="53"/>
      <c r="DF759" s="53"/>
      <c r="DG759" s="53"/>
      <c r="DH759" s="53"/>
      <c r="DI759" s="53"/>
      <c r="DJ759" s="53"/>
      <c r="DK759" s="53"/>
      <c r="DL759" s="53"/>
      <c r="DM759" s="53"/>
      <c r="DN759" s="53"/>
      <c r="DO759" s="53"/>
      <c r="DP759" s="53"/>
      <c r="DQ759" s="53"/>
      <c r="DR759" s="53"/>
      <c r="DS759" s="53"/>
      <c r="DT759" s="53"/>
      <c r="DU759" s="53"/>
    </row>
    <row r="760" spans="97:125" ht="15" thickBot="1">
      <c r="CS760" s="53"/>
      <c r="CT760" s="53"/>
      <c r="CU760" s="53"/>
      <c r="CV760" s="53"/>
      <c r="CW760" s="53"/>
      <c r="CX760" s="53"/>
      <c r="CY760" s="53"/>
      <c r="CZ760" s="53"/>
      <c r="DA760" s="53"/>
      <c r="DB760" s="53"/>
      <c r="DC760" s="53"/>
      <c r="DD760" s="53"/>
      <c r="DE760" s="53"/>
      <c r="DF760" s="53"/>
      <c r="DG760" s="53"/>
      <c r="DH760" s="53"/>
      <c r="DI760" s="53"/>
      <c r="DJ760" s="53"/>
      <c r="DK760" s="53"/>
      <c r="DL760" s="53"/>
      <c r="DM760" s="53"/>
      <c r="DN760" s="53"/>
      <c r="DO760" s="53"/>
      <c r="DP760" s="53"/>
      <c r="DQ760" s="53"/>
      <c r="DR760" s="53"/>
      <c r="DS760" s="53"/>
      <c r="DT760" s="53"/>
      <c r="DU760" s="53"/>
    </row>
    <row r="761" spans="97:125" ht="15" thickBot="1">
      <c r="CS761" s="53"/>
      <c r="CT761" s="53"/>
      <c r="CU761" s="53"/>
      <c r="CV761" s="53"/>
      <c r="CW761" s="53"/>
      <c r="CX761" s="53"/>
      <c r="CY761" s="53"/>
      <c r="CZ761" s="53"/>
      <c r="DA761" s="53"/>
      <c r="DB761" s="53"/>
      <c r="DC761" s="53"/>
      <c r="DD761" s="53"/>
      <c r="DE761" s="53"/>
      <c r="DF761" s="53"/>
      <c r="DG761" s="53"/>
      <c r="DH761" s="53"/>
      <c r="DI761" s="53"/>
      <c r="DJ761" s="53"/>
      <c r="DK761" s="53"/>
      <c r="DL761" s="53"/>
      <c r="DM761" s="53"/>
      <c r="DN761" s="53"/>
      <c r="DO761" s="53"/>
      <c r="DP761" s="53"/>
      <c r="DQ761" s="53"/>
      <c r="DR761" s="53"/>
      <c r="DS761" s="53"/>
      <c r="DT761" s="53"/>
      <c r="DU761" s="53"/>
    </row>
    <row r="762" spans="97:125" ht="15" thickBot="1">
      <c r="CS762" s="53"/>
      <c r="CT762" s="53"/>
      <c r="CU762" s="53"/>
      <c r="CV762" s="53"/>
      <c r="CW762" s="53"/>
      <c r="CX762" s="53"/>
      <c r="CY762" s="53"/>
      <c r="CZ762" s="53"/>
      <c r="DA762" s="53"/>
      <c r="DB762" s="53"/>
      <c r="DC762" s="53"/>
      <c r="DD762" s="53"/>
      <c r="DE762" s="53"/>
      <c r="DF762" s="53"/>
      <c r="DG762" s="53"/>
      <c r="DH762" s="53"/>
      <c r="DI762" s="53"/>
      <c r="DJ762" s="53"/>
      <c r="DK762" s="53"/>
      <c r="DL762" s="53"/>
      <c r="DM762" s="53"/>
      <c r="DN762" s="53"/>
      <c r="DO762" s="53"/>
      <c r="DP762" s="53"/>
      <c r="DQ762" s="53"/>
      <c r="DR762" s="53"/>
      <c r="DS762" s="53"/>
      <c r="DT762" s="53"/>
      <c r="DU762" s="53"/>
    </row>
    <row r="763" spans="97:125" ht="15" thickBot="1">
      <c r="CS763" s="53"/>
      <c r="CT763" s="53"/>
      <c r="CU763" s="53"/>
      <c r="CV763" s="53"/>
      <c r="CW763" s="53"/>
      <c r="CX763" s="53"/>
      <c r="CY763" s="53"/>
      <c r="CZ763" s="53"/>
      <c r="DA763" s="53"/>
      <c r="DB763" s="53"/>
      <c r="DC763" s="53"/>
      <c r="DD763" s="53"/>
      <c r="DE763" s="53"/>
      <c r="DF763" s="53"/>
      <c r="DG763" s="53"/>
      <c r="DH763" s="53"/>
      <c r="DI763" s="53"/>
      <c r="DJ763" s="53"/>
      <c r="DK763" s="53"/>
      <c r="DL763" s="53"/>
      <c r="DM763" s="53"/>
      <c r="DN763" s="53"/>
      <c r="DO763" s="53"/>
      <c r="DP763" s="53"/>
      <c r="DQ763" s="53"/>
      <c r="DR763" s="53"/>
      <c r="DS763" s="53"/>
      <c r="DT763" s="53"/>
      <c r="DU763" s="53"/>
    </row>
    <row r="764" spans="97:125" ht="15" thickBot="1">
      <c r="CS764" s="53"/>
      <c r="CT764" s="53"/>
      <c r="CU764" s="53"/>
      <c r="CV764" s="53"/>
      <c r="CW764" s="53"/>
      <c r="CX764" s="53"/>
      <c r="CY764" s="53"/>
      <c r="CZ764" s="53"/>
      <c r="DA764" s="53"/>
      <c r="DB764" s="53"/>
      <c r="DC764" s="53"/>
      <c r="DD764" s="53"/>
      <c r="DE764" s="53"/>
      <c r="DF764" s="53"/>
      <c r="DG764" s="53"/>
      <c r="DH764" s="53"/>
      <c r="DI764" s="53"/>
      <c r="DJ764" s="53"/>
      <c r="DK764" s="53"/>
      <c r="DL764" s="53"/>
      <c r="DM764" s="53"/>
      <c r="DN764" s="53"/>
      <c r="DO764" s="53"/>
      <c r="DP764" s="53"/>
      <c r="DQ764" s="53"/>
      <c r="DR764" s="53"/>
      <c r="DS764" s="53"/>
      <c r="DT764" s="53"/>
      <c r="DU764" s="53"/>
    </row>
    <row r="765" spans="97:125" ht="15" thickBot="1">
      <c r="CS765" s="53"/>
      <c r="CT765" s="53"/>
      <c r="CU765" s="53"/>
      <c r="CV765" s="53"/>
      <c r="CW765" s="53"/>
      <c r="CX765" s="53"/>
      <c r="CY765" s="53"/>
      <c r="CZ765" s="53"/>
      <c r="DA765" s="53"/>
      <c r="DB765" s="53"/>
      <c r="DC765" s="53"/>
      <c r="DD765" s="53"/>
      <c r="DE765" s="53"/>
      <c r="DF765" s="53"/>
      <c r="DG765" s="53"/>
      <c r="DH765" s="53"/>
      <c r="DI765" s="53"/>
      <c r="DJ765" s="53"/>
      <c r="DK765" s="53"/>
      <c r="DL765" s="53"/>
      <c r="DM765" s="53"/>
      <c r="DN765" s="53"/>
      <c r="DO765" s="53"/>
      <c r="DP765" s="53"/>
      <c r="DQ765" s="53"/>
      <c r="DR765" s="53"/>
      <c r="DS765" s="53"/>
      <c r="DT765" s="53"/>
      <c r="DU765" s="53"/>
    </row>
    <row r="766" spans="97:125" ht="15" thickBot="1">
      <c r="CS766" s="53"/>
      <c r="CT766" s="53"/>
      <c r="CU766" s="53"/>
      <c r="CV766" s="53"/>
      <c r="CW766" s="53"/>
      <c r="CX766" s="53"/>
      <c r="CY766" s="53"/>
      <c r="CZ766" s="53"/>
      <c r="DA766" s="53"/>
      <c r="DB766" s="53"/>
      <c r="DC766" s="53"/>
      <c r="DD766" s="53"/>
      <c r="DE766" s="53"/>
      <c r="DF766" s="53"/>
      <c r="DG766" s="53"/>
      <c r="DH766" s="53"/>
      <c r="DI766" s="53"/>
      <c r="DJ766" s="53"/>
      <c r="DK766" s="53"/>
      <c r="DL766" s="53"/>
      <c r="DM766" s="53"/>
      <c r="DN766" s="53"/>
      <c r="DO766" s="53"/>
      <c r="DP766" s="53"/>
      <c r="DQ766" s="53"/>
      <c r="DR766" s="53"/>
      <c r="DS766" s="53"/>
      <c r="DT766" s="53"/>
      <c r="DU766" s="53"/>
    </row>
    <row r="767" spans="97:125" ht="15" thickBot="1">
      <c r="CS767" s="53"/>
      <c r="CT767" s="53"/>
      <c r="CU767" s="53"/>
      <c r="CV767" s="53"/>
      <c r="CW767" s="53"/>
      <c r="CX767" s="53"/>
      <c r="CY767" s="53"/>
      <c r="CZ767" s="53"/>
      <c r="DA767" s="53"/>
      <c r="DB767" s="53"/>
      <c r="DC767" s="53"/>
      <c r="DD767" s="53"/>
      <c r="DE767" s="53"/>
      <c r="DF767" s="53"/>
      <c r="DG767" s="53"/>
      <c r="DH767" s="53"/>
      <c r="DI767" s="53"/>
      <c r="DJ767" s="53"/>
      <c r="DK767" s="53"/>
      <c r="DL767" s="53"/>
      <c r="DM767" s="53"/>
      <c r="DN767" s="53"/>
      <c r="DO767" s="53"/>
      <c r="DP767" s="53"/>
      <c r="DQ767" s="53"/>
      <c r="DR767" s="53"/>
      <c r="DS767" s="53"/>
      <c r="DT767" s="53"/>
      <c r="DU767" s="53"/>
    </row>
    <row r="768" spans="97:125" ht="15" thickBot="1">
      <c r="CS768" s="53"/>
      <c r="CT768" s="53"/>
      <c r="CU768" s="53"/>
      <c r="CV768" s="53"/>
      <c r="CW768" s="53"/>
      <c r="CX768" s="53"/>
      <c r="CY768" s="53"/>
      <c r="CZ768" s="53"/>
      <c r="DA768" s="53"/>
      <c r="DB768" s="53"/>
      <c r="DC768" s="53"/>
      <c r="DD768" s="53"/>
      <c r="DE768" s="53"/>
      <c r="DF768" s="53"/>
      <c r="DG768" s="53"/>
      <c r="DH768" s="53"/>
      <c r="DI768" s="53"/>
      <c r="DJ768" s="53"/>
      <c r="DK768" s="53"/>
      <c r="DL768" s="53"/>
      <c r="DM768" s="53"/>
      <c r="DN768" s="53"/>
      <c r="DO768" s="53"/>
      <c r="DP768" s="53"/>
      <c r="DQ768" s="53"/>
      <c r="DR768" s="53"/>
      <c r="DS768" s="53"/>
      <c r="DT768" s="53"/>
      <c r="DU768" s="53"/>
    </row>
    <row r="769" spans="97:125" ht="15" thickBot="1">
      <c r="CS769" s="53"/>
      <c r="CT769" s="53"/>
      <c r="CU769" s="53"/>
      <c r="CV769" s="53"/>
      <c r="CW769" s="53"/>
      <c r="CX769" s="53"/>
      <c r="CY769" s="53"/>
      <c r="CZ769" s="53"/>
      <c r="DA769" s="53"/>
      <c r="DB769" s="53"/>
      <c r="DC769" s="53"/>
      <c r="DD769" s="53"/>
      <c r="DE769" s="53"/>
      <c r="DF769" s="53"/>
      <c r="DG769" s="53"/>
      <c r="DH769" s="53"/>
      <c r="DI769" s="53"/>
      <c r="DJ769" s="53"/>
      <c r="DK769" s="53"/>
      <c r="DL769" s="53"/>
      <c r="DM769" s="53"/>
      <c r="DN769" s="53"/>
      <c r="DO769" s="53"/>
      <c r="DP769" s="53"/>
      <c r="DQ769" s="53"/>
      <c r="DR769" s="53"/>
      <c r="DS769" s="53"/>
      <c r="DT769" s="53"/>
      <c r="DU769" s="53"/>
    </row>
    <row r="770" spans="97:125" ht="15" thickBot="1">
      <c r="CS770" s="53"/>
      <c r="CT770" s="53"/>
      <c r="CU770" s="53"/>
      <c r="CV770" s="53"/>
      <c r="CW770" s="53"/>
      <c r="CX770" s="53"/>
      <c r="CY770" s="53"/>
      <c r="CZ770" s="53"/>
      <c r="DA770" s="53"/>
      <c r="DB770" s="53"/>
      <c r="DC770" s="53"/>
      <c r="DD770" s="53"/>
      <c r="DE770" s="53"/>
      <c r="DF770" s="53"/>
      <c r="DG770" s="53"/>
      <c r="DH770" s="53"/>
      <c r="DI770" s="53"/>
      <c r="DJ770" s="53"/>
      <c r="DK770" s="53"/>
      <c r="DL770" s="53"/>
      <c r="DM770" s="53"/>
      <c r="DN770" s="53"/>
      <c r="DO770" s="53"/>
      <c r="DP770" s="53"/>
      <c r="DQ770" s="53"/>
      <c r="DR770" s="53"/>
      <c r="DS770" s="53"/>
      <c r="DT770" s="53"/>
      <c r="DU770" s="53"/>
    </row>
    <row r="771" spans="97:125" ht="15" thickBot="1">
      <c r="CS771" s="53"/>
      <c r="CT771" s="53"/>
      <c r="CU771" s="53"/>
      <c r="CV771" s="53"/>
      <c r="CW771" s="53"/>
      <c r="CX771" s="53"/>
      <c r="CY771" s="53"/>
      <c r="CZ771" s="53"/>
      <c r="DA771" s="53"/>
      <c r="DB771" s="53"/>
      <c r="DC771" s="53"/>
      <c r="DD771" s="53"/>
      <c r="DE771" s="53"/>
      <c r="DF771" s="53"/>
      <c r="DG771" s="53"/>
      <c r="DH771" s="53"/>
      <c r="DI771" s="53"/>
      <c r="DJ771" s="53"/>
      <c r="DK771" s="53"/>
      <c r="DL771" s="53"/>
      <c r="DM771" s="53"/>
      <c r="DN771" s="53"/>
      <c r="DO771" s="53"/>
      <c r="DP771" s="53"/>
      <c r="DQ771" s="53"/>
      <c r="DR771" s="53"/>
      <c r="DS771" s="53"/>
      <c r="DT771" s="53"/>
      <c r="DU771" s="53"/>
    </row>
    <row r="772" spans="97:125" ht="15" thickBot="1">
      <c r="CS772" s="53"/>
      <c r="CT772" s="53"/>
      <c r="CU772" s="53"/>
      <c r="CV772" s="53"/>
      <c r="CW772" s="53"/>
      <c r="CX772" s="53"/>
      <c r="CY772" s="53"/>
      <c r="CZ772" s="53"/>
      <c r="DA772" s="53"/>
      <c r="DB772" s="53"/>
      <c r="DC772" s="53"/>
      <c r="DD772" s="53"/>
      <c r="DE772" s="53"/>
      <c r="DF772" s="53"/>
      <c r="DG772" s="53"/>
      <c r="DH772" s="53"/>
      <c r="DI772" s="53"/>
      <c r="DJ772" s="53"/>
      <c r="DK772" s="53"/>
      <c r="DL772" s="53"/>
      <c r="DM772" s="53"/>
      <c r="DN772" s="53"/>
      <c r="DO772" s="53"/>
      <c r="DP772" s="53"/>
      <c r="DQ772" s="53"/>
      <c r="DR772" s="53"/>
      <c r="DS772" s="53"/>
      <c r="DT772" s="53"/>
      <c r="DU772" s="53"/>
    </row>
    <row r="773" spans="97:125" ht="15" thickBot="1">
      <c r="CS773" s="53"/>
      <c r="CT773" s="53"/>
      <c r="CU773" s="53"/>
      <c r="CV773" s="53"/>
      <c r="CW773" s="53"/>
      <c r="CX773" s="53"/>
      <c r="CY773" s="53"/>
      <c r="CZ773" s="53"/>
      <c r="DA773" s="53"/>
      <c r="DB773" s="53"/>
      <c r="DC773" s="53"/>
      <c r="DD773" s="53"/>
      <c r="DE773" s="53"/>
      <c r="DF773" s="53"/>
      <c r="DG773" s="53"/>
      <c r="DH773" s="53"/>
      <c r="DI773" s="53"/>
      <c r="DJ773" s="53"/>
      <c r="DK773" s="53"/>
      <c r="DL773" s="53"/>
      <c r="DM773" s="53"/>
      <c r="DN773" s="53"/>
      <c r="DO773" s="53"/>
      <c r="DP773" s="53"/>
      <c r="DQ773" s="53"/>
      <c r="DR773" s="53"/>
      <c r="DS773" s="53"/>
      <c r="DT773" s="53"/>
      <c r="DU773" s="53"/>
    </row>
    <row r="774" spans="97:125" ht="15" thickBot="1">
      <c r="CS774" s="53"/>
      <c r="CT774" s="53"/>
      <c r="CU774" s="53"/>
      <c r="CV774" s="53"/>
      <c r="CW774" s="53"/>
      <c r="CX774" s="53"/>
      <c r="CY774" s="53"/>
      <c r="CZ774" s="53"/>
      <c r="DA774" s="53"/>
      <c r="DB774" s="53"/>
      <c r="DC774" s="53"/>
      <c r="DD774" s="53"/>
      <c r="DE774" s="53"/>
      <c r="DF774" s="53"/>
      <c r="DG774" s="53"/>
      <c r="DH774" s="53"/>
      <c r="DI774" s="53"/>
      <c r="DJ774" s="53"/>
      <c r="DK774" s="53"/>
      <c r="DL774" s="53"/>
      <c r="DM774" s="53"/>
      <c r="DN774" s="53"/>
      <c r="DO774" s="53"/>
      <c r="DP774" s="53"/>
      <c r="DQ774" s="53"/>
      <c r="DR774" s="53"/>
      <c r="DS774" s="53"/>
      <c r="DT774" s="53"/>
      <c r="DU774" s="53"/>
    </row>
    <row r="775" spans="97:125" ht="15" thickBot="1">
      <c r="CS775" s="53"/>
      <c r="CT775" s="53"/>
      <c r="CU775" s="53"/>
      <c r="CV775" s="53"/>
      <c r="CW775" s="53"/>
      <c r="CX775" s="53"/>
      <c r="CY775" s="53"/>
      <c r="CZ775" s="53"/>
      <c r="DA775" s="53"/>
      <c r="DB775" s="53"/>
      <c r="DC775" s="53"/>
      <c r="DD775" s="53"/>
      <c r="DE775" s="53"/>
      <c r="DF775" s="53"/>
      <c r="DG775" s="53"/>
      <c r="DH775" s="53"/>
      <c r="DI775" s="53"/>
      <c r="DJ775" s="53"/>
      <c r="DK775" s="53"/>
      <c r="DL775" s="53"/>
      <c r="DM775" s="53"/>
      <c r="DN775" s="53"/>
      <c r="DO775" s="53"/>
      <c r="DP775" s="53"/>
      <c r="DQ775" s="53"/>
      <c r="DR775" s="53"/>
      <c r="DS775" s="53"/>
      <c r="DT775" s="53"/>
      <c r="DU775" s="53"/>
    </row>
    <row r="776" spans="97:125" ht="15" thickBot="1">
      <c r="CS776" s="53"/>
      <c r="CT776" s="53"/>
      <c r="CU776" s="53"/>
      <c r="CV776" s="53"/>
      <c r="CW776" s="53"/>
      <c r="CX776" s="53"/>
      <c r="CY776" s="53"/>
      <c r="CZ776" s="53"/>
      <c r="DA776" s="53"/>
      <c r="DB776" s="53"/>
      <c r="DC776" s="53"/>
      <c r="DD776" s="53"/>
      <c r="DE776" s="53"/>
      <c r="DF776" s="53"/>
      <c r="DG776" s="53"/>
      <c r="DH776" s="53"/>
      <c r="DI776" s="53"/>
      <c r="DJ776" s="53"/>
      <c r="DK776" s="53"/>
      <c r="DL776" s="53"/>
      <c r="DM776" s="53"/>
      <c r="DN776" s="53"/>
      <c r="DO776" s="53"/>
      <c r="DP776" s="53"/>
      <c r="DQ776" s="53"/>
      <c r="DR776" s="53"/>
      <c r="DS776" s="53"/>
      <c r="DT776" s="53"/>
      <c r="DU776" s="53"/>
    </row>
    <row r="777" spans="97:125" ht="15" thickBot="1">
      <c r="CS777" s="53"/>
      <c r="CT777" s="53"/>
      <c r="CU777" s="53"/>
      <c r="CV777" s="53"/>
      <c r="CW777" s="53"/>
      <c r="CX777" s="53"/>
      <c r="CY777" s="53"/>
      <c r="CZ777" s="53"/>
      <c r="DA777" s="53"/>
      <c r="DB777" s="53"/>
      <c r="DC777" s="53"/>
      <c r="DD777" s="53"/>
      <c r="DE777" s="53"/>
      <c r="DF777" s="53"/>
      <c r="DG777" s="53"/>
      <c r="DH777" s="53"/>
      <c r="DI777" s="53"/>
      <c r="DJ777" s="53"/>
      <c r="DK777" s="53"/>
      <c r="DL777" s="53"/>
      <c r="DM777" s="53"/>
      <c r="DN777" s="53"/>
      <c r="DO777" s="53"/>
      <c r="DP777" s="53"/>
      <c r="DQ777" s="53"/>
      <c r="DR777" s="53"/>
      <c r="DS777" s="53"/>
      <c r="DT777" s="53"/>
      <c r="DU777" s="53"/>
    </row>
    <row r="778" spans="97:125" ht="15" thickBot="1">
      <c r="CS778" s="53"/>
      <c r="CT778" s="53"/>
      <c r="CU778" s="53"/>
      <c r="CV778" s="53"/>
      <c r="CW778" s="53"/>
      <c r="CX778" s="53"/>
      <c r="CY778" s="53"/>
      <c r="CZ778" s="53"/>
      <c r="DA778" s="53"/>
      <c r="DB778" s="53"/>
      <c r="DC778" s="53"/>
      <c r="DD778" s="53"/>
      <c r="DE778" s="53"/>
      <c r="DF778" s="53"/>
      <c r="DG778" s="53"/>
      <c r="DH778" s="53"/>
      <c r="DI778" s="53"/>
      <c r="DJ778" s="53"/>
      <c r="DK778" s="53"/>
      <c r="DL778" s="53"/>
      <c r="DM778" s="53"/>
      <c r="DN778" s="53"/>
      <c r="DO778" s="53"/>
      <c r="DP778" s="53"/>
      <c r="DQ778" s="53"/>
      <c r="DR778" s="53"/>
      <c r="DS778" s="53"/>
      <c r="DT778" s="53"/>
      <c r="DU778" s="53"/>
    </row>
    <row r="779" spans="97:125" ht="15" thickBot="1">
      <c r="CS779" s="53"/>
      <c r="CT779" s="53"/>
      <c r="CU779" s="53"/>
      <c r="CV779" s="53"/>
      <c r="CW779" s="53"/>
      <c r="CX779" s="53"/>
      <c r="CY779" s="53"/>
      <c r="CZ779" s="53"/>
      <c r="DA779" s="53"/>
      <c r="DB779" s="53"/>
      <c r="DC779" s="53"/>
      <c r="DD779" s="53"/>
      <c r="DE779" s="53"/>
      <c r="DF779" s="53"/>
      <c r="DG779" s="53"/>
      <c r="DH779" s="53"/>
      <c r="DI779" s="53"/>
      <c r="DJ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  <c r="DU779" s="53"/>
    </row>
    <row r="780" spans="97:125" ht="15" thickBot="1">
      <c r="CS780" s="53"/>
      <c r="CT780" s="53"/>
      <c r="CU780" s="53"/>
      <c r="CV780" s="53"/>
      <c r="CW780" s="53"/>
      <c r="CX780" s="53"/>
      <c r="CY780" s="53"/>
      <c r="CZ780" s="53"/>
      <c r="DA780" s="53"/>
      <c r="DB780" s="53"/>
      <c r="DC780" s="53"/>
      <c r="DD780" s="53"/>
      <c r="DE780" s="53"/>
      <c r="DF780" s="53"/>
      <c r="DG780" s="53"/>
      <c r="DH780" s="53"/>
      <c r="DI780" s="53"/>
      <c r="DJ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  <c r="DU780" s="53"/>
    </row>
    <row r="781" spans="97:125" ht="15" thickBot="1">
      <c r="CS781" s="53"/>
      <c r="CT781" s="53"/>
      <c r="CU781" s="53"/>
      <c r="CV781" s="53"/>
      <c r="CW781" s="53"/>
      <c r="CX781" s="53"/>
      <c r="CY781" s="53"/>
      <c r="CZ781" s="53"/>
      <c r="DA781" s="53"/>
      <c r="DB781" s="53"/>
      <c r="DC781" s="53"/>
      <c r="DD781" s="53"/>
      <c r="DE781" s="53"/>
      <c r="DF781" s="53"/>
      <c r="DG781" s="53"/>
      <c r="DH781" s="53"/>
      <c r="DI781" s="53"/>
      <c r="DJ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  <c r="DU781" s="53"/>
    </row>
    <row r="782" spans="97:125" ht="15" thickBot="1">
      <c r="CS782" s="53"/>
      <c r="CT782" s="53"/>
      <c r="CU782" s="53"/>
      <c r="CV782" s="53"/>
      <c r="CW782" s="53"/>
      <c r="CX782" s="53"/>
      <c r="CY782" s="53"/>
      <c r="CZ782" s="53"/>
      <c r="DA782" s="53"/>
      <c r="DB782" s="53"/>
      <c r="DC782" s="53"/>
      <c r="DD782" s="53"/>
      <c r="DE782" s="53"/>
      <c r="DF782" s="53"/>
      <c r="DG782" s="53"/>
      <c r="DH782" s="53"/>
      <c r="DI782" s="53"/>
      <c r="DJ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  <c r="DU782" s="53"/>
    </row>
    <row r="783" spans="97:125" ht="15" thickBot="1">
      <c r="CS783" s="53"/>
      <c r="CT783" s="53"/>
      <c r="CU783" s="53"/>
      <c r="CV783" s="53"/>
      <c r="CW783" s="53"/>
      <c r="CX783" s="53"/>
      <c r="CY783" s="53"/>
      <c r="CZ783" s="53"/>
      <c r="DA783" s="53"/>
      <c r="DB783" s="53"/>
      <c r="DC783" s="53"/>
      <c r="DD783" s="53"/>
      <c r="DE783" s="53"/>
      <c r="DF783" s="53"/>
      <c r="DG783" s="53"/>
      <c r="DH783" s="53"/>
      <c r="DI783" s="53"/>
      <c r="DJ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  <c r="DU783" s="53"/>
    </row>
    <row r="784" spans="97:125" ht="15" thickBot="1">
      <c r="CS784" s="53"/>
      <c r="CT784" s="53"/>
      <c r="CU784" s="53"/>
      <c r="CV784" s="53"/>
      <c r="CW784" s="53"/>
      <c r="CX784" s="53"/>
      <c r="CY784" s="53"/>
      <c r="CZ784" s="53"/>
      <c r="DA784" s="53"/>
      <c r="DB784" s="53"/>
      <c r="DC784" s="53"/>
      <c r="DD784" s="53"/>
      <c r="DE784" s="53"/>
      <c r="DF784" s="53"/>
      <c r="DG784" s="53"/>
      <c r="DH784" s="53"/>
      <c r="DI784" s="53"/>
      <c r="DJ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  <c r="DU784" s="53"/>
    </row>
    <row r="785" spans="97:125" ht="15" thickBot="1">
      <c r="CS785" s="53"/>
      <c r="CT785" s="53"/>
      <c r="CU785" s="53"/>
      <c r="CV785" s="53"/>
      <c r="CW785" s="53"/>
      <c r="CX785" s="53"/>
      <c r="CY785" s="53"/>
      <c r="CZ785" s="53"/>
      <c r="DA785" s="53"/>
      <c r="DB785" s="53"/>
      <c r="DC785" s="53"/>
      <c r="DD785" s="53"/>
      <c r="DE785" s="53"/>
      <c r="DF785" s="53"/>
      <c r="DG785" s="53"/>
      <c r="DH785" s="53"/>
      <c r="DI785" s="53"/>
      <c r="DJ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  <c r="DU785" s="53"/>
    </row>
    <row r="786" spans="97:125" ht="15" thickBot="1">
      <c r="CS786" s="53"/>
      <c r="CT786" s="53"/>
      <c r="CU786" s="53"/>
      <c r="CV786" s="53"/>
      <c r="CW786" s="53"/>
      <c r="CX786" s="53"/>
      <c r="CY786" s="53"/>
      <c r="CZ786" s="53"/>
      <c r="DA786" s="53"/>
      <c r="DB786" s="53"/>
      <c r="DC786" s="53"/>
      <c r="DD786" s="53"/>
      <c r="DE786" s="53"/>
      <c r="DF786" s="53"/>
      <c r="DG786" s="53"/>
      <c r="DH786" s="53"/>
      <c r="DI786" s="53"/>
      <c r="DJ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  <c r="DU786" s="53"/>
    </row>
    <row r="787" spans="97:125" ht="15" thickBot="1">
      <c r="CS787" s="53"/>
      <c r="CT787" s="53"/>
      <c r="CU787" s="53"/>
      <c r="CV787" s="53"/>
      <c r="CW787" s="53"/>
      <c r="CX787" s="53"/>
      <c r="CY787" s="53"/>
      <c r="CZ787" s="53"/>
      <c r="DA787" s="53"/>
      <c r="DB787" s="53"/>
      <c r="DC787" s="53"/>
      <c r="DD787" s="53"/>
      <c r="DE787" s="53"/>
      <c r="DF787" s="53"/>
      <c r="DG787" s="53"/>
      <c r="DH787" s="53"/>
      <c r="DI787" s="53"/>
      <c r="DJ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  <c r="DU787" s="53"/>
    </row>
    <row r="788" spans="97:125" ht="15" thickBot="1">
      <c r="CS788" s="53"/>
      <c r="CT788" s="53"/>
      <c r="CU788" s="53"/>
      <c r="CV788" s="53"/>
      <c r="CW788" s="53"/>
      <c r="CX788" s="53"/>
      <c r="CY788" s="53"/>
      <c r="CZ788" s="53"/>
      <c r="DA788" s="53"/>
      <c r="DB788" s="53"/>
      <c r="DC788" s="53"/>
      <c r="DD788" s="53"/>
      <c r="DE788" s="53"/>
      <c r="DF788" s="53"/>
      <c r="DG788" s="53"/>
      <c r="DH788" s="53"/>
      <c r="DI788" s="53"/>
      <c r="DJ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  <c r="DU788" s="53"/>
    </row>
    <row r="789" spans="97:125" ht="15" thickBot="1">
      <c r="CS789" s="53"/>
      <c r="CT789" s="53"/>
      <c r="CU789" s="53"/>
      <c r="CV789" s="53"/>
      <c r="CW789" s="53"/>
      <c r="CX789" s="53"/>
      <c r="CY789" s="53"/>
      <c r="CZ789" s="53"/>
      <c r="DA789" s="53"/>
      <c r="DB789" s="53"/>
      <c r="DC789" s="53"/>
      <c r="DD789" s="53"/>
      <c r="DE789" s="53"/>
      <c r="DF789" s="53"/>
      <c r="DG789" s="53"/>
      <c r="DH789" s="53"/>
      <c r="DI789" s="53"/>
      <c r="DJ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  <c r="DU789" s="53"/>
    </row>
    <row r="790" spans="97:125" ht="15" thickBot="1">
      <c r="CS790" s="53"/>
      <c r="CT790" s="53"/>
      <c r="CU790" s="53"/>
      <c r="CV790" s="53"/>
      <c r="CW790" s="53"/>
      <c r="CX790" s="53"/>
      <c r="CY790" s="53"/>
      <c r="CZ790" s="53"/>
      <c r="DA790" s="53"/>
      <c r="DB790" s="53"/>
      <c r="DC790" s="53"/>
      <c r="DD790" s="53"/>
      <c r="DE790" s="53"/>
      <c r="DF790" s="53"/>
      <c r="DG790" s="53"/>
      <c r="DH790" s="53"/>
      <c r="DI790" s="53"/>
      <c r="DJ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  <c r="DU790" s="53"/>
    </row>
    <row r="791" spans="97:125" ht="15" thickBot="1">
      <c r="CS791" s="53"/>
      <c r="CT791" s="53"/>
      <c r="CU791" s="53"/>
      <c r="CV791" s="53"/>
      <c r="CW791" s="53"/>
      <c r="CX791" s="53"/>
      <c r="CY791" s="53"/>
      <c r="CZ791" s="53"/>
      <c r="DA791" s="53"/>
      <c r="DB791" s="53"/>
      <c r="DC791" s="53"/>
      <c r="DD791" s="53"/>
      <c r="DE791" s="53"/>
      <c r="DF791" s="53"/>
      <c r="DG791" s="53"/>
      <c r="DH791" s="53"/>
      <c r="DI791" s="53"/>
      <c r="DJ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  <c r="DU791" s="53"/>
    </row>
    <row r="792" spans="97:125" ht="15" thickBot="1">
      <c r="CS792" s="53"/>
      <c r="CT792" s="53"/>
      <c r="CU792" s="53"/>
      <c r="CV792" s="53"/>
      <c r="CW792" s="53"/>
      <c r="CX792" s="53"/>
      <c r="CY792" s="53"/>
      <c r="CZ792" s="53"/>
      <c r="DA792" s="53"/>
      <c r="DB792" s="53"/>
      <c r="DC792" s="53"/>
      <c r="DD792" s="53"/>
      <c r="DE792" s="53"/>
      <c r="DF792" s="53"/>
      <c r="DG792" s="53"/>
      <c r="DH792" s="53"/>
      <c r="DI792" s="53"/>
      <c r="DJ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  <c r="DU792" s="53"/>
    </row>
    <row r="793" spans="97:125" ht="15" thickBot="1">
      <c r="CS793" s="53"/>
      <c r="CT793" s="53"/>
      <c r="CU793" s="53"/>
      <c r="CV793" s="53"/>
      <c r="CW793" s="53"/>
      <c r="CX793" s="53"/>
      <c r="CY793" s="53"/>
      <c r="CZ793" s="53"/>
      <c r="DA793" s="53"/>
      <c r="DB793" s="53"/>
      <c r="DC793" s="53"/>
      <c r="DD793" s="53"/>
      <c r="DE793" s="53"/>
      <c r="DF793" s="53"/>
      <c r="DG793" s="53"/>
      <c r="DH793" s="53"/>
      <c r="DI793" s="53"/>
      <c r="DJ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  <c r="DU793" s="53"/>
    </row>
    <row r="794" spans="97:125" ht="15" thickBot="1">
      <c r="CS794" s="53"/>
      <c r="CT794" s="53"/>
      <c r="CU794" s="53"/>
      <c r="CV794" s="53"/>
      <c r="CW794" s="53"/>
      <c r="CX794" s="53"/>
      <c r="CY794" s="53"/>
      <c r="CZ794" s="53"/>
      <c r="DA794" s="53"/>
      <c r="DB794" s="53"/>
      <c r="DC794" s="53"/>
      <c r="DD794" s="53"/>
      <c r="DE794" s="53"/>
      <c r="DF794" s="53"/>
      <c r="DG794" s="53"/>
      <c r="DH794" s="53"/>
      <c r="DI794" s="53"/>
      <c r="DJ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  <c r="DU794" s="53"/>
    </row>
    <row r="795" spans="97:125" ht="15" thickBot="1">
      <c r="CS795" s="53"/>
      <c r="CT795" s="53"/>
      <c r="CU795" s="53"/>
      <c r="CV795" s="53"/>
      <c r="CW795" s="53"/>
      <c r="CX795" s="53"/>
      <c r="CY795" s="53"/>
      <c r="CZ795" s="53"/>
      <c r="DA795" s="53"/>
      <c r="DB795" s="53"/>
      <c r="DC795" s="53"/>
      <c r="DD795" s="53"/>
      <c r="DE795" s="53"/>
      <c r="DF795" s="53"/>
      <c r="DG795" s="53"/>
      <c r="DH795" s="53"/>
      <c r="DI795" s="53"/>
      <c r="DJ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  <c r="DU795" s="53"/>
    </row>
    <row r="796" spans="97:125" ht="15" thickBot="1">
      <c r="CS796" s="53"/>
      <c r="CT796" s="53"/>
      <c r="CU796" s="53"/>
      <c r="CV796" s="53"/>
      <c r="CW796" s="53"/>
      <c r="CX796" s="53"/>
      <c r="CY796" s="53"/>
      <c r="CZ796" s="53"/>
      <c r="DA796" s="53"/>
      <c r="DB796" s="53"/>
      <c r="DC796" s="53"/>
      <c r="DD796" s="53"/>
      <c r="DE796" s="53"/>
      <c r="DF796" s="53"/>
      <c r="DG796" s="53"/>
      <c r="DH796" s="53"/>
      <c r="DI796" s="53"/>
      <c r="DJ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  <c r="DU796" s="53"/>
    </row>
    <row r="797" spans="97:125" ht="15" thickBot="1">
      <c r="CS797" s="53"/>
      <c r="CT797" s="53"/>
      <c r="CU797" s="53"/>
      <c r="CV797" s="53"/>
      <c r="CW797" s="53"/>
      <c r="CX797" s="53"/>
      <c r="CY797" s="53"/>
      <c r="CZ797" s="53"/>
      <c r="DA797" s="53"/>
      <c r="DB797" s="53"/>
      <c r="DC797" s="53"/>
      <c r="DD797" s="53"/>
      <c r="DE797" s="53"/>
      <c r="DF797" s="53"/>
      <c r="DG797" s="53"/>
      <c r="DH797" s="53"/>
      <c r="DI797" s="53"/>
      <c r="DJ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  <c r="DU797" s="53"/>
    </row>
    <row r="798" spans="97:125" ht="15" thickBot="1">
      <c r="CS798" s="53"/>
      <c r="CT798" s="53"/>
      <c r="CU798" s="53"/>
      <c r="CV798" s="53"/>
      <c r="CW798" s="53"/>
      <c r="CX798" s="53"/>
      <c r="CY798" s="53"/>
      <c r="CZ798" s="53"/>
      <c r="DA798" s="53"/>
      <c r="DB798" s="53"/>
      <c r="DC798" s="53"/>
      <c r="DD798" s="53"/>
      <c r="DE798" s="53"/>
      <c r="DF798" s="53"/>
      <c r="DG798" s="53"/>
      <c r="DH798" s="53"/>
      <c r="DI798" s="53"/>
      <c r="DJ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  <c r="DU798" s="53"/>
    </row>
    <row r="799" spans="97:125" ht="15" thickBot="1">
      <c r="CS799" s="53"/>
      <c r="CT799" s="53"/>
      <c r="CU799" s="53"/>
      <c r="CV799" s="53"/>
      <c r="CW799" s="53"/>
      <c r="CX799" s="53"/>
      <c r="CY799" s="53"/>
      <c r="CZ799" s="53"/>
      <c r="DA799" s="53"/>
      <c r="DB799" s="53"/>
      <c r="DC799" s="53"/>
      <c r="DD799" s="53"/>
      <c r="DE799" s="53"/>
      <c r="DF799" s="53"/>
      <c r="DG799" s="53"/>
      <c r="DH799" s="53"/>
      <c r="DI799" s="53"/>
      <c r="DJ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  <c r="DU799" s="53"/>
    </row>
    <row r="800" spans="97:125" ht="15" thickBot="1">
      <c r="CS800" s="53"/>
      <c r="CT800" s="53"/>
      <c r="CU800" s="53"/>
      <c r="CV800" s="53"/>
      <c r="CW800" s="53"/>
      <c r="CX800" s="53"/>
      <c r="CY800" s="53"/>
      <c r="CZ800" s="53"/>
      <c r="DA800" s="53"/>
      <c r="DB800" s="53"/>
      <c r="DC800" s="53"/>
      <c r="DD800" s="53"/>
      <c r="DE800" s="53"/>
      <c r="DF800" s="53"/>
      <c r="DG800" s="53"/>
      <c r="DH800" s="53"/>
      <c r="DI800" s="53"/>
      <c r="DJ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  <c r="DU800" s="53"/>
    </row>
    <row r="801" spans="97:125" ht="15" thickBot="1">
      <c r="CS801" s="53"/>
      <c r="CT801" s="53"/>
      <c r="CU801" s="53"/>
      <c r="CV801" s="53"/>
      <c r="CW801" s="53"/>
      <c r="CX801" s="53"/>
      <c r="CY801" s="53"/>
      <c r="CZ801" s="53"/>
      <c r="DA801" s="53"/>
      <c r="DB801" s="53"/>
      <c r="DC801" s="53"/>
      <c r="DD801" s="53"/>
      <c r="DE801" s="53"/>
      <c r="DF801" s="53"/>
      <c r="DG801" s="53"/>
      <c r="DH801" s="53"/>
      <c r="DI801" s="53"/>
      <c r="DJ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  <c r="DU801" s="53"/>
    </row>
    <row r="802" spans="97:125" ht="15" thickBot="1">
      <c r="CS802" s="53"/>
      <c r="CT802" s="53"/>
      <c r="CU802" s="53"/>
      <c r="CV802" s="53"/>
      <c r="CW802" s="53"/>
      <c r="CX802" s="53"/>
      <c r="CY802" s="53"/>
      <c r="CZ802" s="53"/>
      <c r="DA802" s="53"/>
      <c r="DB802" s="53"/>
      <c r="DC802" s="53"/>
      <c r="DD802" s="53"/>
      <c r="DE802" s="53"/>
      <c r="DF802" s="53"/>
      <c r="DG802" s="53"/>
      <c r="DH802" s="53"/>
      <c r="DI802" s="53"/>
      <c r="DJ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  <c r="DU802" s="53"/>
    </row>
    <row r="803" spans="97:125" ht="15" thickBot="1">
      <c r="CS803" s="53"/>
      <c r="CT803" s="53"/>
      <c r="CU803" s="53"/>
      <c r="CV803" s="53"/>
      <c r="CW803" s="53"/>
      <c r="CX803" s="53"/>
      <c r="CY803" s="53"/>
      <c r="CZ803" s="53"/>
      <c r="DA803" s="53"/>
      <c r="DB803" s="53"/>
      <c r="DC803" s="53"/>
      <c r="DD803" s="53"/>
      <c r="DE803" s="53"/>
      <c r="DF803" s="53"/>
      <c r="DG803" s="53"/>
      <c r="DH803" s="53"/>
      <c r="DI803" s="53"/>
      <c r="DJ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  <c r="DU803" s="53"/>
    </row>
    <row r="804" spans="97:125" ht="15" thickBot="1">
      <c r="CS804" s="53"/>
      <c r="CT804" s="53"/>
      <c r="CU804" s="53"/>
      <c r="CV804" s="53"/>
      <c r="CW804" s="53"/>
      <c r="CX804" s="53"/>
      <c r="CY804" s="53"/>
      <c r="CZ804" s="53"/>
      <c r="DA804" s="53"/>
      <c r="DB804" s="53"/>
      <c r="DC804" s="53"/>
      <c r="DD804" s="53"/>
      <c r="DE804" s="53"/>
      <c r="DF804" s="53"/>
      <c r="DG804" s="53"/>
      <c r="DH804" s="53"/>
      <c r="DI804" s="53"/>
      <c r="DJ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  <c r="DU804" s="53"/>
    </row>
    <row r="805" spans="97:125" ht="15" thickBot="1">
      <c r="CS805" s="53"/>
      <c r="CT805" s="53"/>
      <c r="CU805" s="53"/>
      <c r="CV805" s="53"/>
      <c r="CW805" s="53"/>
      <c r="CX805" s="53"/>
      <c r="CY805" s="53"/>
      <c r="CZ805" s="53"/>
      <c r="DA805" s="53"/>
      <c r="DB805" s="53"/>
      <c r="DC805" s="53"/>
      <c r="DD805" s="53"/>
      <c r="DE805" s="53"/>
      <c r="DF805" s="53"/>
      <c r="DG805" s="53"/>
      <c r="DH805" s="53"/>
      <c r="DI805" s="53"/>
      <c r="DJ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  <c r="DU805" s="53"/>
    </row>
    <row r="806" spans="97:125" ht="15" thickBot="1">
      <c r="CS806" s="53"/>
      <c r="CT806" s="53"/>
      <c r="CU806" s="53"/>
      <c r="CV806" s="53"/>
      <c r="CW806" s="53"/>
      <c r="CX806" s="53"/>
      <c r="CY806" s="53"/>
      <c r="CZ806" s="53"/>
      <c r="DA806" s="53"/>
      <c r="DB806" s="53"/>
      <c r="DC806" s="53"/>
      <c r="DD806" s="53"/>
      <c r="DE806" s="53"/>
      <c r="DF806" s="53"/>
      <c r="DG806" s="53"/>
      <c r="DH806" s="53"/>
      <c r="DI806" s="53"/>
      <c r="DJ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  <c r="DU806" s="53"/>
    </row>
    <row r="807" spans="97:125" ht="15" thickBot="1">
      <c r="CS807" s="53"/>
      <c r="CT807" s="53"/>
      <c r="CU807" s="53"/>
      <c r="CV807" s="53"/>
      <c r="CW807" s="53"/>
      <c r="CX807" s="53"/>
      <c r="CY807" s="53"/>
      <c r="CZ807" s="53"/>
      <c r="DA807" s="53"/>
      <c r="DB807" s="53"/>
      <c r="DC807" s="53"/>
      <c r="DD807" s="53"/>
      <c r="DE807" s="53"/>
      <c r="DF807" s="53"/>
      <c r="DG807" s="53"/>
      <c r="DH807" s="53"/>
      <c r="DI807" s="53"/>
      <c r="DJ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  <c r="DU807" s="53"/>
    </row>
    <row r="808" spans="97:125" ht="15" thickBot="1">
      <c r="CS808" s="53"/>
      <c r="CT808" s="53"/>
      <c r="CU808" s="53"/>
      <c r="CV808" s="53"/>
      <c r="CW808" s="53"/>
      <c r="CX808" s="53"/>
      <c r="CY808" s="53"/>
      <c r="CZ808" s="53"/>
      <c r="DA808" s="53"/>
      <c r="DB808" s="53"/>
      <c r="DC808" s="53"/>
      <c r="DD808" s="53"/>
      <c r="DE808" s="53"/>
      <c r="DF808" s="53"/>
      <c r="DG808" s="53"/>
      <c r="DH808" s="53"/>
      <c r="DI808" s="53"/>
      <c r="DJ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  <c r="DU808" s="53"/>
    </row>
    <row r="809" spans="97:125" ht="15" thickBot="1">
      <c r="CS809" s="53"/>
      <c r="CT809" s="53"/>
      <c r="CU809" s="53"/>
      <c r="CV809" s="53"/>
      <c r="CW809" s="53"/>
      <c r="CX809" s="53"/>
      <c r="CY809" s="53"/>
      <c r="CZ809" s="53"/>
      <c r="DA809" s="53"/>
      <c r="DB809" s="53"/>
      <c r="DC809" s="53"/>
      <c r="DD809" s="53"/>
      <c r="DE809" s="53"/>
      <c r="DF809" s="53"/>
      <c r="DG809" s="53"/>
      <c r="DH809" s="53"/>
      <c r="DI809" s="53"/>
      <c r="DJ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  <c r="DU809" s="53"/>
    </row>
    <row r="810" spans="97:125" ht="15" thickBot="1">
      <c r="CS810" s="53"/>
      <c r="CT810" s="53"/>
      <c r="CU810" s="53"/>
      <c r="CV810" s="53"/>
      <c r="CW810" s="53"/>
      <c r="CX810" s="53"/>
      <c r="CY810" s="53"/>
      <c r="CZ810" s="53"/>
      <c r="DA810" s="53"/>
      <c r="DB810" s="53"/>
      <c r="DC810" s="53"/>
      <c r="DD810" s="53"/>
      <c r="DE810" s="53"/>
      <c r="DF810" s="53"/>
      <c r="DG810" s="53"/>
      <c r="DH810" s="53"/>
      <c r="DI810" s="53"/>
      <c r="DJ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  <c r="DU810" s="53"/>
    </row>
    <row r="811" spans="97:125" ht="15" thickBot="1">
      <c r="CS811" s="53"/>
      <c r="CT811" s="53"/>
      <c r="CU811" s="53"/>
      <c r="CV811" s="53"/>
      <c r="CW811" s="53"/>
      <c r="CX811" s="53"/>
      <c r="CY811" s="53"/>
      <c r="CZ811" s="53"/>
      <c r="DA811" s="53"/>
      <c r="DB811" s="53"/>
      <c r="DC811" s="53"/>
      <c r="DD811" s="53"/>
      <c r="DE811" s="53"/>
      <c r="DF811" s="53"/>
      <c r="DG811" s="53"/>
      <c r="DH811" s="53"/>
      <c r="DI811" s="53"/>
      <c r="DJ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  <c r="DU811" s="53"/>
    </row>
    <row r="812" spans="97:125" ht="15" thickBot="1">
      <c r="CS812" s="53"/>
      <c r="CT812" s="53"/>
      <c r="CU812" s="53"/>
      <c r="CV812" s="53"/>
      <c r="CW812" s="53"/>
      <c r="CX812" s="53"/>
      <c r="CY812" s="53"/>
      <c r="CZ812" s="53"/>
      <c r="DA812" s="53"/>
      <c r="DB812" s="53"/>
      <c r="DC812" s="53"/>
      <c r="DD812" s="53"/>
      <c r="DE812" s="53"/>
      <c r="DF812" s="53"/>
      <c r="DG812" s="53"/>
      <c r="DH812" s="53"/>
      <c r="DI812" s="53"/>
      <c r="DJ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  <c r="DU812" s="53"/>
    </row>
    <row r="813" spans="97:125" ht="15" thickBot="1">
      <c r="CS813" s="53"/>
      <c r="CT813" s="53"/>
      <c r="CU813" s="53"/>
      <c r="CV813" s="53"/>
      <c r="CW813" s="53"/>
      <c r="CX813" s="53"/>
      <c r="CY813" s="53"/>
      <c r="CZ813" s="53"/>
      <c r="DA813" s="53"/>
      <c r="DB813" s="53"/>
      <c r="DC813" s="53"/>
      <c r="DD813" s="53"/>
      <c r="DE813" s="53"/>
      <c r="DF813" s="53"/>
      <c r="DG813" s="53"/>
      <c r="DH813" s="53"/>
      <c r="DI813" s="53"/>
      <c r="DJ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  <c r="DU813" s="53"/>
    </row>
    <row r="814" spans="97:125" ht="15" thickBot="1">
      <c r="CS814" s="53"/>
      <c r="CT814" s="53"/>
      <c r="CU814" s="53"/>
      <c r="CV814" s="53"/>
      <c r="CW814" s="53"/>
      <c r="CX814" s="53"/>
      <c r="CY814" s="53"/>
      <c r="CZ814" s="53"/>
      <c r="DA814" s="53"/>
      <c r="DB814" s="53"/>
      <c r="DC814" s="53"/>
      <c r="DD814" s="53"/>
      <c r="DE814" s="53"/>
      <c r="DF814" s="53"/>
      <c r="DG814" s="53"/>
      <c r="DH814" s="53"/>
      <c r="DI814" s="53"/>
      <c r="DJ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  <c r="DU814" s="53"/>
    </row>
    <row r="815" spans="97:125" ht="15" thickBot="1">
      <c r="CS815" s="53"/>
      <c r="CT815" s="53"/>
      <c r="CU815" s="53"/>
      <c r="CV815" s="53"/>
      <c r="CW815" s="53"/>
      <c r="CX815" s="53"/>
      <c r="CY815" s="53"/>
      <c r="CZ815" s="53"/>
      <c r="DA815" s="53"/>
      <c r="DB815" s="53"/>
      <c r="DC815" s="53"/>
      <c r="DD815" s="53"/>
      <c r="DE815" s="53"/>
      <c r="DF815" s="53"/>
      <c r="DG815" s="53"/>
      <c r="DH815" s="53"/>
      <c r="DI815" s="53"/>
      <c r="DJ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  <c r="DU815" s="53"/>
    </row>
    <row r="816" spans="97:125" ht="15" thickBot="1">
      <c r="CS816" s="53"/>
      <c r="CT816" s="53"/>
      <c r="CU816" s="53"/>
      <c r="CV816" s="53"/>
      <c r="CW816" s="53"/>
      <c r="CX816" s="53"/>
      <c r="CY816" s="53"/>
      <c r="CZ816" s="53"/>
      <c r="DA816" s="53"/>
      <c r="DB816" s="53"/>
      <c r="DC816" s="53"/>
      <c r="DD816" s="53"/>
      <c r="DE816" s="53"/>
      <c r="DF816" s="53"/>
      <c r="DG816" s="53"/>
      <c r="DH816" s="53"/>
      <c r="DI816" s="53"/>
      <c r="DJ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  <c r="DU816" s="53"/>
    </row>
    <row r="817" spans="97:125" ht="15" thickBot="1">
      <c r="CS817" s="53"/>
      <c r="CT817" s="53"/>
      <c r="CU817" s="53"/>
      <c r="CV817" s="53"/>
      <c r="CW817" s="53"/>
      <c r="CX817" s="53"/>
      <c r="CY817" s="53"/>
      <c r="CZ817" s="53"/>
      <c r="DA817" s="53"/>
      <c r="DB817" s="53"/>
      <c r="DC817" s="53"/>
      <c r="DD817" s="53"/>
      <c r="DE817" s="53"/>
      <c r="DF817" s="53"/>
      <c r="DG817" s="53"/>
      <c r="DH817" s="53"/>
      <c r="DI817" s="53"/>
      <c r="DJ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  <c r="DU817" s="53"/>
    </row>
    <row r="818" spans="97:125" ht="15" thickBot="1">
      <c r="CS818" s="53"/>
      <c r="CT818" s="53"/>
      <c r="CU818" s="53"/>
      <c r="CV818" s="53"/>
      <c r="CW818" s="53"/>
      <c r="CX818" s="53"/>
      <c r="CY818" s="53"/>
      <c r="CZ818" s="53"/>
      <c r="DA818" s="53"/>
      <c r="DB818" s="53"/>
      <c r="DC818" s="53"/>
      <c r="DD818" s="53"/>
      <c r="DE818" s="53"/>
      <c r="DF818" s="53"/>
      <c r="DG818" s="53"/>
      <c r="DH818" s="53"/>
      <c r="DI818" s="53"/>
      <c r="DJ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  <c r="DU818" s="53"/>
    </row>
    <row r="819" spans="97:125" ht="15" thickBot="1">
      <c r="CS819" s="53"/>
      <c r="CT819" s="53"/>
      <c r="CU819" s="53"/>
      <c r="CV819" s="53"/>
      <c r="CW819" s="53"/>
      <c r="CX819" s="53"/>
      <c r="CY819" s="53"/>
      <c r="CZ819" s="53"/>
      <c r="DA819" s="53"/>
      <c r="DB819" s="53"/>
      <c r="DC819" s="53"/>
      <c r="DD819" s="53"/>
      <c r="DE819" s="53"/>
      <c r="DF819" s="53"/>
      <c r="DG819" s="53"/>
      <c r="DH819" s="53"/>
      <c r="DI819" s="53"/>
      <c r="DJ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  <c r="DU819" s="53"/>
    </row>
    <row r="820" spans="97:125" ht="15" thickBot="1">
      <c r="CS820" s="53"/>
      <c r="CT820" s="53"/>
      <c r="CU820" s="53"/>
      <c r="CV820" s="53"/>
      <c r="CW820" s="53"/>
      <c r="CX820" s="53"/>
      <c r="CY820" s="53"/>
      <c r="CZ820" s="53"/>
      <c r="DA820" s="53"/>
      <c r="DB820" s="53"/>
      <c r="DC820" s="53"/>
      <c r="DD820" s="53"/>
      <c r="DE820" s="53"/>
      <c r="DF820" s="53"/>
      <c r="DG820" s="53"/>
      <c r="DH820" s="53"/>
      <c r="DI820" s="53"/>
      <c r="DJ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  <c r="DU820" s="53"/>
    </row>
    <row r="821" spans="97:125" ht="15" thickBot="1">
      <c r="CS821" s="53"/>
      <c r="CT821" s="53"/>
      <c r="CU821" s="53"/>
      <c r="CV821" s="53"/>
      <c r="CW821" s="53"/>
      <c r="CX821" s="53"/>
      <c r="CY821" s="53"/>
      <c r="CZ821" s="53"/>
      <c r="DA821" s="53"/>
      <c r="DB821" s="53"/>
      <c r="DC821" s="53"/>
      <c r="DD821" s="53"/>
      <c r="DE821" s="53"/>
      <c r="DF821" s="53"/>
      <c r="DG821" s="53"/>
      <c r="DH821" s="53"/>
      <c r="DI821" s="53"/>
      <c r="DJ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  <c r="DU821" s="53"/>
    </row>
    <row r="822" spans="97:125" ht="15" thickBot="1">
      <c r="CS822" s="53"/>
      <c r="CT822" s="53"/>
      <c r="CU822" s="53"/>
      <c r="CV822" s="53"/>
      <c r="CW822" s="53"/>
      <c r="CX822" s="53"/>
      <c r="CY822" s="53"/>
      <c r="CZ822" s="53"/>
      <c r="DA822" s="53"/>
      <c r="DB822" s="53"/>
      <c r="DC822" s="53"/>
      <c r="DD822" s="53"/>
      <c r="DE822" s="53"/>
      <c r="DF822" s="53"/>
      <c r="DG822" s="53"/>
      <c r="DH822" s="53"/>
      <c r="DI822" s="53"/>
      <c r="DJ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  <c r="DU822" s="53"/>
    </row>
    <row r="823" spans="97:125" ht="15" thickBot="1">
      <c r="CS823" s="53"/>
      <c r="CT823" s="53"/>
      <c r="CU823" s="53"/>
      <c r="CV823" s="53"/>
      <c r="CW823" s="53"/>
      <c r="CX823" s="53"/>
      <c r="CY823" s="53"/>
      <c r="CZ823" s="53"/>
      <c r="DA823" s="53"/>
      <c r="DB823" s="53"/>
      <c r="DC823" s="53"/>
      <c r="DD823" s="53"/>
      <c r="DE823" s="53"/>
      <c r="DF823" s="53"/>
      <c r="DG823" s="53"/>
      <c r="DH823" s="53"/>
      <c r="DI823" s="53"/>
      <c r="DJ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  <c r="DU823" s="53"/>
    </row>
    <row r="824" spans="97:125" ht="15" thickBot="1">
      <c r="CS824" s="53"/>
      <c r="CT824" s="53"/>
      <c r="CU824" s="53"/>
      <c r="CV824" s="53"/>
      <c r="CW824" s="53"/>
      <c r="CX824" s="53"/>
      <c r="CY824" s="53"/>
      <c r="CZ824" s="53"/>
      <c r="DA824" s="53"/>
      <c r="DB824" s="53"/>
      <c r="DC824" s="53"/>
      <c r="DD824" s="53"/>
      <c r="DE824" s="53"/>
      <c r="DF824" s="53"/>
      <c r="DG824" s="53"/>
      <c r="DH824" s="53"/>
      <c r="DI824" s="53"/>
      <c r="DJ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  <c r="DU824" s="53"/>
    </row>
    <row r="825" spans="97:125" ht="15" thickBot="1">
      <c r="CS825" s="53"/>
      <c r="CT825" s="53"/>
      <c r="CU825" s="53"/>
      <c r="CV825" s="53"/>
      <c r="CW825" s="53"/>
      <c r="CX825" s="53"/>
      <c r="CY825" s="53"/>
      <c r="CZ825" s="53"/>
      <c r="DA825" s="53"/>
      <c r="DB825" s="53"/>
      <c r="DC825" s="53"/>
      <c r="DD825" s="53"/>
      <c r="DE825" s="53"/>
      <c r="DF825" s="53"/>
      <c r="DG825" s="53"/>
      <c r="DH825" s="53"/>
      <c r="DI825" s="53"/>
      <c r="DJ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  <c r="DU825" s="53"/>
    </row>
    <row r="826" spans="97:125" ht="15" thickBot="1">
      <c r="CS826" s="53"/>
      <c r="CT826" s="53"/>
      <c r="CU826" s="53"/>
      <c r="CV826" s="53"/>
      <c r="CW826" s="53"/>
      <c r="CX826" s="53"/>
      <c r="CY826" s="53"/>
      <c r="CZ826" s="53"/>
      <c r="DA826" s="53"/>
      <c r="DB826" s="53"/>
      <c r="DC826" s="53"/>
      <c r="DD826" s="53"/>
      <c r="DE826" s="53"/>
      <c r="DF826" s="53"/>
      <c r="DG826" s="53"/>
      <c r="DH826" s="53"/>
      <c r="DI826" s="53"/>
      <c r="DJ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  <c r="DU826" s="53"/>
    </row>
    <row r="827" spans="97:125" ht="15" thickBot="1">
      <c r="CS827" s="53"/>
      <c r="CT827" s="53"/>
      <c r="CU827" s="53"/>
      <c r="CV827" s="53"/>
      <c r="CW827" s="53"/>
      <c r="CX827" s="53"/>
      <c r="CY827" s="53"/>
      <c r="CZ827" s="53"/>
      <c r="DA827" s="53"/>
      <c r="DB827" s="53"/>
      <c r="DC827" s="53"/>
      <c r="DD827" s="53"/>
      <c r="DE827" s="53"/>
      <c r="DF827" s="53"/>
      <c r="DG827" s="53"/>
      <c r="DH827" s="53"/>
      <c r="DI827" s="53"/>
      <c r="DJ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  <c r="DU827" s="53"/>
    </row>
    <row r="828" spans="97:125" ht="15" thickBot="1">
      <c r="CS828" s="53"/>
      <c r="CT828" s="53"/>
      <c r="CU828" s="53"/>
      <c r="CV828" s="53"/>
      <c r="CW828" s="53"/>
      <c r="CX828" s="53"/>
      <c r="CY828" s="53"/>
      <c r="CZ828" s="53"/>
      <c r="DA828" s="53"/>
      <c r="DB828" s="53"/>
      <c r="DC828" s="53"/>
      <c r="DD828" s="53"/>
      <c r="DE828" s="53"/>
      <c r="DF828" s="53"/>
      <c r="DG828" s="53"/>
      <c r="DH828" s="53"/>
      <c r="DI828" s="53"/>
      <c r="DJ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  <c r="DU828" s="53"/>
    </row>
    <row r="829" spans="97:125" ht="15" thickBot="1">
      <c r="CS829" s="53"/>
      <c r="CT829" s="53"/>
      <c r="CU829" s="53"/>
      <c r="CV829" s="53"/>
      <c r="CW829" s="53"/>
      <c r="CX829" s="53"/>
      <c r="CY829" s="53"/>
      <c r="CZ829" s="53"/>
      <c r="DA829" s="53"/>
      <c r="DB829" s="53"/>
      <c r="DC829" s="53"/>
      <c r="DD829" s="53"/>
      <c r="DE829" s="53"/>
      <c r="DF829" s="53"/>
      <c r="DG829" s="53"/>
      <c r="DH829" s="53"/>
      <c r="DI829" s="53"/>
      <c r="DJ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  <c r="DU829" s="53"/>
    </row>
    <row r="830" spans="97:125" ht="15" thickBot="1">
      <c r="CS830" s="53"/>
      <c r="CT830" s="53"/>
      <c r="CU830" s="53"/>
      <c r="CV830" s="53"/>
      <c r="CW830" s="53"/>
      <c r="CX830" s="53"/>
      <c r="CY830" s="53"/>
      <c r="CZ830" s="53"/>
      <c r="DA830" s="53"/>
      <c r="DB830" s="53"/>
      <c r="DC830" s="53"/>
      <c r="DD830" s="53"/>
      <c r="DE830" s="53"/>
      <c r="DF830" s="53"/>
      <c r="DG830" s="53"/>
      <c r="DH830" s="53"/>
      <c r="DI830" s="53"/>
      <c r="DJ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  <c r="DU830" s="53"/>
    </row>
    <row r="831" spans="97:125" ht="15" thickBot="1">
      <c r="CS831" s="53"/>
      <c r="CT831" s="53"/>
      <c r="CU831" s="53"/>
      <c r="CV831" s="53"/>
      <c r="CW831" s="53"/>
      <c r="CX831" s="53"/>
      <c r="CY831" s="53"/>
      <c r="CZ831" s="53"/>
      <c r="DA831" s="53"/>
      <c r="DB831" s="53"/>
      <c r="DC831" s="53"/>
      <c r="DD831" s="53"/>
      <c r="DE831" s="53"/>
      <c r="DF831" s="53"/>
      <c r="DG831" s="53"/>
      <c r="DH831" s="53"/>
      <c r="DI831" s="53"/>
      <c r="DJ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  <c r="DU831" s="53"/>
    </row>
    <row r="832" spans="97:125" ht="15" thickBot="1"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</row>
    <row r="833" spans="97:125" ht="15" thickBot="1"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</row>
    <row r="834" spans="97:125" ht="15" thickBot="1"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</row>
    <row r="835" spans="97:125" ht="15" thickBot="1"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</row>
    <row r="836" spans="97:125" ht="15" thickBot="1"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</row>
    <row r="837" spans="97:125" ht="15" thickBot="1"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</row>
    <row r="838" spans="97:125" ht="15" thickBot="1"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</row>
    <row r="839" spans="97:125" ht="15" thickBot="1"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</row>
    <row r="840" spans="97:125" ht="15" thickBot="1"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</row>
    <row r="841" spans="97:125" ht="15" thickBot="1"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</row>
    <row r="842" spans="97:125" ht="15" thickBot="1"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</row>
    <row r="843" spans="97:125" ht="15" thickBot="1"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</row>
    <row r="844" spans="97:125" ht="15" thickBot="1"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</row>
    <row r="845" spans="97:125" ht="15" thickBot="1"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</row>
    <row r="846" spans="97:125" ht="15" thickBot="1"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</row>
    <row r="847" spans="97:125" ht="15" thickBot="1"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</row>
    <row r="848" spans="97:125" ht="15" thickBot="1"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</row>
    <row r="849" spans="97:125" ht="15" thickBot="1"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</row>
    <row r="850" spans="97:125" ht="15" thickBot="1"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</row>
    <row r="851" spans="97:125" ht="15" thickBot="1"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</row>
    <row r="852" spans="97:125" ht="15" thickBot="1"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</row>
    <row r="853" spans="97:125" ht="15" thickBot="1"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</row>
    <row r="854" spans="97:125" ht="15" thickBot="1"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</row>
    <row r="855" spans="97:125" ht="15" thickBot="1"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</row>
    <row r="856" spans="97:125" ht="15" thickBot="1"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</row>
    <row r="857" spans="97:125" ht="15" thickBot="1"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</row>
    <row r="858" spans="97:125" ht="15" thickBot="1"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</row>
    <row r="859" spans="97:125" ht="15" thickBot="1"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</row>
    <row r="860" spans="97:125" ht="15" thickBot="1"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</row>
    <row r="861" spans="97:125" ht="15" thickBot="1"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</row>
    <row r="862" spans="97:125" ht="15" thickBot="1"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</row>
    <row r="863" spans="97:125" ht="15" thickBot="1"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</row>
    <row r="864" spans="97:125" ht="15" thickBot="1"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</row>
    <row r="865" spans="97:125" ht="15" thickBot="1"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</row>
    <row r="866" spans="97:125" ht="15" thickBot="1"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</row>
    <row r="867" spans="97:125" ht="15" thickBot="1"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</row>
    <row r="868" spans="97:125" ht="15" thickBot="1"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</row>
    <row r="869" spans="97:125" ht="15" thickBot="1"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</row>
    <row r="870" spans="97:125" ht="15" thickBot="1"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</row>
    <row r="871" spans="97:125" ht="15" thickBot="1"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</row>
    <row r="872" spans="97:125" ht="15" thickBot="1"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</row>
    <row r="873" spans="97:125" ht="15" thickBot="1"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</row>
    <row r="874" spans="97:125" ht="15" thickBot="1"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</row>
    <row r="875" spans="97:125" ht="15" thickBot="1"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</row>
    <row r="876" spans="97:125" ht="15" thickBot="1"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</row>
    <row r="877" spans="97:125" ht="15" thickBot="1"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</row>
    <row r="878" spans="97:125" ht="15" thickBot="1"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</row>
    <row r="879" spans="97:125" ht="15" thickBot="1"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</row>
    <row r="880" spans="97:125" ht="15" thickBot="1"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</row>
    <row r="881" spans="97:125" ht="15" thickBot="1"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</row>
    <row r="882" spans="97:125" ht="15" thickBot="1"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</row>
    <row r="883" spans="97:125" ht="15" thickBot="1"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</row>
    <row r="884" spans="97:125" ht="15" thickBot="1">
      <c r="CS884" s="53"/>
      <c r="CT884" s="53"/>
      <c r="CU884" s="53"/>
      <c r="CV884" s="53"/>
      <c r="CW884" s="53"/>
      <c r="CX884" s="53"/>
      <c r="CY884" s="53"/>
      <c r="CZ884" s="53"/>
      <c r="DA884" s="53"/>
      <c r="DB884" s="53"/>
      <c r="DC884" s="53"/>
      <c r="DD884" s="53"/>
      <c r="DE884" s="53"/>
      <c r="DF884" s="53"/>
      <c r="DG884" s="53"/>
      <c r="DH884" s="53"/>
      <c r="DI884" s="53"/>
      <c r="DJ884" s="53"/>
      <c r="DK884" s="53"/>
      <c r="DL884" s="53"/>
      <c r="DM884" s="53"/>
      <c r="DN884" s="53"/>
      <c r="DO884" s="53"/>
      <c r="DP884" s="53"/>
      <c r="DQ884" s="53"/>
      <c r="DR884" s="53"/>
      <c r="DS884" s="53"/>
      <c r="DT884" s="53"/>
      <c r="DU884" s="53"/>
    </row>
    <row r="885" spans="97:125" ht="15" thickBot="1">
      <c r="CS885" s="53"/>
      <c r="CT885" s="53"/>
      <c r="CU885" s="53"/>
      <c r="CV885" s="53"/>
      <c r="CW885" s="53"/>
      <c r="CX885" s="53"/>
      <c r="CY885" s="53"/>
      <c r="CZ885" s="53"/>
      <c r="DA885" s="53"/>
      <c r="DB885" s="53"/>
      <c r="DC885" s="53"/>
      <c r="DD885" s="53"/>
      <c r="DE885" s="53"/>
      <c r="DF885" s="53"/>
      <c r="DG885" s="53"/>
      <c r="DH885" s="53"/>
      <c r="DI885" s="53"/>
      <c r="DJ885" s="53"/>
      <c r="DK885" s="53"/>
      <c r="DL885" s="53"/>
      <c r="DM885" s="53"/>
      <c r="DN885" s="53"/>
      <c r="DO885" s="53"/>
      <c r="DP885" s="53"/>
      <c r="DQ885" s="53"/>
      <c r="DR885" s="53"/>
      <c r="DS885" s="53"/>
      <c r="DT885" s="53"/>
      <c r="DU885" s="53"/>
    </row>
    <row r="886" spans="97:125" ht="15" thickBot="1">
      <c r="CS886" s="53"/>
      <c r="CT886" s="53"/>
      <c r="CU886" s="53"/>
      <c r="CV886" s="53"/>
      <c r="CW886" s="53"/>
      <c r="CX886" s="53"/>
      <c r="CY886" s="53"/>
      <c r="CZ886" s="53"/>
      <c r="DA886" s="53"/>
      <c r="DB886" s="53"/>
      <c r="DC886" s="53"/>
      <c r="DD886" s="53"/>
      <c r="DE886" s="53"/>
      <c r="DF886" s="53"/>
      <c r="DG886" s="53"/>
      <c r="DH886" s="53"/>
      <c r="DI886" s="53"/>
      <c r="DJ886" s="53"/>
      <c r="DK886" s="53"/>
      <c r="DL886" s="53"/>
      <c r="DM886" s="53"/>
      <c r="DN886" s="53"/>
      <c r="DO886" s="53"/>
      <c r="DP886" s="53"/>
      <c r="DQ886" s="53"/>
      <c r="DR886" s="53"/>
      <c r="DS886" s="53"/>
      <c r="DT886" s="53"/>
      <c r="DU886" s="53"/>
    </row>
    <row r="887" spans="97:125" ht="15" thickBot="1">
      <c r="CS887" s="53"/>
      <c r="CT887" s="53"/>
      <c r="CU887" s="53"/>
      <c r="CV887" s="53"/>
      <c r="CW887" s="53"/>
      <c r="CX887" s="53"/>
      <c r="CY887" s="53"/>
      <c r="CZ887" s="53"/>
      <c r="DA887" s="53"/>
      <c r="DB887" s="53"/>
      <c r="DC887" s="53"/>
      <c r="DD887" s="53"/>
      <c r="DE887" s="53"/>
      <c r="DF887" s="53"/>
      <c r="DG887" s="53"/>
      <c r="DH887" s="53"/>
      <c r="DI887" s="53"/>
      <c r="DJ887" s="53"/>
      <c r="DK887" s="53"/>
      <c r="DL887" s="53"/>
      <c r="DM887" s="53"/>
      <c r="DN887" s="53"/>
      <c r="DO887" s="53"/>
      <c r="DP887" s="53"/>
      <c r="DQ887" s="53"/>
      <c r="DR887" s="53"/>
      <c r="DS887" s="53"/>
      <c r="DT887" s="53"/>
      <c r="DU887" s="53"/>
    </row>
    <row r="888" spans="97:125" ht="15" thickBot="1">
      <c r="CS888" s="53"/>
      <c r="CT888" s="53"/>
      <c r="CU888" s="53"/>
      <c r="CV888" s="53"/>
      <c r="CW888" s="53"/>
      <c r="CX888" s="53"/>
      <c r="CY888" s="53"/>
      <c r="CZ888" s="53"/>
      <c r="DA888" s="53"/>
      <c r="DB888" s="53"/>
      <c r="DC888" s="53"/>
      <c r="DD888" s="53"/>
      <c r="DE888" s="53"/>
      <c r="DF888" s="53"/>
      <c r="DG888" s="53"/>
      <c r="DH888" s="53"/>
      <c r="DI888" s="53"/>
      <c r="DJ888" s="53"/>
      <c r="DK888" s="53"/>
      <c r="DL888" s="53"/>
      <c r="DM888" s="53"/>
      <c r="DN888" s="53"/>
      <c r="DO888" s="53"/>
      <c r="DP888" s="53"/>
      <c r="DQ888" s="53"/>
      <c r="DR888" s="53"/>
      <c r="DS888" s="53"/>
      <c r="DT888" s="53"/>
      <c r="DU888" s="53"/>
    </row>
    <row r="889" spans="97:125" ht="15" thickBot="1">
      <c r="CS889" s="53"/>
      <c r="CT889" s="53"/>
      <c r="CU889" s="53"/>
      <c r="CV889" s="53"/>
      <c r="CW889" s="53"/>
      <c r="CX889" s="53"/>
      <c r="CY889" s="53"/>
      <c r="CZ889" s="53"/>
      <c r="DA889" s="53"/>
      <c r="DB889" s="53"/>
      <c r="DC889" s="53"/>
      <c r="DD889" s="53"/>
      <c r="DE889" s="53"/>
      <c r="DF889" s="53"/>
      <c r="DG889" s="53"/>
      <c r="DH889" s="53"/>
      <c r="DI889" s="53"/>
      <c r="DJ889" s="53"/>
      <c r="DK889" s="53"/>
      <c r="DL889" s="53"/>
      <c r="DM889" s="53"/>
      <c r="DN889" s="53"/>
      <c r="DO889" s="53"/>
      <c r="DP889" s="53"/>
      <c r="DQ889" s="53"/>
      <c r="DR889" s="53"/>
      <c r="DS889" s="53"/>
      <c r="DT889" s="53"/>
      <c r="DU889" s="53"/>
    </row>
    <row r="890" spans="97:125" ht="15" thickBot="1">
      <c r="CS890" s="53"/>
      <c r="CT890" s="53"/>
      <c r="CU890" s="53"/>
      <c r="CV890" s="53"/>
      <c r="CW890" s="53"/>
      <c r="CX890" s="53"/>
      <c r="CY890" s="53"/>
      <c r="CZ890" s="53"/>
      <c r="DA890" s="53"/>
      <c r="DB890" s="53"/>
      <c r="DC890" s="53"/>
      <c r="DD890" s="53"/>
      <c r="DE890" s="53"/>
      <c r="DF890" s="53"/>
      <c r="DG890" s="53"/>
      <c r="DH890" s="53"/>
      <c r="DI890" s="53"/>
      <c r="DJ890" s="53"/>
      <c r="DK890" s="53"/>
      <c r="DL890" s="53"/>
      <c r="DM890" s="53"/>
      <c r="DN890" s="53"/>
      <c r="DO890" s="53"/>
      <c r="DP890" s="53"/>
      <c r="DQ890" s="53"/>
      <c r="DR890" s="53"/>
      <c r="DS890" s="53"/>
      <c r="DT890" s="53"/>
      <c r="DU890" s="53"/>
    </row>
    <row r="891" spans="97:125" ht="15" thickBot="1">
      <c r="CS891" s="53"/>
      <c r="CT891" s="53"/>
      <c r="CU891" s="53"/>
      <c r="CV891" s="53"/>
      <c r="CW891" s="53"/>
      <c r="CX891" s="53"/>
      <c r="CY891" s="53"/>
      <c r="CZ891" s="53"/>
      <c r="DA891" s="53"/>
      <c r="DB891" s="53"/>
      <c r="DC891" s="53"/>
      <c r="DD891" s="53"/>
      <c r="DE891" s="53"/>
      <c r="DF891" s="53"/>
      <c r="DG891" s="53"/>
      <c r="DH891" s="53"/>
      <c r="DI891" s="53"/>
      <c r="DJ891" s="53"/>
      <c r="DK891" s="53"/>
      <c r="DL891" s="53"/>
      <c r="DM891" s="53"/>
      <c r="DN891" s="53"/>
      <c r="DO891" s="53"/>
      <c r="DP891" s="53"/>
      <c r="DQ891" s="53"/>
      <c r="DR891" s="53"/>
      <c r="DS891" s="53"/>
      <c r="DT891" s="53"/>
      <c r="DU891" s="53"/>
    </row>
    <row r="892" spans="97:125" ht="15" thickBot="1">
      <c r="CS892" s="53"/>
      <c r="CT892" s="53"/>
      <c r="CU892" s="53"/>
      <c r="CV892" s="53"/>
      <c r="CW892" s="53"/>
      <c r="CX892" s="53"/>
      <c r="CY892" s="53"/>
      <c r="CZ892" s="53"/>
      <c r="DA892" s="53"/>
      <c r="DB892" s="53"/>
      <c r="DC892" s="53"/>
      <c r="DD892" s="53"/>
      <c r="DE892" s="53"/>
      <c r="DF892" s="53"/>
      <c r="DG892" s="53"/>
      <c r="DH892" s="53"/>
      <c r="DI892" s="53"/>
      <c r="DJ892" s="53"/>
      <c r="DK892" s="53"/>
      <c r="DL892" s="53"/>
      <c r="DM892" s="53"/>
      <c r="DN892" s="53"/>
      <c r="DO892" s="53"/>
      <c r="DP892" s="53"/>
      <c r="DQ892" s="53"/>
      <c r="DR892" s="53"/>
      <c r="DS892" s="53"/>
      <c r="DT892" s="53"/>
      <c r="DU892" s="53"/>
    </row>
    <row r="893" spans="97:125" ht="15" thickBot="1">
      <c r="CS893" s="53"/>
      <c r="CT893" s="53"/>
      <c r="CU893" s="53"/>
      <c r="CV893" s="53"/>
      <c r="CW893" s="53"/>
      <c r="CX893" s="53"/>
      <c r="CY893" s="53"/>
      <c r="CZ893" s="53"/>
      <c r="DA893" s="53"/>
      <c r="DB893" s="53"/>
      <c r="DC893" s="53"/>
      <c r="DD893" s="53"/>
      <c r="DE893" s="53"/>
      <c r="DF893" s="53"/>
      <c r="DG893" s="53"/>
      <c r="DH893" s="53"/>
      <c r="DI893" s="53"/>
      <c r="DJ893" s="53"/>
      <c r="DK893" s="53"/>
      <c r="DL893" s="53"/>
      <c r="DM893" s="53"/>
      <c r="DN893" s="53"/>
      <c r="DO893" s="53"/>
      <c r="DP893" s="53"/>
      <c r="DQ893" s="53"/>
      <c r="DR893" s="53"/>
      <c r="DS893" s="53"/>
      <c r="DT893" s="53"/>
      <c r="DU893" s="53"/>
    </row>
    <row r="894" spans="97:125" ht="15" thickBot="1">
      <c r="CS894" s="53"/>
      <c r="CT894" s="53"/>
      <c r="CU894" s="53"/>
      <c r="CV894" s="53"/>
      <c r="CW894" s="53"/>
      <c r="CX894" s="53"/>
      <c r="CY894" s="53"/>
      <c r="CZ894" s="53"/>
      <c r="DA894" s="53"/>
      <c r="DB894" s="53"/>
      <c r="DC894" s="53"/>
      <c r="DD894" s="53"/>
      <c r="DE894" s="53"/>
      <c r="DF894" s="53"/>
      <c r="DG894" s="53"/>
      <c r="DH894" s="53"/>
      <c r="DI894" s="53"/>
      <c r="DJ894" s="53"/>
      <c r="DK894" s="53"/>
      <c r="DL894" s="53"/>
      <c r="DM894" s="53"/>
      <c r="DN894" s="53"/>
      <c r="DO894" s="53"/>
      <c r="DP894" s="53"/>
      <c r="DQ894" s="53"/>
      <c r="DR894" s="53"/>
      <c r="DS894" s="53"/>
      <c r="DT894" s="53"/>
      <c r="DU894" s="53"/>
    </row>
    <row r="895" spans="97:125" ht="15" thickBot="1">
      <c r="CS895" s="53"/>
      <c r="CT895" s="53"/>
      <c r="CU895" s="53"/>
      <c r="CV895" s="53"/>
      <c r="CW895" s="53"/>
      <c r="CX895" s="53"/>
      <c r="CY895" s="53"/>
      <c r="CZ895" s="53"/>
      <c r="DA895" s="53"/>
      <c r="DB895" s="53"/>
      <c r="DC895" s="53"/>
      <c r="DD895" s="53"/>
      <c r="DE895" s="53"/>
      <c r="DF895" s="53"/>
      <c r="DG895" s="53"/>
      <c r="DH895" s="53"/>
      <c r="DI895" s="53"/>
      <c r="DJ895" s="53"/>
      <c r="DK895" s="53"/>
      <c r="DL895" s="53"/>
      <c r="DM895" s="53"/>
      <c r="DN895" s="53"/>
      <c r="DO895" s="53"/>
      <c r="DP895" s="53"/>
      <c r="DQ895" s="53"/>
      <c r="DR895" s="53"/>
      <c r="DS895" s="53"/>
      <c r="DT895" s="53"/>
      <c r="DU895" s="53"/>
    </row>
    <row r="896" spans="97:125" ht="15" thickBot="1">
      <c r="CS896" s="53"/>
      <c r="CT896" s="53"/>
      <c r="CU896" s="53"/>
      <c r="CV896" s="53"/>
      <c r="CW896" s="53"/>
      <c r="CX896" s="53"/>
      <c r="CY896" s="53"/>
      <c r="CZ896" s="53"/>
      <c r="DA896" s="53"/>
      <c r="DB896" s="53"/>
      <c r="DC896" s="53"/>
      <c r="DD896" s="53"/>
      <c r="DE896" s="53"/>
      <c r="DF896" s="53"/>
      <c r="DG896" s="53"/>
      <c r="DH896" s="53"/>
      <c r="DI896" s="53"/>
      <c r="DJ896" s="53"/>
      <c r="DK896" s="53"/>
      <c r="DL896" s="53"/>
      <c r="DM896" s="53"/>
      <c r="DN896" s="53"/>
      <c r="DO896" s="53"/>
      <c r="DP896" s="53"/>
      <c r="DQ896" s="53"/>
      <c r="DR896" s="53"/>
      <c r="DS896" s="53"/>
      <c r="DT896" s="53"/>
      <c r="DU896" s="53"/>
    </row>
    <row r="897" spans="97:125" ht="15" thickBot="1">
      <c r="CS897" s="53"/>
      <c r="CT897" s="53"/>
      <c r="CU897" s="53"/>
      <c r="CV897" s="53"/>
      <c r="CW897" s="53"/>
      <c r="CX897" s="53"/>
      <c r="CY897" s="53"/>
      <c r="CZ897" s="53"/>
      <c r="DA897" s="53"/>
      <c r="DB897" s="53"/>
      <c r="DC897" s="53"/>
      <c r="DD897" s="53"/>
      <c r="DE897" s="53"/>
      <c r="DF897" s="53"/>
      <c r="DG897" s="53"/>
      <c r="DH897" s="53"/>
      <c r="DI897" s="53"/>
      <c r="DJ897" s="53"/>
      <c r="DK897" s="53"/>
      <c r="DL897" s="53"/>
      <c r="DM897" s="53"/>
      <c r="DN897" s="53"/>
      <c r="DO897" s="53"/>
      <c r="DP897" s="53"/>
      <c r="DQ897" s="53"/>
      <c r="DR897" s="53"/>
      <c r="DS897" s="53"/>
      <c r="DT897" s="53"/>
      <c r="DU897" s="53"/>
    </row>
    <row r="898" spans="97:125" ht="15" thickBot="1">
      <c r="CS898" s="53"/>
      <c r="CT898" s="53"/>
      <c r="CU898" s="53"/>
      <c r="CV898" s="53"/>
      <c r="CW898" s="53"/>
      <c r="CX898" s="53"/>
      <c r="CY898" s="53"/>
      <c r="CZ898" s="53"/>
      <c r="DA898" s="53"/>
      <c r="DB898" s="53"/>
      <c r="DC898" s="53"/>
      <c r="DD898" s="53"/>
      <c r="DE898" s="53"/>
      <c r="DF898" s="53"/>
      <c r="DG898" s="53"/>
      <c r="DH898" s="53"/>
      <c r="DI898" s="53"/>
      <c r="DJ898" s="53"/>
      <c r="DK898" s="53"/>
      <c r="DL898" s="53"/>
      <c r="DM898" s="53"/>
      <c r="DN898" s="53"/>
      <c r="DO898" s="53"/>
      <c r="DP898" s="53"/>
      <c r="DQ898" s="53"/>
      <c r="DR898" s="53"/>
      <c r="DS898" s="53"/>
      <c r="DT898" s="53"/>
      <c r="DU898" s="53"/>
    </row>
    <row r="899" spans="97:125" ht="15" thickBot="1">
      <c r="CS899" s="53"/>
      <c r="CT899" s="53"/>
      <c r="CU899" s="53"/>
      <c r="CV899" s="53"/>
      <c r="CW899" s="53"/>
      <c r="CX899" s="53"/>
      <c r="CY899" s="53"/>
      <c r="CZ899" s="53"/>
      <c r="DA899" s="53"/>
      <c r="DB899" s="53"/>
      <c r="DC899" s="53"/>
      <c r="DD899" s="53"/>
      <c r="DE899" s="53"/>
      <c r="DF899" s="53"/>
      <c r="DG899" s="53"/>
      <c r="DH899" s="53"/>
      <c r="DI899" s="53"/>
      <c r="DJ899" s="53"/>
      <c r="DK899" s="53"/>
      <c r="DL899" s="53"/>
      <c r="DM899" s="53"/>
      <c r="DN899" s="53"/>
      <c r="DO899" s="53"/>
      <c r="DP899" s="53"/>
      <c r="DQ899" s="53"/>
      <c r="DR899" s="53"/>
      <c r="DS899" s="53"/>
      <c r="DT899" s="53"/>
      <c r="DU899" s="53"/>
    </row>
    <row r="900" spans="97:125" ht="15" thickBot="1">
      <c r="CS900" s="53"/>
      <c r="CT900" s="53"/>
      <c r="CU900" s="53"/>
      <c r="CV900" s="53"/>
      <c r="CW900" s="53"/>
      <c r="CX900" s="53"/>
      <c r="CY900" s="53"/>
      <c r="CZ900" s="53"/>
      <c r="DA900" s="53"/>
      <c r="DB900" s="53"/>
      <c r="DC900" s="53"/>
      <c r="DD900" s="53"/>
      <c r="DE900" s="53"/>
      <c r="DF900" s="53"/>
      <c r="DG900" s="53"/>
      <c r="DH900" s="53"/>
      <c r="DI900" s="53"/>
      <c r="DJ900" s="53"/>
      <c r="DK900" s="53"/>
      <c r="DL900" s="53"/>
      <c r="DM900" s="53"/>
      <c r="DN900" s="53"/>
      <c r="DO900" s="53"/>
      <c r="DP900" s="53"/>
      <c r="DQ900" s="53"/>
      <c r="DR900" s="53"/>
      <c r="DS900" s="53"/>
      <c r="DT900" s="53"/>
      <c r="DU900" s="53"/>
    </row>
    <row r="901" spans="97:125" ht="15" thickBot="1">
      <c r="CS901" s="53"/>
      <c r="CT901" s="53"/>
      <c r="CU901" s="53"/>
      <c r="CV901" s="53"/>
      <c r="CW901" s="53"/>
      <c r="CX901" s="53"/>
      <c r="CY901" s="53"/>
      <c r="CZ901" s="53"/>
      <c r="DA901" s="53"/>
      <c r="DB901" s="53"/>
      <c r="DC901" s="53"/>
      <c r="DD901" s="53"/>
      <c r="DE901" s="53"/>
      <c r="DF901" s="53"/>
      <c r="DG901" s="53"/>
      <c r="DH901" s="53"/>
      <c r="DI901" s="53"/>
      <c r="DJ901" s="53"/>
      <c r="DK901" s="53"/>
      <c r="DL901" s="53"/>
      <c r="DM901" s="53"/>
      <c r="DN901" s="53"/>
      <c r="DO901" s="53"/>
      <c r="DP901" s="53"/>
      <c r="DQ901" s="53"/>
      <c r="DR901" s="53"/>
      <c r="DS901" s="53"/>
      <c r="DT901" s="53"/>
      <c r="DU901" s="53"/>
    </row>
    <row r="902" spans="97:125" ht="15" thickBot="1">
      <c r="CS902" s="53"/>
      <c r="CT902" s="53"/>
      <c r="CU902" s="53"/>
      <c r="CV902" s="53"/>
      <c r="CW902" s="53"/>
      <c r="CX902" s="53"/>
      <c r="CY902" s="53"/>
      <c r="CZ902" s="53"/>
      <c r="DA902" s="53"/>
      <c r="DB902" s="53"/>
      <c r="DC902" s="53"/>
      <c r="DD902" s="53"/>
      <c r="DE902" s="53"/>
      <c r="DF902" s="53"/>
      <c r="DG902" s="53"/>
      <c r="DH902" s="53"/>
      <c r="DI902" s="53"/>
      <c r="DJ902" s="53"/>
      <c r="DK902" s="53"/>
      <c r="DL902" s="53"/>
      <c r="DM902" s="53"/>
      <c r="DN902" s="53"/>
      <c r="DO902" s="53"/>
      <c r="DP902" s="53"/>
      <c r="DQ902" s="53"/>
      <c r="DR902" s="53"/>
      <c r="DS902" s="53"/>
      <c r="DT902" s="53"/>
      <c r="DU902" s="53"/>
    </row>
    <row r="903" spans="97:125" ht="15" thickBot="1">
      <c r="CS903" s="53"/>
      <c r="CT903" s="53"/>
      <c r="CU903" s="53"/>
      <c r="CV903" s="53"/>
      <c r="CW903" s="53"/>
      <c r="CX903" s="53"/>
      <c r="CY903" s="53"/>
      <c r="CZ903" s="53"/>
      <c r="DA903" s="53"/>
      <c r="DB903" s="53"/>
      <c r="DC903" s="53"/>
      <c r="DD903" s="53"/>
      <c r="DE903" s="53"/>
      <c r="DF903" s="53"/>
      <c r="DG903" s="53"/>
      <c r="DH903" s="53"/>
      <c r="DI903" s="53"/>
      <c r="DJ903" s="53"/>
      <c r="DK903" s="53"/>
      <c r="DL903" s="53"/>
      <c r="DM903" s="53"/>
      <c r="DN903" s="53"/>
      <c r="DO903" s="53"/>
      <c r="DP903" s="53"/>
      <c r="DQ903" s="53"/>
      <c r="DR903" s="53"/>
      <c r="DS903" s="53"/>
      <c r="DT903" s="53"/>
      <c r="DU903" s="53"/>
    </row>
    <row r="904" spans="97:125" ht="15" thickBot="1">
      <c r="CS904" s="53"/>
      <c r="CT904" s="53"/>
      <c r="CU904" s="53"/>
      <c r="CV904" s="53"/>
      <c r="CW904" s="53"/>
      <c r="CX904" s="53"/>
      <c r="CY904" s="53"/>
      <c r="CZ904" s="53"/>
      <c r="DA904" s="53"/>
      <c r="DB904" s="53"/>
      <c r="DC904" s="53"/>
      <c r="DD904" s="53"/>
      <c r="DE904" s="53"/>
      <c r="DF904" s="53"/>
      <c r="DG904" s="53"/>
      <c r="DH904" s="53"/>
      <c r="DI904" s="53"/>
      <c r="DJ904" s="53"/>
      <c r="DK904" s="53"/>
      <c r="DL904" s="53"/>
      <c r="DM904" s="53"/>
      <c r="DN904" s="53"/>
      <c r="DO904" s="53"/>
      <c r="DP904" s="53"/>
      <c r="DQ904" s="53"/>
      <c r="DR904" s="53"/>
      <c r="DS904" s="53"/>
      <c r="DT904" s="53"/>
      <c r="DU904" s="53"/>
    </row>
    <row r="905" spans="97:125" ht="15" thickBot="1">
      <c r="CS905" s="53"/>
      <c r="CT905" s="53"/>
      <c r="CU905" s="53"/>
      <c r="CV905" s="53"/>
      <c r="CW905" s="53"/>
      <c r="CX905" s="53"/>
      <c r="CY905" s="53"/>
      <c r="CZ905" s="53"/>
      <c r="DA905" s="53"/>
      <c r="DB905" s="53"/>
      <c r="DC905" s="53"/>
      <c r="DD905" s="53"/>
      <c r="DE905" s="53"/>
      <c r="DF905" s="53"/>
      <c r="DG905" s="53"/>
      <c r="DH905" s="53"/>
      <c r="DI905" s="53"/>
      <c r="DJ905" s="53"/>
      <c r="DK905" s="53"/>
      <c r="DL905" s="53"/>
      <c r="DM905" s="53"/>
      <c r="DN905" s="53"/>
      <c r="DO905" s="53"/>
      <c r="DP905" s="53"/>
      <c r="DQ905" s="53"/>
      <c r="DR905" s="53"/>
      <c r="DS905" s="53"/>
      <c r="DT905" s="53"/>
      <c r="DU905" s="53"/>
    </row>
    <row r="906" spans="97:125" ht="15" thickBot="1">
      <c r="CS906" s="53"/>
      <c r="CT906" s="53"/>
      <c r="CU906" s="53"/>
      <c r="CV906" s="53"/>
      <c r="CW906" s="53"/>
      <c r="CX906" s="53"/>
      <c r="CY906" s="53"/>
      <c r="CZ906" s="53"/>
      <c r="DA906" s="53"/>
      <c r="DB906" s="53"/>
      <c r="DC906" s="53"/>
      <c r="DD906" s="53"/>
      <c r="DE906" s="53"/>
      <c r="DF906" s="53"/>
      <c r="DG906" s="53"/>
      <c r="DH906" s="53"/>
      <c r="DI906" s="53"/>
      <c r="DJ906" s="53"/>
      <c r="DK906" s="53"/>
      <c r="DL906" s="53"/>
      <c r="DM906" s="53"/>
      <c r="DN906" s="53"/>
      <c r="DO906" s="53"/>
      <c r="DP906" s="53"/>
      <c r="DQ906" s="53"/>
      <c r="DR906" s="53"/>
      <c r="DS906" s="53"/>
      <c r="DT906" s="53"/>
      <c r="DU906" s="53"/>
    </row>
    <row r="907" spans="97:125" ht="15" thickBot="1">
      <c r="CS907" s="53"/>
      <c r="CT907" s="53"/>
      <c r="CU907" s="53"/>
      <c r="CV907" s="53"/>
      <c r="CW907" s="53"/>
      <c r="CX907" s="53"/>
      <c r="CY907" s="53"/>
      <c r="CZ907" s="53"/>
      <c r="DA907" s="53"/>
      <c r="DB907" s="53"/>
      <c r="DC907" s="53"/>
      <c r="DD907" s="53"/>
      <c r="DE907" s="53"/>
      <c r="DF907" s="53"/>
      <c r="DG907" s="53"/>
      <c r="DH907" s="53"/>
      <c r="DI907" s="53"/>
      <c r="DJ907" s="53"/>
      <c r="DK907" s="53"/>
      <c r="DL907" s="53"/>
      <c r="DM907" s="53"/>
      <c r="DN907" s="53"/>
      <c r="DO907" s="53"/>
      <c r="DP907" s="53"/>
      <c r="DQ907" s="53"/>
      <c r="DR907" s="53"/>
      <c r="DS907" s="53"/>
      <c r="DT907" s="53"/>
      <c r="DU907" s="53"/>
    </row>
    <row r="908" spans="97:125" ht="15" thickBot="1">
      <c r="CS908" s="53"/>
      <c r="CT908" s="53"/>
      <c r="CU908" s="53"/>
      <c r="CV908" s="53"/>
      <c r="CW908" s="53"/>
      <c r="CX908" s="53"/>
      <c r="CY908" s="53"/>
      <c r="CZ908" s="53"/>
      <c r="DA908" s="53"/>
      <c r="DB908" s="53"/>
      <c r="DC908" s="53"/>
      <c r="DD908" s="53"/>
      <c r="DE908" s="53"/>
      <c r="DF908" s="53"/>
      <c r="DG908" s="53"/>
      <c r="DH908" s="53"/>
      <c r="DI908" s="53"/>
      <c r="DJ908" s="53"/>
      <c r="DK908" s="53"/>
      <c r="DL908" s="53"/>
      <c r="DM908" s="53"/>
      <c r="DN908" s="53"/>
      <c r="DO908" s="53"/>
      <c r="DP908" s="53"/>
      <c r="DQ908" s="53"/>
      <c r="DR908" s="53"/>
      <c r="DS908" s="53"/>
      <c r="DT908" s="53"/>
      <c r="DU908" s="53"/>
    </row>
    <row r="909" spans="97:125" ht="15" thickBot="1">
      <c r="CS909" s="53"/>
      <c r="CT909" s="53"/>
      <c r="CU909" s="53"/>
      <c r="CV909" s="53"/>
      <c r="CW909" s="53"/>
      <c r="CX909" s="53"/>
      <c r="CY909" s="53"/>
      <c r="CZ909" s="53"/>
      <c r="DA909" s="53"/>
      <c r="DB909" s="53"/>
      <c r="DC909" s="53"/>
      <c r="DD909" s="53"/>
      <c r="DE909" s="53"/>
      <c r="DF909" s="53"/>
      <c r="DG909" s="53"/>
      <c r="DH909" s="53"/>
      <c r="DI909" s="53"/>
      <c r="DJ909" s="53"/>
      <c r="DK909" s="53"/>
      <c r="DL909" s="53"/>
      <c r="DM909" s="53"/>
      <c r="DN909" s="53"/>
      <c r="DO909" s="53"/>
      <c r="DP909" s="53"/>
      <c r="DQ909" s="53"/>
      <c r="DR909" s="53"/>
      <c r="DS909" s="53"/>
      <c r="DT909" s="53"/>
      <c r="DU909" s="53"/>
    </row>
    <row r="910" spans="97:125" ht="15" thickBot="1">
      <c r="CS910" s="53"/>
      <c r="CT910" s="53"/>
      <c r="CU910" s="53"/>
      <c r="CV910" s="53"/>
      <c r="CW910" s="53"/>
      <c r="CX910" s="53"/>
      <c r="CY910" s="53"/>
      <c r="CZ910" s="53"/>
      <c r="DA910" s="53"/>
      <c r="DB910" s="53"/>
      <c r="DC910" s="53"/>
      <c r="DD910" s="53"/>
      <c r="DE910" s="53"/>
      <c r="DF910" s="53"/>
      <c r="DG910" s="53"/>
      <c r="DH910" s="53"/>
      <c r="DI910" s="53"/>
      <c r="DJ910" s="53"/>
      <c r="DK910" s="53"/>
      <c r="DL910" s="53"/>
      <c r="DM910" s="53"/>
      <c r="DN910" s="53"/>
      <c r="DO910" s="53"/>
      <c r="DP910" s="53"/>
      <c r="DQ910" s="53"/>
      <c r="DR910" s="53"/>
      <c r="DS910" s="53"/>
      <c r="DT910" s="53"/>
      <c r="DU910" s="53"/>
    </row>
    <row r="911" spans="97:125" ht="15" thickBot="1">
      <c r="CS911" s="53"/>
      <c r="CT911" s="53"/>
      <c r="CU911" s="53"/>
      <c r="CV911" s="53"/>
      <c r="CW911" s="53"/>
      <c r="CX911" s="53"/>
      <c r="CY911" s="53"/>
      <c r="CZ911" s="53"/>
      <c r="DA911" s="53"/>
      <c r="DB911" s="53"/>
      <c r="DC911" s="53"/>
      <c r="DD911" s="53"/>
      <c r="DE911" s="53"/>
      <c r="DF911" s="53"/>
      <c r="DG911" s="53"/>
      <c r="DH911" s="53"/>
      <c r="DI911" s="53"/>
      <c r="DJ911" s="53"/>
      <c r="DK911" s="53"/>
      <c r="DL911" s="53"/>
      <c r="DM911" s="53"/>
      <c r="DN911" s="53"/>
      <c r="DO911" s="53"/>
      <c r="DP911" s="53"/>
      <c r="DQ911" s="53"/>
      <c r="DR911" s="53"/>
      <c r="DS911" s="53"/>
      <c r="DT911" s="53"/>
      <c r="DU911" s="53"/>
    </row>
    <row r="912" spans="97:125" ht="15" thickBot="1">
      <c r="CS912" s="53"/>
      <c r="CT912" s="53"/>
      <c r="CU912" s="53"/>
      <c r="CV912" s="53"/>
      <c r="CW912" s="53"/>
      <c r="CX912" s="53"/>
      <c r="CY912" s="53"/>
      <c r="CZ912" s="53"/>
      <c r="DA912" s="53"/>
      <c r="DB912" s="53"/>
      <c r="DC912" s="53"/>
      <c r="DD912" s="53"/>
      <c r="DE912" s="53"/>
      <c r="DF912" s="53"/>
      <c r="DG912" s="53"/>
      <c r="DH912" s="53"/>
      <c r="DI912" s="53"/>
      <c r="DJ912" s="53"/>
      <c r="DK912" s="53"/>
      <c r="DL912" s="53"/>
      <c r="DM912" s="53"/>
      <c r="DN912" s="53"/>
      <c r="DO912" s="53"/>
      <c r="DP912" s="53"/>
      <c r="DQ912" s="53"/>
      <c r="DR912" s="53"/>
      <c r="DS912" s="53"/>
      <c r="DT912" s="53"/>
      <c r="DU912" s="53"/>
    </row>
    <row r="913" spans="97:125" ht="15" thickBot="1">
      <c r="CS913" s="53"/>
      <c r="CT913" s="53"/>
      <c r="CU913" s="53"/>
      <c r="CV913" s="53"/>
      <c r="CW913" s="53"/>
      <c r="CX913" s="53"/>
      <c r="CY913" s="53"/>
      <c r="CZ913" s="53"/>
      <c r="DA913" s="53"/>
      <c r="DB913" s="53"/>
      <c r="DC913" s="53"/>
      <c r="DD913" s="53"/>
      <c r="DE913" s="53"/>
      <c r="DF913" s="53"/>
      <c r="DG913" s="53"/>
      <c r="DH913" s="53"/>
      <c r="DI913" s="53"/>
      <c r="DJ913" s="53"/>
      <c r="DK913" s="53"/>
      <c r="DL913" s="53"/>
      <c r="DM913" s="53"/>
      <c r="DN913" s="53"/>
      <c r="DO913" s="53"/>
      <c r="DP913" s="53"/>
      <c r="DQ913" s="53"/>
      <c r="DR913" s="53"/>
      <c r="DS913" s="53"/>
      <c r="DT913" s="53"/>
      <c r="DU913" s="53"/>
    </row>
    <row r="914" spans="97:125" ht="15" thickBot="1">
      <c r="CS914" s="53"/>
      <c r="CT914" s="53"/>
      <c r="CU914" s="53"/>
      <c r="CV914" s="53"/>
      <c r="CW914" s="53"/>
      <c r="CX914" s="53"/>
      <c r="CY914" s="53"/>
      <c r="CZ914" s="53"/>
      <c r="DA914" s="53"/>
      <c r="DB914" s="53"/>
      <c r="DC914" s="53"/>
      <c r="DD914" s="53"/>
      <c r="DE914" s="53"/>
      <c r="DF914" s="53"/>
      <c r="DG914" s="53"/>
      <c r="DH914" s="53"/>
      <c r="DI914" s="53"/>
      <c r="DJ914" s="53"/>
      <c r="DK914" s="53"/>
      <c r="DL914" s="53"/>
      <c r="DM914" s="53"/>
      <c r="DN914" s="53"/>
      <c r="DO914" s="53"/>
      <c r="DP914" s="53"/>
      <c r="DQ914" s="53"/>
      <c r="DR914" s="53"/>
      <c r="DS914" s="53"/>
      <c r="DT914" s="53"/>
      <c r="DU914" s="53"/>
    </row>
    <row r="915" spans="97:125" ht="15" thickBot="1">
      <c r="CS915" s="53"/>
      <c r="CT915" s="53"/>
      <c r="CU915" s="53"/>
      <c r="CV915" s="53"/>
      <c r="CW915" s="53"/>
      <c r="CX915" s="53"/>
      <c r="CY915" s="53"/>
      <c r="CZ915" s="53"/>
      <c r="DA915" s="53"/>
      <c r="DB915" s="53"/>
      <c r="DC915" s="53"/>
      <c r="DD915" s="53"/>
      <c r="DE915" s="53"/>
      <c r="DF915" s="53"/>
      <c r="DG915" s="53"/>
      <c r="DH915" s="53"/>
      <c r="DI915" s="53"/>
      <c r="DJ915" s="53"/>
      <c r="DK915" s="53"/>
      <c r="DL915" s="53"/>
      <c r="DM915" s="53"/>
      <c r="DN915" s="53"/>
      <c r="DO915" s="53"/>
      <c r="DP915" s="53"/>
      <c r="DQ915" s="53"/>
      <c r="DR915" s="53"/>
      <c r="DS915" s="53"/>
      <c r="DT915" s="53"/>
      <c r="DU915" s="53"/>
    </row>
    <row r="916" spans="97:125" ht="15" thickBot="1">
      <c r="CS916" s="53"/>
      <c r="CT916" s="53"/>
      <c r="CU916" s="53"/>
      <c r="CV916" s="53"/>
      <c r="CW916" s="53"/>
      <c r="CX916" s="53"/>
      <c r="CY916" s="53"/>
      <c r="CZ916" s="53"/>
      <c r="DA916" s="53"/>
      <c r="DB916" s="53"/>
      <c r="DC916" s="53"/>
      <c r="DD916" s="53"/>
      <c r="DE916" s="53"/>
      <c r="DF916" s="53"/>
      <c r="DG916" s="53"/>
      <c r="DH916" s="53"/>
      <c r="DI916" s="53"/>
      <c r="DJ916" s="53"/>
      <c r="DK916" s="53"/>
      <c r="DL916" s="53"/>
      <c r="DM916" s="53"/>
      <c r="DN916" s="53"/>
      <c r="DO916" s="53"/>
      <c r="DP916" s="53"/>
      <c r="DQ916" s="53"/>
      <c r="DR916" s="53"/>
      <c r="DS916" s="53"/>
      <c r="DT916" s="53"/>
      <c r="DU916" s="53"/>
    </row>
    <row r="917" spans="97:125" ht="15" thickBot="1">
      <c r="CS917" s="53"/>
      <c r="CT917" s="53"/>
      <c r="CU917" s="53"/>
      <c r="CV917" s="53"/>
      <c r="CW917" s="53"/>
      <c r="CX917" s="53"/>
      <c r="CY917" s="53"/>
      <c r="CZ917" s="53"/>
      <c r="DA917" s="53"/>
      <c r="DB917" s="53"/>
      <c r="DC917" s="53"/>
      <c r="DD917" s="53"/>
      <c r="DE917" s="53"/>
      <c r="DF917" s="53"/>
      <c r="DG917" s="53"/>
      <c r="DH917" s="53"/>
      <c r="DI917" s="53"/>
      <c r="DJ917" s="53"/>
      <c r="DK917" s="53"/>
      <c r="DL917" s="53"/>
      <c r="DM917" s="53"/>
      <c r="DN917" s="53"/>
      <c r="DO917" s="53"/>
      <c r="DP917" s="53"/>
      <c r="DQ917" s="53"/>
      <c r="DR917" s="53"/>
      <c r="DS917" s="53"/>
      <c r="DT917" s="53"/>
      <c r="DU917" s="53"/>
    </row>
    <row r="918" spans="97:125" ht="15" thickBot="1">
      <c r="CS918" s="53"/>
      <c r="CT918" s="53"/>
      <c r="CU918" s="53"/>
      <c r="CV918" s="53"/>
      <c r="CW918" s="53"/>
      <c r="CX918" s="53"/>
      <c r="CY918" s="53"/>
      <c r="CZ918" s="53"/>
      <c r="DA918" s="53"/>
      <c r="DB918" s="53"/>
      <c r="DC918" s="53"/>
      <c r="DD918" s="53"/>
      <c r="DE918" s="53"/>
      <c r="DF918" s="53"/>
      <c r="DG918" s="53"/>
      <c r="DH918" s="53"/>
      <c r="DI918" s="53"/>
      <c r="DJ918" s="53"/>
      <c r="DK918" s="53"/>
      <c r="DL918" s="53"/>
      <c r="DM918" s="53"/>
      <c r="DN918" s="53"/>
      <c r="DO918" s="53"/>
      <c r="DP918" s="53"/>
      <c r="DQ918" s="53"/>
      <c r="DR918" s="53"/>
      <c r="DS918" s="53"/>
      <c r="DT918" s="53"/>
      <c r="DU918" s="53"/>
    </row>
    <row r="919" spans="97:125" ht="15" thickBot="1">
      <c r="CS919" s="53"/>
      <c r="CT919" s="53"/>
      <c r="CU919" s="53"/>
      <c r="CV919" s="53"/>
      <c r="CW919" s="53"/>
      <c r="CX919" s="53"/>
      <c r="CY919" s="53"/>
      <c r="CZ919" s="53"/>
      <c r="DA919" s="53"/>
      <c r="DB919" s="53"/>
      <c r="DC919" s="53"/>
      <c r="DD919" s="53"/>
      <c r="DE919" s="53"/>
      <c r="DF919" s="53"/>
      <c r="DG919" s="53"/>
      <c r="DH919" s="53"/>
      <c r="DI919" s="53"/>
      <c r="DJ919" s="53"/>
      <c r="DK919" s="53"/>
      <c r="DL919" s="53"/>
      <c r="DM919" s="53"/>
      <c r="DN919" s="53"/>
      <c r="DO919" s="53"/>
      <c r="DP919" s="53"/>
      <c r="DQ919" s="53"/>
      <c r="DR919" s="53"/>
      <c r="DS919" s="53"/>
      <c r="DT919" s="53"/>
      <c r="DU919" s="53"/>
    </row>
    <row r="920" spans="97:125" ht="15" thickBot="1">
      <c r="CS920" s="53"/>
      <c r="CT920" s="53"/>
      <c r="CU920" s="53"/>
      <c r="CV920" s="53"/>
      <c r="CW920" s="53"/>
      <c r="CX920" s="53"/>
      <c r="CY920" s="53"/>
      <c r="CZ920" s="53"/>
      <c r="DA920" s="53"/>
      <c r="DB920" s="53"/>
      <c r="DC920" s="53"/>
      <c r="DD920" s="53"/>
      <c r="DE920" s="53"/>
      <c r="DF920" s="53"/>
      <c r="DG920" s="53"/>
      <c r="DH920" s="53"/>
      <c r="DI920" s="53"/>
      <c r="DJ920" s="53"/>
      <c r="DK920" s="53"/>
      <c r="DL920" s="53"/>
      <c r="DM920" s="53"/>
      <c r="DN920" s="53"/>
      <c r="DO920" s="53"/>
      <c r="DP920" s="53"/>
      <c r="DQ920" s="53"/>
      <c r="DR920" s="53"/>
      <c r="DS920" s="53"/>
      <c r="DT920" s="53"/>
      <c r="DU920" s="53"/>
    </row>
    <row r="921" spans="97:125" ht="15" thickBot="1">
      <c r="CS921" s="53"/>
      <c r="CT921" s="53"/>
      <c r="CU921" s="53"/>
      <c r="CV921" s="53"/>
      <c r="CW921" s="53"/>
      <c r="CX921" s="53"/>
      <c r="CY921" s="53"/>
      <c r="CZ921" s="53"/>
      <c r="DA921" s="53"/>
      <c r="DB921" s="53"/>
      <c r="DC921" s="53"/>
      <c r="DD921" s="53"/>
      <c r="DE921" s="53"/>
      <c r="DF921" s="53"/>
      <c r="DG921" s="53"/>
      <c r="DH921" s="53"/>
      <c r="DI921" s="53"/>
      <c r="DJ921" s="53"/>
      <c r="DK921" s="53"/>
      <c r="DL921" s="53"/>
      <c r="DM921" s="53"/>
      <c r="DN921" s="53"/>
      <c r="DO921" s="53"/>
      <c r="DP921" s="53"/>
      <c r="DQ921" s="53"/>
      <c r="DR921" s="53"/>
      <c r="DS921" s="53"/>
      <c r="DT921" s="53"/>
      <c r="DU921" s="53"/>
    </row>
    <row r="922" spans="97:125" ht="15" thickBot="1">
      <c r="CS922" s="53"/>
      <c r="CT922" s="53"/>
      <c r="CU922" s="53"/>
      <c r="CV922" s="53"/>
      <c r="CW922" s="53"/>
      <c r="CX922" s="53"/>
      <c r="CY922" s="53"/>
      <c r="CZ922" s="53"/>
      <c r="DA922" s="53"/>
      <c r="DB922" s="53"/>
      <c r="DC922" s="53"/>
      <c r="DD922" s="53"/>
      <c r="DE922" s="53"/>
      <c r="DF922" s="53"/>
      <c r="DG922" s="53"/>
      <c r="DH922" s="53"/>
      <c r="DI922" s="53"/>
      <c r="DJ922" s="53"/>
      <c r="DK922" s="53"/>
      <c r="DL922" s="53"/>
      <c r="DM922" s="53"/>
      <c r="DN922" s="53"/>
      <c r="DO922" s="53"/>
      <c r="DP922" s="53"/>
      <c r="DQ922" s="53"/>
      <c r="DR922" s="53"/>
      <c r="DS922" s="53"/>
      <c r="DT922" s="53"/>
      <c r="DU922" s="53"/>
    </row>
    <row r="923" spans="97:125" ht="15" thickBot="1">
      <c r="CS923" s="53"/>
      <c r="CT923" s="53"/>
      <c r="CU923" s="53"/>
      <c r="CV923" s="53"/>
      <c r="CW923" s="53"/>
      <c r="CX923" s="53"/>
      <c r="CY923" s="53"/>
      <c r="CZ923" s="53"/>
      <c r="DA923" s="53"/>
      <c r="DB923" s="53"/>
      <c r="DC923" s="53"/>
      <c r="DD923" s="53"/>
      <c r="DE923" s="53"/>
      <c r="DF923" s="53"/>
      <c r="DG923" s="53"/>
      <c r="DH923" s="53"/>
      <c r="DI923" s="53"/>
      <c r="DJ923" s="53"/>
      <c r="DK923" s="53"/>
      <c r="DL923" s="53"/>
      <c r="DM923" s="53"/>
      <c r="DN923" s="53"/>
      <c r="DO923" s="53"/>
      <c r="DP923" s="53"/>
      <c r="DQ923" s="53"/>
      <c r="DR923" s="53"/>
      <c r="DS923" s="53"/>
      <c r="DT923" s="53"/>
      <c r="DU923" s="53"/>
    </row>
    <row r="924" spans="97:125" ht="15" thickBot="1">
      <c r="CS924" s="53"/>
      <c r="CT924" s="53"/>
      <c r="CU924" s="53"/>
      <c r="CV924" s="53"/>
      <c r="CW924" s="53"/>
      <c r="CX924" s="53"/>
      <c r="CY924" s="53"/>
      <c r="CZ924" s="53"/>
      <c r="DA924" s="53"/>
      <c r="DB924" s="53"/>
      <c r="DC924" s="53"/>
      <c r="DD924" s="53"/>
      <c r="DE924" s="53"/>
      <c r="DF924" s="53"/>
      <c r="DG924" s="53"/>
      <c r="DH924" s="53"/>
      <c r="DI924" s="53"/>
      <c r="DJ924" s="53"/>
      <c r="DK924" s="53"/>
      <c r="DL924" s="53"/>
      <c r="DM924" s="53"/>
      <c r="DN924" s="53"/>
      <c r="DO924" s="53"/>
      <c r="DP924" s="53"/>
      <c r="DQ924" s="53"/>
      <c r="DR924" s="53"/>
      <c r="DS924" s="53"/>
      <c r="DT924" s="53"/>
      <c r="DU924" s="53"/>
    </row>
    <row r="925" spans="97:125" ht="15" thickBot="1">
      <c r="CS925" s="53"/>
      <c r="CT925" s="53"/>
      <c r="CU925" s="53"/>
      <c r="CV925" s="53"/>
      <c r="CW925" s="53"/>
      <c r="CX925" s="53"/>
      <c r="CY925" s="53"/>
      <c r="CZ925" s="53"/>
      <c r="DA925" s="53"/>
      <c r="DB925" s="53"/>
      <c r="DC925" s="53"/>
      <c r="DD925" s="53"/>
      <c r="DE925" s="53"/>
      <c r="DF925" s="53"/>
      <c r="DG925" s="53"/>
      <c r="DH925" s="53"/>
      <c r="DI925" s="53"/>
      <c r="DJ925" s="53"/>
      <c r="DK925" s="53"/>
      <c r="DL925" s="53"/>
      <c r="DM925" s="53"/>
      <c r="DN925" s="53"/>
      <c r="DO925" s="53"/>
      <c r="DP925" s="53"/>
      <c r="DQ925" s="53"/>
      <c r="DR925" s="53"/>
      <c r="DS925" s="53"/>
      <c r="DT925" s="53"/>
      <c r="DU925" s="53"/>
    </row>
    <row r="926" spans="97:125" ht="15" thickBot="1">
      <c r="CS926" s="53"/>
      <c r="CT926" s="53"/>
      <c r="CU926" s="53"/>
      <c r="CV926" s="53"/>
      <c r="CW926" s="53"/>
      <c r="CX926" s="53"/>
      <c r="CY926" s="53"/>
      <c r="CZ926" s="53"/>
      <c r="DA926" s="53"/>
      <c r="DB926" s="53"/>
      <c r="DC926" s="53"/>
      <c r="DD926" s="53"/>
      <c r="DE926" s="53"/>
      <c r="DF926" s="53"/>
      <c r="DG926" s="53"/>
      <c r="DH926" s="53"/>
      <c r="DI926" s="53"/>
      <c r="DJ926" s="53"/>
      <c r="DK926" s="53"/>
      <c r="DL926" s="53"/>
      <c r="DM926" s="53"/>
      <c r="DN926" s="53"/>
      <c r="DO926" s="53"/>
      <c r="DP926" s="53"/>
      <c r="DQ926" s="53"/>
      <c r="DR926" s="53"/>
      <c r="DS926" s="53"/>
      <c r="DT926" s="53"/>
      <c r="DU926" s="53"/>
    </row>
    <row r="927" spans="97:125" ht="15" thickBot="1">
      <c r="CS927" s="53"/>
      <c r="CT927" s="53"/>
      <c r="CU927" s="53"/>
      <c r="CV927" s="53"/>
      <c r="CW927" s="53"/>
      <c r="CX927" s="53"/>
      <c r="CY927" s="53"/>
      <c r="CZ927" s="53"/>
      <c r="DA927" s="53"/>
      <c r="DB927" s="53"/>
      <c r="DC927" s="53"/>
      <c r="DD927" s="53"/>
      <c r="DE927" s="53"/>
      <c r="DF927" s="53"/>
      <c r="DG927" s="53"/>
      <c r="DH927" s="53"/>
      <c r="DI927" s="53"/>
      <c r="DJ927" s="53"/>
      <c r="DK927" s="53"/>
      <c r="DL927" s="53"/>
      <c r="DM927" s="53"/>
      <c r="DN927" s="53"/>
      <c r="DO927" s="53"/>
      <c r="DP927" s="53"/>
      <c r="DQ927" s="53"/>
      <c r="DR927" s="53"/>
      <c r="DS927" s="53"/>
      <c r="DT927" s="53"/>
      <c r="DU927" s="53"/>
    </row>
    <row r="928" spans="97:125" ht="15" thickBot="1">
      <c r="CS928" s="53"/>
      <c r="CT928" s="53"/>
      <c r="CU928" s="53"/>
      <c r="CV928" s="53"/>
      <c r="CW928" s="53"/>
      <c r="CX928" s="53"/>
      <c r="CY928" s="53"/>
      <c r="CZ928" s="53"/>
      <c r="DA928" s="53"/>
      <c r="DB928" s="53"/>
      <c r="DC928" s="53"/>
      <c r="DD928" s="53"/>
      <c r="DE928" s="53"/>
      <c r="DF928" s="53"/>
      <c r="DG928" s="53"/>
      <c r="DH928" s="53"/>
      <c r="DI928" s="53"/>
      <c r="DJ928" s="53"/>
      <c r="DK928" s="53"/>
      <c r="DL928" s="53"/>
      <c r="DM928" s="53"/>
      <c r="DN928" s="53"/>
      <c r="DO928" s="53"/>
      <c r="DP928" s="53"/>
      <c r="DQ928" s="53"/>
      <c r="DR928" s="53"/>
      <c r="DS928" s="53"/>
      <c r="DT928" s="53"/>
      <c r="DU928" s="53"/>
    </row>
    <row r="929" spans="97:125" ht="15" thickBot="1">
      <c r="CS929" s="53"/>
      <c r="CT929" s="53"/>
      <c r="CU929" s="53"/>
      <c r="CV929" s="53"/>
      <c r="CW929" s="53"/>
      <c r="CX929" s="53"/>
      <c r="CY929" s="53"/>
      <c r="CZ929" s="53"/>
      <c r="DA929" s="53"/>
      <c r="DB929" s="53"/>
      <c r="DC929" s="53"/>
      <c r="DD929" s="53"/>
      <c r="DE929" s="53"/>
      <c r="DF929" s="53"/>
      <c r="DG929" s="53"/>
      <c r="DH929" s="53"/>
      <c r="DI929" s="53"/>
      <c r="DJ929" s="53"/>
      <c r="DK929" s="53"/>
      <c r="DL929" s="53"/>
      <c r="DM929" s="53"/>
      <c r="DN929" s="53"/>
      <c r="DO929" s="53"/>
      <c r="DP929" s="53"/>
      <c r="DQ929" s="53"/>
      <c r="DR929" s="53"/>
      <c r="DS929" s="53"/>
      <c r="DT929" s="53"/>
      <c r="DU929" s="53"/>
    </row>
    <row r="930" spans="97:125" ht="15" thickBot="1">
      <c r="CS930" s="53"/>
      <c r="CT930" s="53"/>
      <c r="CU930" s="53"/>
      <c r="CV930" s="53"/>
      <c r="CW930" s="53"/>
      <c r="CX930" s="53"/>
      <c r="CY930" s="53"/>
      <c r="CZ930" s="53"/>
      <c r="DA930" s="53"/>
      <c r="DB930" s="53"/>
      <c r="DC930" s="53"/>
      <c r="DD930" s="53"/>
      <c r="DE930" s="53"/>
      <c r="DF930" s="53"/>
      <c r="DG930" s="53"/>
      <c r="DH930" s="53"/>
      <c r="DI930" s="53"/>
      <c r="DJ930" s="53"/>
      <c r="DK930" s="53"/>
      <c r="DL930" s="53"/>
      <c r="DM930" s="53"/>
      <c r="DN930" s="53"/>
      <c r="DO930" s="53"/>
      <c r="DP930" s="53"/>
      <c r="DQ930" s="53"/>
      <c r="DR930" s="53"/>
      <c r="DS930" s="53"/>
      <c r="DT930" s="53"/>
      <c r="DU930" s="53"/>
    </row>
    <row r="931" spans="97:125" ht="15" thickBot="1">
      <c r="CS931" s="53"/>
      <c r="CT931" s="53"/>
      <c r="CU931" s="53"/>
      <c r="CV931" s="53"/>
      <c r="CW931" s="53"/>
      <c r="CX931" s="53"/>
      <c r="CY931" s="53"/>
      <c r="CZ931" s="53"/>
      <c r="DA931" s="53"/>
      <c r="DB931" s="53"/>
      <c r="DC931" s="53"/>
      <c r="DD931" s="53"/>
      <c r="DE931" s="53"/>
      <c r="DF931" s="53"/>
      <c r="DG931" s="53"/>
      <c r="DH931" s="53"/>
      <c r="DI931" s="53"/>
      <c r="DJ931" s="53"/>
      <c r="DK931" s="53"/>
      <c r="DL931" s="53"/>
      <c r="DM931" s="53"/>
      <c r="DN931" s="53"/>
      <c r="DO931" s="53"/>
      <c r="DP931" s="53"/>
      <c r="DQ931" s="53"/>
      <c r="DR931" s="53"/>
      <c r="DS931" s="53"/>
      <c r="DT931" s="53"/>
      <c r="DU931" s="53"/>
    </row>
    <row r="932" spans="97:125" ht="15" thickBot="1">
      <c r="CS932" s="53"/>
      <c r="CT932" s="53"/>
      <c r="CU932" s="53"/>
      <c r="CV932" s="53"/>
      <c r="CW932" s="53"/>
      <c r="CX932" s="53"/>
      <c r="CY932" s="53"/>
      <c r="CZ932" s="53"/>
      <c r="DA932" s="53"/>
      <c r="DB932" s="53"/>
      <c r="DC932" s="53"/>
      <c r="DD932" s="53"/>
      <c r="DE932" s="53"/>
      <c r="DF932" s="53"/>
      <c r="DG932" s="53"/>
      <c r="DH932" s="53"/>
      <c r="DI932" s="53"/>
      <c r="DJ932" s="53"/>
      <c r="DK932" s="53"/>
      <c r="DL932" s="53"/>
      <c r="DM932" s="53"/>
      <c r="DN932" s="53"/>
      <c r="DO932" s="53"/>
      <c r="DP932" s="53"/>
      <c r="DQ932" s="53"/>
      <c r="DR932" s="53"/>
      <c r="DS932" s="53"/>
      <c r="DT932" s="53"/>
      <c r="DU932" s="53"/>
    </row>
    <row r="933" spans="97:125" ht="15" thickBot="1">
      <c r="CS933" s="53"/>
      <c r="CT933" s="53"/>
      <c r="CU933" s="53"/>
      <c r="CV933" s="53"/>
      <c r="CW933" s="53"/>
      <c r="CX933" s="53"/>
      <c r="CY933" s="53"/>
      <c r="CZ933" s="53"/>
      <c r="DA933" s="53"/>
      <c r="DB933" s="53"/>
      <c r="DC933" s="53"/>
      <c r="DD933" s="53"/>
      <c r="DE933" s="53"/>
      <c r="DF933" s="53"/>
      <c r="DG933" s="53"/>
      <c r="DH933" s="53"/>
      <c r="DI933" s="53"/>
      <c r="DJ933" s="53"/>
      <c r="DK933" s="53"/>
      <c r="DL933" s="53"/>
      <c r="DM933" s="53"/>
      <c r="DN933" s="53"/>
      <c r="DO933" s="53"/>
      <c r="DP933" s="53"/>
      <c r="DQ933" s="53"/>
      <c r="DR933" s="53"/>
      <c r="DS933" s="53"/>
      <c r="DT933" s="53"/>
      <c r="DU933" s="53"/>
    </row>
    <row r="934" spans="97:125" ht="15" thickBot="1">
      <c r="CS934" s="53"/>
      <c r="CT934" s="53"/>
      <c r="CU934" s="53"/>
      <c r="CV934" s="53"/>
      <c r="CW934" s="53"/>
      <c r="CX934" s="53"/>
      <c r="CY934" s="53"/>
      <c r="CZ934" s="53"/>
      <c r="DA934" s="53"/>
      <c r="DB934" s="53"/>
      <c r="DC934" s="53"/>
      <c r="DD934" s="53"/>
      <c r="DE934" s="53"/>
      <c r="DF934" s="53"/>
      <c r="DG934" s="53"/>
      <c r="DH934" s="53"/>
      <c r="DI934" s="53"/>
      <c r="DJ934" s="53"/>
      <c r="DK934" s="53"/>
      <c r="DL934" s="53"/>
      <c r="DM934" s="53"/>
      <c r="DN934" s="53"/>
      <c r="DO934" s="53"/>
      <c r="DP934" s="53"/>
      <c r="DQ934" s="53"/>
      <c r="DR934" s="53"/>
      <c r="DS934" s="53"/>
      <c r="DT934" s="53"/>
      <c r="DU934" s="53"/>
    </row>
    <row r="935" spans="97:125" ht="15" thickBot="1">
      <c r="CS935" s="53"/>
      <c r="CT935" s="53"/>
      <c r="CU935" s="53"/>
      <c r="CV935" s="53"/>
      <c r="CW935" s="53"/>
      <c r="CX935" s="53"/>
      <c r="CY935" s="53"/>
      <c r="CZ935" s="53"/>
      <c r="DA935" s="53"/>
      <c r="DB935" s="53"/>
      <c r="DC935" s="53"/>
      <c r="DD935" s="53"/>
      <c r="DE935" s="53"/>
      <c r="DF935" s="53"/>
      <c r="DG935" s="53"/>
      <c r="DH935" s="53"/>
      <c r="DI935" s="53"/>
      <c r="DJ935" s="53"/>
      <c r="DK935" s="53"/>
      <c r="DL935" s="53"/>
      <c r="DM935" s="53"/>
      <c r="DN935" s="53"/>
      <c r="DO935" s="53"/>
      <c r="DP935" s="53"/>
      <c r="DQ935" s="53"/>
      <c r="DR935" s="53"/>
      <c r="DS935" s="53"/>
      <c r="DT935" s="53"/>
      <c r="DU935" s="53"/>
    </row>
    <row r="936" spans="97:125" ht="15" thickBot="1">
      <c r="CS936" s="53"/>
      <c r="CT936" s="53"/>
      <c r="CU936" s="53"/>
      <c r="CV936" s="53"/>
      <c r="CW936" s="53"/>
      <c r="CX936" s="53"/>
      <c r="CY936" s="53"/>
      <c r="CZ936" s="53"/>
      <c r="DA936" s="53"/>
      <c r="DB936" s="53"/>
      <c r="DC936" s="53"/>
      <c r="DD936" s="53"/>
      <c r="DE936" s="53"/>
      <c r="DF936" s="53"/>
      <c r="DG936" s="53"/>
      <c r="DH936" s="53"/>
      <c r="DI936" s="53"/>
      <c r="DJ936" s="53"/>
      <c r="DK936" s="53"/>
      <c r="DL936" s="53"/>
      <c r="DM936" s="53"/>
      <c r="DN936" s="53"/>
      <c r="DO936" s="53"/>
      <c r="DP936" s="53"/>
      <c r="DQ936" s="53"/>
      <c r="DR936" s="53"/>
      <c r="DS936" s="53"/>
      <c r="DT936" s="53"/>
      <c r="DU936" s="53"/>
    </row>
    <row r="937" spans="97:125" ht="15" thickBot="1">
      <c r="CS937" s="53"/>
      <c r="CT937" s="53"/>
      <c r="CU937" s="53"/>
      <c r="CV937" s="53"/>
      <c r="CW937" s="53"/>
      <c r="CX937" s="53"/>
      <c r="CY937" s="53"/>
      <c r="CZ937" s="53"/>
      <c r="DA937" s="53"/>
      <c r="DB937" s="53"/>
      <c r="DC937" s="53"/>
      <c r="DD937" s="53"/>
      <c r="DE937" s="53"/>
      <c r="DF937" s="53"/>
      <c r="DG937" s="53"/>
      <c r="DH937" s="53"/>
      <c r="DI937" s="53"/>
      <c r="DJ937" s="53"/>
      <c r="DK937" s="53"/>
      <c r="DL937" s="53"/>
      <c r="DM937" s="53"/>
      <c r="DN937" s="53"/>
      <c r="DO937" s="53"/>
      <c r="DP937" s="53"/>
      <c r="DQ937" s="53"/>
      <c r="DR937" s="53"/>
      <c r="DS937" s="53"/>
      <c r="DT937" s="53"/>
      <c r="DU937" s="53"/>
    </row>
    <row r="938" spans="97:125" ht="15" thickBot="1">
      <c r="CS938" s="53"/>
      <c r="CT938" s="53"/>
      <c r="CU938" s="53"/>
      <c r="CV938" s="53"/>
      <c r="CW938" s="53"/>
      <c r="CX938" s="53"/>
      <c r="CY938" s="53"/>
      <c r="CZ938" s="53"/>
      <c r="DA938" s="53"/>
      <c r="DB938" s="53"/>
      <c r="DC938" s="53"/>
      <c r="DD938" s="53"/>
      <c r="DE938" s="53"/>
      <c r="DF938" s="53"/>
      <c r="DG938" s="53"/>
      <c r="DH938" s="53"/>
      <c r="DI938" s="53"/>
      <c r="DJ938" s="53"/>
      <c r="DK938" s="53"/>
      <c r="DL938" s="53"/>
      <c r="DM938" s="53"/>
      <c r="DN938" s="53"/>
      <c r="DO938" s="53"/>
      <c r="DP938" s="53"/>
      <c r="DQ938" s="53"/>
      <c r="DR938" s="53"/>
      <c r="DS938" s="53"/>
      <c r="DT938" s="53"/>
      <c r="DU938" s="53"/>
    </row>
    <row r="939" spans="97:125" ht="15" thickBot="1">
      <c r="CS939" s="53"/>
      <c r="CT939" s="53"/>
      <c r="CU939" s="53"/>
      <c r="CV939" s="53"/>
      <c r="CW939" s="53"/>
      <c r="CX939" s="53"/>
      <c r="CY939" s="53"/>
      <c r="CZ939" s="53"/>
      <c r="DA939" s="53"/>
      <c r="DB939" s="53"/>
      <c r="DC939" s="53"/>
      <c r="DD939" s="53"/>
      <c r="DE939" s="53"/>
      <c r="DF939" s="53"/>
      <c r="DG939" s="53"/>
      <c r="DH939" s="53"/>
      <c r="DI939" s="53"/>
      <c r="DJ939" s="53"/>
      <c r="DK939" s="53"/>
      <c r="DL939" s="53"/>
      <c r="DM939" s="53"/>
      <c r="DN939" s="53"/>
      <c r="DO939" s="53"/>
      <c r="DP939" s="53"/>
      <c r="DQ939" s="53"/>
      <c r="DR939" s="53"/>
      <c r="DS939" s="53"/>
      <c r="DT939" s="53"/>
      <c r="DU939" s="53"/>
    </row>
    <row r="940" spans="97:125" ht="15" thickBot="1">
      <c r="CS940" s="53"/>
      <c r="CT940" s="53"/>
      <c r="CU940" s="53"/>
      <c r="CV940" s="53"/>
      <c r="CW940" s="53"/>
      <c r="CX940" s="53"/>
      <c r="CY940" s="53"/>
      <c r="CZ940" s="53"/>
      <c r="DA940" s="53"/>
      <c r="DB940" s="53"/>
      <c r="DC940" s="53"/>
      <c r="DD940" s="53"/>
      <c r="DE940" s="53"/>
      <c r="DF940" s="53"/>
      <c r="DG940" s="53"/>
      <c r="DH940" s="53"/>
      <c r="DI940" s="53"/>
      <c r="DJ940" s="53"/>
      <c r="DK940" s="53"/>
      <c r="DL940" s="53"/>
      <c r="DM940" s="53"/>
      <c r="DN940" s="53"/>
      <c r="DO940" s="53"/>
      <c r="DP940" s="53"/>
      <c r="DQ940" s="53"/>
      <c r="DR940" s="53"/>
      <c r="DS940" s="53"/>
      <c r="DT940" s="53"/>
      <c r="DU940" s="53"/>
    </row>
    <row r="941" spans="97:125" ht="15" thickBot="1">
      <c r="CS941" s="53"/>
      <c r="CT941" s="53"/>
      <c r="CU941" s="53"/>
      <c r="CV941" s="53"/>
      <c r="CW941" s="53"/>
      <c r="CX941" s="53"/>
      <c r="CY941" s="53"/>
      <c r="CZ941" s="53"/>
      <c r="DA941" s="53"/>
      <c r="DB941" s="53"/>
      <c r="DC941" s="53"/>
      <c r="DD941" s="53"/>
      <c r="DE941" s="53"/>
      <c r="DF941" s="53"/>
      <c r="DG941" s="53"/>
      <c r="DH941" s="53"/>
      <c r="DI941" s="53"/>
      <c r="DJ941" s="53"/>
      <c r="DK941" s="53"/>
      <c r="DL941" s="53"/>
      <c r="DM941" s="53"/>
      <c r="DN941" s="53"/>
      <c r="DO941" s="53"/>
      <c r="DP941" s="53"/>
      <c r="DQ941" s="53"/>
      <c r="DR941" s="53"/>
      <c r="DS941" s="53"/>
      <c r="DT941" s="53"/>
      <c r="DU941" s="53"/>
    </row>
    <row r="942" spans="97:125" ht="15" thickBot="1">
      <c r="CS942" s="53"/>
      <c r="CT942" s="53"/>
      <c r="CU942" s="53"/>
      <c r="CV942" s="53"/>
      <c r="CW942" s="53"/>
      <c r="CX942" s="53"/>
      <c r="CY942" s="53"/>
      <c r="CZ942" s="53"/>
      <c r="DA942" s="53"/>
      <c r="DB942" s="53"/>
      <c r="DC942" s="53"/>
      <c r="DD942" s="53"/>
      <c r="DE942" s="53"/>
      <c r="DF942" s="53"/>
      <c r="DG942" s="53"/>
      <c r="DH942" s="53"/>
      <c r="DI942" s="53"/>
      <c r="DJ942" s="53"/>
      <c r="DK942" s="53"/>
      <c r="DL942" s="53"/>
      <c r="DM942" s="53"/>
      <c r="DN942" s="53"/>
      <c r="DO942" s="53"/>
      <c r="DP942" s="53"/>
      <c r="DQ942" s="53"/>
      <c r="DR942" s="53"/>
      <c r="DS942" s="53"/>
      <c r="DT942" s="53"/>
      <c r="DU942" s="53"/>
    </row>
    <row r="943" spans="97:125" ht="15" thickBot="1">
      <c r="CS943" s="53"/>
      <c r="CT943" s="53"/>
      <c r="CU943" s="53"/>
      <c r="CV943" s="53"/>
      <c r="CW943" s="53"/>
      <c r="CX943" s="53"/>
      <c r="CY943" s="53"/>
      <c r="CZ943" s="53"/>
      <c r="DA943" s="53"/>
      <c r="DB943" s="53"/>
      <c r="DC943" s="53"/>
      <c r="DD943" s="53"/>
      <c r="DE943" s="53"/>
      <c r="DF943" s="53"/>
      <c r="DG943" s="53"/>
      <c r="DH943" s="53"/>
      <c r="DI943" s="53"/>
      <c r="DJ943" s="53"/>
      <c r="DK943" s="53"/>
      <c r="DL943" s="53"/>
      <c r="DM943" s="53"/>
      <c r="DN943" s="53"/>
      <c r="DO943" s="53"/>
      <c r="DP943" s="53"/>
      <c r="DQ943" s="53"/>
      <c r="DR943" s="53"/>
      <c r="DS943" s="53"/>
      <c r="DT943" s="53"/>
      <c r="DU943" s="53"/>
    </row>
    <row r="944" spans="97:125" ht="15" thickBot="1">
      <c r="CS944" s="53"/>
      <c r="CT944" s="53"/>
      <c r="CU944" s="53"/>
      <c r="CV944" s="53"/>
      <c r="CW944" s="53"/>
      <c r="CX944" s="53"/>
      <c r="CY944" s="53"/>
      <c r="CZ944" s="53"/>
      <c r="DA944" s="53"/>
      <c r="DB944" s="53"/>
      <c r="DC944" s="53"/>
      <c r="DD944" s="53"/>
      <c r="DE944" s="53"/>
      <c r="DF944" s="53"/>
      <c r="DG944" s="53"/>
      <c r="DH944" s="53"/>
      <c r="DI944" s="53"/>
      <c r="DJ944" s="53"/>
      <c r="DK944" s="53"/>
      <c r="DL944" s="53"/>
      <c r="DM944" s="53"/>
      <c r="DN944" s="53"/>
      <c r="DO944" s="53"/>
      <c r="DP944" s="53"/>
      <c r="DQ944" s="53"/>
      <c r="DR944" s="53"/>
      <c r="DS944" s="53"/>
      <c r="DT944" s="53"/>
      <c r="DU944" s="53"/>
    </row>
    <row r="945" spans="97:125" ht="15" thickBot="1">
      <c r="CS945" s="53"/>
      <c r="CT945" s="53"/>
      <c r="CU945" s="53"/>
      <c r="CV945" s="53"/>
      <c r="CW945" s="53"/>
      <c r="CX945" s="53"/>
      <c r="CY945" s="53"/>
      <c r="CZ945" s="53"/>
      <c r="DA945" s="53"/>
      <c r="DB945" s="53"/>
      <c r="DC945" s="53"/>
      <c r="DD945" s="53"/>
      <c r="DE945" s="53"/>
      <c r="DF945" s="53"/>
      <c r="DG945" s="53"/>
      <c r="DH945" s="53"/>
      <c r="DI945" s="53"/>
      <c r="DJ945" s="53"/>
      <c r="DK945" s="53"/>
      <c r="DL945" s="53"/>
      <c r="DM945" s="53"/>
      <c r="DN945" s="53"/>
      <c r="DO945" s="53"/>
      <c r="DP945" s="53"/>
      <c r="DQ945" s="53"/>
      <c r="DR945" s="53"/>
      <c r="DS945" s="53"/>
      <c r="DT945" s="53"/>
      <c r="DU945" s="53"/>
    </row>
    <row r="946" spans="97:125" ht="15" thickBot="1">
      <c r="CS946" s="53"/>
      <c r="CT946" s="53"/>
      <c r="CU946" s="53"/>
      <c r="CV946" s="53"/>
      <c r="CW946" s="53"/>
      <c r="CX946" s="53"/>
      <c r="CY946" s="53"/>
      <c r="CZ946" s="53"/>
      <c r="DA946" s="53"/>
      <c r="DB946" s="53"/>
      <c r="DC946" s="53"/>
      <c r="DD946" s="53"/>
      <c r="DE946" s="53"/>
      <c r="DF946" s="53"/>
      <c r="DG946" s="53"/>
      <c r="DH946" s="53"/>
      <c r="DI946" s="53"/>
      <c r="DJ946" s="53"/>
      <c r="DK946" s="53"/>
      <c r="DL946" s="53"/>
      <c r="DM946" s="53"/>
      <c r="DN946" s="53"/>
      <c r="DO946" s="53"/>
      <c r="DP946" s="53"/>
      <c r="DQ946" s="53"/>
      <c r="DR946" s="53"/>
      <c r="DS946" s="53"/>
      <c r="DT946" s="53"/>
      <c r="DU946" s="53"/>
    </row>
    <row r="947" spans="97:125" ht="15" thickBot="1">
      <c r="CS947" s="53"/>
      <c r="CT947" s="53"/>
      <c r="CU947" s="53"/>
      <c r="CV947" s="53"/>
      <c r="CW947" s="53"/>
      <c r="CX947" s="53"/>
      <c r="CY947" s="53"/>
      <c r="CZ947" s="53"/>
      <c r="DA947" s="53"/>
      <c r="DB947" s="53"/>
      <c r="DC947" s="53"/>
      <c r="DD947" s="53"/>
      <c r="DE947" s="53"/>
      <c r="DF947" s="53"/>
      <c r="DG947" s="53"/>
      <c r="DH947" s="53"/>
      <c r="DI947" s="53"/>
      <c r="DJ947" s="53"/>
      <c r="DK947" s="53"/>
      <c r="DL947" s="53"/>
      <c r="DM947" s="53"/>
      <c r="DN947" s="53"/>
      <c r="DO947" s="53"/>
      <c r="DP947" s="53"/>
      <c r="DQ947" s="53"/>
      <c r="DR947" s="53"/>
      <c r="DS947" s="53"/>
      <c r="DT947" s="53"/>
      <c r="DU947" s="53"/>
    </row>
    <row r="948" spans="97:125" ht="15" thickBot="1">
      <c r="CS948" s="53"/>
      <c r="CT948" s="53"/>
      <c r="CU948" s="53"/>
      <c r="CV948" s="53"/>
      <c r="CW948" s="53"/>
      <c r="CX948" s="53"/>
      <c r="CY948" s="53"/>
      <c r="CZ948" s="53"/>
      <c r="DA948" s="53"/>
      <c r="DB948" s="53"/>
      <c r="DC948" s="53"/>
      <c r="DD948" s="53"/>
      <c r="DE948" s="53"/>
      <c r="DF948" s="53"/>
      <c r="DG948" s="53"/>
      <c r="DH948" s="53"/>
      <c r="DI948" s="53"/>
      <c r="DJ948" s="53"/>
      <c r="DK948" s="53"/>
      <c r="DL948" s="53"/>
      <c r="DM948" s="53"/>
      <c r="DN948" s="53"/>
      <c r="DO948" s="53"/>
      <c r="DP948" s="53"/>
      <c r="DQ948" s="53"/>
      <c r="DR948" s="53"/>
      <c r="DS948" s="53"/>
      <c r="DT948" s="53"/>
      <c r="DU948" s="53"/>
    </row>
    <row r="949" spans="97:125" ht="15" thickBot="1">
      <c r="CS949" s="53"/>
      <c r="CT949" s="53"/>
      <c r="CU949" s="53"/>
      <c r="CV949" s="53"/>
      <c r="CW949" s="53"/>
      <c r="CX949" s="53"/>
      <c r="CY949" s="53"/>
      <c r="CZ949" s="53"/>
      <c r="DA949" s="53"/>
      <c r="DB949" s="53"/>
      <c r="DC949" s="53"/>
      <c r="DD949" s="53"/>
      <c r="DE949" s="53"/>
      <c r="DF949" s="53"/>
      <c r="DG949" s="53"/>
      <c r="DH949" s="53"/>
      <c r="DI949" s="53"/>
      <c r="DJ949" s="53"/>
      <c r="DK949" s="53"/>
      <c r="DL949" s="53"/>
      <c r="DM949" s="53"/>
      <c r="DN949" s="53"/>
      <c r="DO949" s="53"/>
      <c r="DP949" s="53"/>
      <c r="DQ949" s="53"/>
      <c r="DR949" s="53"/>
      <c r="DS949" s="53"/>
      <c r="DT949" s="53"/>
      <c r="DU949" s="53"/>
    </row>
    <row r="950" spans="97:125" ht="15" thickBot="1">
      <c r="CS950" s="53"/>
      <c r="CT950" s="53"/>
      <c r="CU950" s="53"/>
      <c r="CV950" s="53"/>
      <c r="CW950" s="53"/>
      <c r="CX950" s="53"/>
      <c r="CY950" s="53"/>
      <c r="CZ950" s="53"/>
      <c r="DA950" s="53"/>
      <c r="DB950" s="53"/>
      <c r="DC950" s="53"/>
      <c r="DD950" s="53"/>
      <c r="DE950" s="53"/>
      <c r="DF950" s="53"/>
      <c r="DG950" s="53"/>
      <c r="DH950" s="53"/>
      <c r="DI950" s="53"/>
      <c r="DJ950" s="53"/>
      <c r="DK950" s="53"/>
      <c r="DL950" s="53"/>
      <c r="DM950" s="53"/>
      <c r="DN950" s="53"/>
      <c r="DO950" s="53"/>
      <c r="DP950" s="53"/>
      <c r="DQ950" s="53"/>
      <c r="DR950" s="53"/>
      <c r="DS950" s="53"/>
      <c r="DT950" s="53"/>
      <c r="DU950" s="53"/>
    </row>
    <row r="951" spans="97:125" ht="15" thickBot="1">
      <c r="CS951" s="53"/>
      <c r="CT951" s="53"/>
      <c r="CU951" s="53"/>
      <c r="CV951" s="53"/>
      <c r="CW951" s="53"/>
      <c r="CX951" s="53"/>
      <c r="CY951" s="53"/>
      <c r="CZ951" s="53"/>
      <c r="DA951" s="53"/>
      <c r="DB951" s="53"/>
      <c r="DC951" s="53"/>
      <c r="DD951" s="53"/>
      <c r="DE951" s="53"/>
      <c r="DF951" s="53"/>
      <c r="DG951" s="53"/>
      <c r="DH951" s="53"/>
      <c r="DI951" s="53"/>
      <c r="DJ951" s="53"/>
      <c r="DK951" s="53"/>
      <c r="DL951" s="53"/>
      <c r="DM951" s="53"/>
      <c r="DN951" s="53"/>
      <c r="DO951" s="53"/>
      <c r="DP951" s="53"/>
      <c r="DQ951" s="53"/>
      <c r="DR951" s="53"/>
      <c r="DS951" s="53"/>
      <c r="DT951" s="53"/>
      <c r="DU951" s="53"/>
    </row>
    <row r="952" spans="97:125" ht="15" thickBot="1">
      <c r="CS952" s="53"/>
      <c r="CT952" s="53"/>
      <c r="CU952" s="53"/>
      <c r="CV952" s="53"/>
      <c r="CW952" s="53"/>
      <c r="CX952" s="53"/>
      <c r="CY952" s="53"/>
      <c r="CZ952" s="53"/>
      <c r="DA952" s="53"/>
      <c r="DB952" s="53"/>
      <c r="DC952" s="53"/>
      <c r="DD952" s="53"/>
      <c r="DE952" s="53"/>
      <c r="DF952" s="53"/>
      <c r="DG952" s="53"/>
      <c r="DH952" s="53"/>
      <c r="DI952" s="53"/>
      <c r="DJ952" s="53"/>
      <c r="DK952" s="53"/>
      <c r="DL952" s="53"/>
      <c r="DM952" s="53"/>
      <c r="DN952" s="53"/>
      <c r="DO952" s="53"/>
      <c r="DP952" s="53"/>
      <c r="DQ952" s="53"/>
      <c r="DR952" s="53"/>
      <c r="DS952" s="53"/>
      <c r="DT952" s="53"/>
      <c r="DU952" s="53"/>
    </row>
    <row r="953" spans="97:125" ht="15" thickBot="1">
      <c r="CS953" s="53"/>
      <c r="CT953" s="53"/>
      <c r="CU953" s="53"/>
      <c r="CV953" s="53"/>
      <c r="CW953" s="53"/>
      <c r="CX953" s="53"/>
      <c r="CY953" s="53"/>
      <c r="CZ953" s="53"/>
      <c r="DA953" s="53"/>
      <c r="DB953" s="53"/>
      <c r="DC953" s="53"/>
      <c r="DD953" s="53"/>
      <c r="DE953" s="53"/>
      <c r="DF953" s="53"/>
      <c r="DG953" s="53"/>
      <c r="DH953" s="53"/>
      <c r="DI953" s="53"/>
      <c r="DJ953" s="53"/>
      <c r="DK953" s="53"/>
      <c r="DL953" s="53"/>
      <c r="DM953" s="53"/>
      <c r="DN953" s="53"/>
      <c r="DO953" s="53"/>
      <c r="DP953" s="53"/>
      <c r="DQ953" s="53"/>
      <c r="DR953" s="53"/>
      <c r="DS953" s="53"/>
      <c r="DT953" s="53"/>
      <c r="DU953" s="53"/>
    </row>
    <row r="954" spans="97:125" ht="15" thickBot="1">
      <c r="CS954" s="53"/>
      <c r="CT954" s="53"/>
      <c r="CU954" s="53"/>
      <c r="CV954" s="53"/>
      <c r="CW954" s="53"/>
      <c r="CX954" s="53"/>
      <c r="CY954" s="53"/>
      <c r="CZ954" s="53"/>
      <c r="DA954" s="53"/>
      <c r="DB954" s="53"/>
      <c r="DC954" s="53"/>
      <c r="DD954" s="53"/>
      <c r="DE954" s="53"/>
      <c r="DF954" s="53"/>
      <c r="DG954" s="53"/>
      <c r="DH954" s="53"/>
      <c r="DI954" s="53"/>
      <c r="DJ954" s="53"/>
      <c r="DK954" s="53"/>
      <c r="DL954" s="53"/>
      <c r="DM954" s="53"/>
      <c r="DN954" s="53"/>
      <c r="DO954" s="53"/>
      <c r="DP954" s="53"/>
      <c r="DQ954" s="53"/>
      <c r="DR954" s="53"/>
      <c r="DS954" s="53"/>
      <c r="DT954" s="53"/>
      <c r="DU954" s="53"/>
    </row>
    <row r="955" spans="97:125" ht="15" thickBot="1">
      <c r="CS955" s="53"/>
      <c r="CT955" s="53"/>
      <c r="CU955" s="53"/>
      <c r="CV955" s="53"/>
      <c r="CW955" s="53"/>
      <c r="CX955" s="53"/>
      <c r="CY955" s="53"/>
      <c r="CZ955" s="53"/>
      <c r="DA955" s="53"/>
      <c r="DB955" s="53"/>
      <c r="DC955" s="53"/>
      <c r="DD955" s="53"/>
      <c r="DE955" s="53"/>
      <c r="DF955" s="53"/>
      <c r="DG955" s="53"/>
      <c r="DH955" s="53"/>
      <c r="DI955" s="53"/>
      <c r="DJ955" s="53"/>
      <c r="DK955" s="53"/>
      <c r="DL955" s="53"/>
      <c r="DM955" s="53"/>
      <c r="DN955" s="53"/>
      <c r="DO955" s="53"/>
      <c r="DP955" s="53"/>
      <c r="DQ955" s="53"/>
      <c r="DR955" s="53"/>
      <c r="DS955" s="53"/>
      <c r="DT955" s="53"/>
      <c r="DU955" s="53"/>
    </row>
    <row r="956" spans="97:125" ht="15" thickBot="1">
      <c r="CS956" s="53"/>
      <c r="CT956" s="53"/>
      <c r="CU956" s="53"/>
      <c r="CV956" s="53"/>
      <c r="CW956" s="53"/>
      <c r="CX956" s="53"/>
      <c r="CY956" s="53"/>
      <c r="CZ956" s="53"/>
      <c r="DA956" s="53"/>
      <c r="DB956" s="53"/>
      <c r="DC956" s="53"/>
      <c r="DD956" s="53"/>
      <c r="DE956" s="53"/>
      <c r="DF956" s="53"/>
      <c r="DG956" s="53"/>
      <c r="DH956" s="53"/>
      <c r="DI956" s="53"/>
      <c r="DJ956" s="53"/>
      <c r="DK956" s="53"/>
      <c r="DL956" s="53"/>
      <c r="DM956" s="53"/>
      <c r="DN956" s="53"/>
      <c r="DO956" s="53"/>
      <c r="DP956" s="53"/>
      <c r="DQ956" s="53"/>
      <c r="DR956" s="53"/>
      <c r="DS956" s="53"/>
      <c r="DT956" s="53"/>
      <c r="DU956" s="53"/>
    </row>
    <row r="957" spans="97:125" ht="15" thickBot="1">
      <c r="CS957" s="53"/>
      <c r="CT957" s="53"/>
      <c r="CU957" s="53"/>
      <c r="CV957" s="53"/>
      <c r="CW957" s="53"/>
      <c r="CX957" s="53"/>
      <c r="CY957" s="53"/>
      <c r="CZ957" s="53"/>
      <c r="DA957" s="53"/>
      <c r="DB957" s="53"/>
      <c r="DC957" s="53"/>
      <c r="DD957" s="53"/>
      <c r="DE957" s="53"/>
      <c r="DF957" s="53"/>
      <c r="DG957" s="53"/>
      <c r="DH957" s="53"/>
      <c r="DI957" s="53"/>
      <c r="DJ957" s="53"/>
      <c r="DK957" s="53"/>
      <c r="DL957" s="53"/>
      <c r="DM957" s="53"/>
      <c r="DN957" s="53"/>
      <c r="DO957" s="53"/>
      <c r="DP957" s="53"/>
      <c r="DQ957" s="53"/>
      <c r="DR957" s="53"/>
      <c r="DS957" s="53"/>
      <c r="DT957" s="53"/>
      <c r="DU957" s="53"/>
    </row>
    <row r="958" spans="97:125" ht="15" thickBot="1">
      <c r="CS958" s="53"/>
      <c r="CT958" s="53"/>
      <c r="CU958" s="53"/>
      <c r="CV958" s="53"/>
      <c r="CW958" s="53"/>
      <c r="CX958" s="53"/>
      <c r="CY958" s="53"/>
      <c r="CZ958" s="53"/>
      <c r="DA958" s="53"/>
      <c r="DB958" s="53"/>
      <c r="DC958" s="53"/>
      <c r="DD958" s="53"/>
      <c r="DE958" s="53"/>
      <c r="DF958" s="53"/>
      <c r="DG958" s="53"/>
      <c r="DH958" s="53"/>
      <c r="DI958" s="53"/>
      <c r="DJ958" s="53"/>
      <c r="DK958" s="53"/>
      <c r="DL958" s="53"/>
      <c r="DM958" s="53"/>
      <c r="DN958" s="53"/>
      <c r="DO958" s="53"/>
      <c r="DP958" s="53"/>
      <c r="DQ958" s="53"/>
      <c r="DR958" s="53"/>
      <c r="DS958" s="53"/>
      <c r="DT958" s="53"/>
      <c r="DU958" s="53"/>
    </row>
    <row r="959" spans="97:125" ht="15" thickBot="1">
      <c r="CS959" s="53"/>
      <c r="CT959" s="53"/>
      <c r="CU959" s="53"/>
      <c r="CV959" s="53"/>
      <c r="CW959" s="53"/>
      <c r="CX959" s="53"/>
      <c r="CY959" s="53"/>
      <c r="CZ959" s="53"/>
      <c r="DA959" s="53"/>
      <c r="DB959" s="53"/>
      <c r="DC959" s="53"/>
      <c r="DD959" s="53"/>
      <c r="DE959" s="53"/>
      <c r="DF959" s="53"/>
      <c r="DG959" s="53"/>
      <c r="DH959" s="53"/>
      <c r="DI959" s="53"/>
      <c r="DJ959" s="53"/>
      <c r="DK959" s="53"/>
      <c r="DL959" s="53"/>
      <c r="DM959" s="53"/>
      <c r="DN959" s="53"/>
      <c r="DO959" s="53"/>
      <c r="DP959" s="53"/>
      <c r="DQ959" s="53"/>
      <c r="DR959" s="53"/>
      <c r="DS959" s="53"/>
      <c r="DT959" s="53"/>
      <c r="DU959" s="53"/>
    </row>
    <row r="960" spans="97:125" ht="15" thickBot="1">
      <c r="CS960" s="53"/>
      <c r="CT960" s="53"/>
      <c r="CU960" s="53"/>
      <c r="CV960" s="53"/>
      <c r="CW960" s="53"/>
      <c r="CX960" s="53"/>
      <c r="CY960" s="53"/>
      <c r="CZ960" s="53"/>
      <c r="DA960" s="53"/>
      <c r="DB960" s="53"/>
      <c r="DC960" s="53"/>
      <c r="DD960" s="53"/>
      <c r="DE960" s="53"/>
      <c r="DF960" s="53"/>
      <c r="DG960" s="53"/>
      <c r="DH960" s="53"/>
      <c r="DI960" s="53"/>
      <c r="DJ960" s="53"/>
      <c r="DK960" s="53"/>
      <c r="DL960" s="53"/>
      <c r="DM960" s="53"/>
      <c r="DN960" s="53"/>
      <c r="DO960" s="53"/>
      <c r="DP960" s="53"/>
      <c r="DQ960" s="53"/>
      <c r="DR960" s="53"/>
      <c r="DS960" s="53"/>
      <c r="DT960" s="53"/>
      <c r="DU960" s="53"/>
    </row>
    <row r="961" spans="97:125" ht="15" thickBot="1">
      <c r="CS961" s="53"/>
      <c r="CT961" s="53"/>
      <c r="CU961" s="53"/>
      <c r="CV961" s="53"/>
      <c r="CW961" s="53"/>
      <c r="CX961" s="53"/>
      <c r="CY961" s="53"/>
      <c r="CZ961" s="53"/>
      <c r="DA961" s="53"/>
      <c r="DB961" s="53"/>
      <c r="DC961" s="53"/>
      <c r="DD961" s="53"/>
      <c r="DE961" s="53"/>
      <c r="DF961" s="53"/>
      <c r="DG961" s="53"/>
      <c r="DH961" s="53"/>
      <c r="DI961" s="53"/>
      <c r="DJ961" s="53"/>
      <c r="DK961" s="53"/>
      <c r="DL961" s="53"/>
      <c r="DM961" s="53"/>
      <c r="DN961" s="53"/>
      <c r="DO961" s="53"/>
      <c r="DP961" s="53"/>
      <c r="DQ961" s="53"/>
      <c r="DR961" s="53"/>
      <c r="DS961" s="53"/>
      <c r="DT961" s="53"/>
      <c r="DU961" s="53"/>
    </row>
    <row r="962" spans="97:125" ht="15" thickBot="1">
      <c r="CS962" s="53"/>
      <c r="CT962" s="53"/>
      <c r="CU962" s="53"/>
      <c r="CV962" s="53"/>
      <c r="CW962" s="53"/>
      <c r="CX962" s="53"/>
      <c r="CY962" s="53"/>
      <c r="CZ962" s="53"/>
      <c r="DA962" s="53"/>
      <c r="DB962" s="53"/>
      <c r="DC962" s="53"/>
      <c r="DD962" s="53"/>
      <c r="DE962" s="53"/>
      <c r="DF962" s="53"/>
      <c r="DG962" s="53"/>
      <c r="DH962" s="53"/>
      <c r="DI962" s="53"/>
      <c r="DJ962" s="53"/>
      <c r="DK962" s="53"/>
      <c r="DL962" s="53"/>
      <c r="DM962" s="53"/>
      <c r="DN962" s="53"/>
      <c r="DO962" s="53"/>
      <c r="DP962" s="53"/>
      <c r="DQ962" s="53"/>
      <c r="DR962" s="53"/>
      <c r="DS962" s="53"/>
      <c r="DT962" s="53"/>
      <c r="DU962" s="53"/>
    </row>
    <row r="963" spans="97:125" ht="15" thickBot="1">
      <c r="CS963" s="53"/>
      <c r="CT963" s="53"/>
      <c r="CU963" s="53"/>
      <c r="CV963" s="53"/>
      <c r="CW963" s="53"/>
      <c r="CX963" s="53"/>
      <c r="CY963" s="53"/>
      <c r="CZ963" s="53"/>
      <c r="DA963" s="53"/>
      <c r="DB963" s="53"/>
      <c r="DC963" s="53"/>
      <c r="DD963" s="53"/>
      <c r="DE963" s="53"/>
      <c r="DF963" s="53"/>
      <c r="DG963" s="53"/>
      <c r="DH963" s="53"/>
      <c r="DI963" s="53"/>
      <c r="DJ963" s="53"/>
      <c r="DK963" s="53"/>
      <c r="DL963" s="53"/>
      <c r="DM963" s="53"/>
      <c r="DN963" s="53"/>
      <c r="DO963" s="53"/>
      <c r="DP963" s="53"/>
      <c r="DQ963" s="53"/>
      <c r="DR963" s="53"/>
      <c r="DS963" s="53"/>
      <c r="DT963" s="53"/>
      <c r="DU963" s="53"/>
    </row>
    <row r="964" spans="97:125" ht="15" thickBot="1">
      <c r="CS964" s="53"/>
      <c r="CT964" s="53"/>
      <c r="CU964" s="53"/>
      <c r="CV964" s="53"/>
      <c r="CW964" s="53"/>
      <c r="CX964" s="53"/>
      <c r="CY964" s="53"/>
      <c r="CZ964" s="53"/>
      <c r="DA964" s="53"/>
      <c r="DB964" s="53"/>
      <c r="DC964" s="53"/>
      <c r="DD964" s="53"/>
      <c r="DE964" s="53"/>
      <c r="DF964" s="53"/>
      <c r="DG964" s="53"/>
      <c r="DH964" s="53"/>
      <c r="DI964" s="53"/>
      <c r="DJ964" s="53"/>
      <c r="DK964" s="53"/>
      <c r="DL964" s="53"/>
      <c r="DM964" s="53"/>
      <c r="DN964" s="53"/>
      <c r="DO964" s="53"/>
      <c r="DP964" s="53"/>
      <c r="DQ964" s="53"/>
      <c r="DR964" s="53"/>
      <c r="DS964" s="53"/>
      <c r="DT964" s="53"/>
      <c r="DU964" s="53"/>
    </row>
    <row r="965" spans="97:125" ht="15" thickBot="1">
      <c r="CS965" s="53"/>
      <c r="CT965" s="53"/>
      <c r="CU965" s="53"/>
      <c r="CV965" s="53"/>
      <c r="CW965" s="53"/>
      <c r="CX965" s="53"/>
      <c r="CY965" s="53"/>
      <c r="CZ965" s="53"/>
      <c r="DA965" s="53"/>
      <c r="DB965" s="53"/>
      <c r="DC965" s="53"/>
      <c r="DD965" s="53"/>
      <c r="DE965" s="53"/>
      <c r="DF965" s="53"/>
      <c r="DG965" s="53"/>
      <c r="DH965" s="53"/>
      <c r="DI965" s="53"/>
      <c r="DJ965" s="53"/>
      <c r="DK965" s="53"/>
      <c r="DL965" s="53"/>
      <c r="DM965" s="53"/>
      <c r="DN965" s="53"/>
      <c r="DO965" s="53"/>
      <c r="DP965" s="53"/>
      <c r="DQ965" s="53"/>
      <c r="DR965" s="53"/>
      <c r="DS965" s="53"/>
      <c r="DT965" s="53"/>
      <c r="DU965" s="53"/>
    </row>
    <row r="966" spans="97:125" ht="15" thickBot="1">
      <c r="CS966" s="53"/>
      <c r="CT966" s="53"/>
      <c r="CU966" s="53"/>
      <c r="CV966" s="53"/>
      <c r="CW966" s="53"/>
      <c r="CX966" s="53"/>
      <c r="CY966" s="53"/>
      <c r="CZ966" s="53"/>
      <c r="DA966" s="53"/>
      <c r="DB966" s="53"/>
      <c r="DC966" s="53"/>
      <c r="DD966" s="53"/>
      <c r="DE966" s="53"/>
      <c r="DF966" s="53"/>
      <c r="DG966" s="53"/>
      <c r="DH966" s="53"/>
      <c r="DI966" s="53"/>
      <c r="DJ966" s="53"/>
      <c r="DK966" s="53"/>
      <c r="DL966" s="53"/>
      <c r="DM966" s="53"/>
      <c r="DN966" s="53"/>
      <c r="DO966" s="53"/>
      <c r="DP966" s="53"/>
      <c r="DQ966" s="53"/>
      <c r="DR966" s="53"/>
      <c r="DS966" s="53"/>
      <c r="DT966" s="53"/>
      <c r="DU966" s="53"/>
    </row>
    <row r="967" spans="97:125" ht="15" thickBot="1">
      <c r="CS967" s="53"/>
      <c r="CT967" s="53"/>
      <c r="CU967" s="53"/>
      <c r="CV967" s="53"/>
      <c r="CW967" s="53"/>
      <c r="CX967" s="53"/>
      <c r="CY967" s="53"/>
      <c r="CZ967" s="53"/>
      <c r="DA967" s="53"/>
      <c r="DB967" s="53"/>
      <c r="DC967" s="53"/>
      <c r="DD967" s="53"/>
      <c r="DE967" s="53"/>
      <c r="DF967" s="53"/>
      <c r="DG967" s="53"/>
      <c r="DH967" s="53"/>
      <c r="DI967" s="53"/>
      <c r="DJ967" s="53"/>
      <c r="DK967" s="53"/>
      <c r="DL967" s="53"/>
      <c r="DM967" s="53"/>
      <c r="DN967" s="53"/>
      <c r="DO967" s="53"/>
      <c r="DP967" s="53"/>
      <c r="DQ967" s="53"/>
      <c r="DR967" s="53"/>
      <c r="DS967" s="53"/>
      <c r="DT967" s="53"/>
      <c r="DU967" s="53"/>
    </row>
    <row r="968" spans="97:125" ht="15" thickBot="1">
      <c r="CS968" s="53"/>
      <c r="CT968" s="53"/>
      <c r="CU968" s="53"/>
      <c r="CV968" s="53"/>
      <c r="CW968" s="53"/>
      <c r="CX968" s="53"/>
      <c r="CY968" s="53"/>
      <c r="CZ968" s="53"/>
      <c r="DA968" s="53"/>
      <c r="DB968" s="53"/>
      <c r="DC968" s="53"/>
      <c r="DD968" s="53"/>
      <c r="DE968" s="53"/>
      <c r="DF968" s="53"/>
      <c r="DG968" s="53"/>
      <c r="DH968" s="53"/>
      <c r="DI968" s="53"/>
      <c r="DJ968" s="53"/>
      <c r="DK968" s="53"/>
      <c r="DL968" s="53"/>
      <c r="DM968" s="53"/>
      <c r="DN968" s="53"/>
      <c r="DO968" s="53"/>
      <c r="DP968" s="53"/>
      <c r="DQ968" s="53"/>
      <c r="DR968" s="53"/>
      <c r="DS968" s="53"/>
      <c r="DT968" s="53"/>
      <c r="DU968" s="53"/>
    </row>
    <row r="969" spans="97:125" ht="15" thickBot="1">
      <c r="CS969" s="53"/>
      <c r="CT969" s="53"/>
      <c r="CU969" s="53"/>
      <c r="CV969" s="53"/>
      <c r="CW969" s="53"/>
      <c r="CX969" s="53"/>
      <c r="CY969" s="53"/>
      <c r="CZ969" s="53"/>
      <c r="DA969" s="53"/>
      <c r="DB969" s="53"/>
      <c r="DC969" s="53"/>
      <c r="DD969" s="53"/>
      <c r="DE969" s="53"/>
      <c r="DF969" s="53"/>
      <c r="DG969" s="53"/>
      <c r="DH969" s="53"/>
      <c r="DI969" s="53"/>
      <c r="DJ969" s="53"/>
      <c r="DK969" s="53"/>
      <c r="DL969" s="53"/>
      <c r="DM969" s="53"/>
      <c r="DN969" s="53"/>
      <c r="DO969" s="53"/>
      <c r="DP969" s="53"/>
      <c r="DQ969" s="53"/>
      <c r="DR969" s="53"/>
      <c r="DS969" s="53"/>
      <c r="DT969" s="53"/>
      <c r="DU969" s="53"/>
    </row>
    <row r="970" spans="97:125" ht="15" thickBot="1">
      <c r="CS970" s="53"/>
      <c r="CT970" s="53"/>
      <c r="CU970" s="53"/>
      <c r="CV970" s="53"/>
      <c r="CW970" s="53"/>
      <c r="CX970" s="53"/>
      <c r="CY970" s="53"/>
      <c r="CZ970" s="53"/>
      <c r="DA970" s="53"/>
      <c r="DB970" s="53"/>
      <c r="DC970" s="53"/>
      <c r="DD970" s="53"/>
      <c r="DE970" s="53"/>
      <c r="DF970" s="53"/>
      <c r="DG970" s="53"/>
      <c r="DH970" s="53"/>
      <c r="DI970" s="53"/>
      <c r="DJ970" s="53"/>
      <c r="DK970" s="53"/>
      <c r="DL970" s="53"/>
      <c r="DM970" s="53"/>
      <c r="DN970" s="53"/>
      <c r="DO970" s="53"/>
      <c r="DP970" s="53"/>
      <c r="DQ970" s="53"/>
      <c r="DR970" s="53"/>
      <c r="DS970" s="53"/>
      <c r="DT970" s="53"/>
      <c r="DU970" s="53"/>
    </row>
    <row r="971" spans="97:125" ht="15" thickBot="1">
      <c r="CS971" s="53"/>
      <c r="CT971" s="53"/>
      <c r="CU971" s="53"/>
      <c r="CV971" s="53"/>
      <c r="CW971" s="53"/>
      <c r="CX971" s="53"/>
      <c r="CY971" s="53"/>
      <c r="CZ971" s="53"/>
      <c r="DA971" s="53"/>
      <c r="DB971" s="53"/>
      <c r="DC971" s="53"/>
      <c r="DD971" s="53"/>
      <c r="DE971" s="53"/>
      <c r="DF971" s="53"/>
      <c r="DG971" s="53"/>
      <c r="DH971" s="53"/>
      <c r="DI971" s="53"/>
      <c r="DJ971" s="53"/>
      <c r="DK971" s="53"/>
      <c r="DL971" s="53"/>
      <c r="DM971" s="53"/>
      <c r="DN971" s="53"/>
      <c r="DO971" s="53"/>
      <c r="DP971" s="53"/>
      <c r="DQ971" s="53"/>
      <c r="DR971" s="53"/>
      <c r="DS971" s="53"/>
      <c r="DT971" s="53"/>
      <c r="DU971" s="53"/>
    </row>
    <row r="972" spans="97:125" ht="15" thickBot="1">
      <c r="CS972" s="53"/>
      <c r="CT972" s="53"/>
      <c r="CU972" s="53"/>
      <c r="CV972" s="53"/>
      <c r="CW972" s="53"/>
      <c r="CX972" s="53"/>
      <c r="CY972" s="53"/>
      <c r="CZ972" s="53"/>
      <c r="DA972" s="53"/>
      <c r="DB972" s="53"/>
      <c r="DC972" s="53"/>
      <c r="DD972" s="53"/>
      <c r="DE972" s="53"/>
      <c r="DF972" s="53"/>
      <c r="DG972" s="53"/>
      <c r="DH972" s="53"/>
      <c r="DI972" s="53"/>
      <c r="DJ972" s="53"/>
      <c r="DK972" s="53"/>
      <c r="DL972" s="53"/>
      <c r="DM972" s="53"/>
      <c r="DN972" s="53"/>
      <c r="DO972" s="53"/>
      <c r="DP972" s="53"/>
      <c r="DQ972" s="53"/>
      <c r="DR972" s="53"/>
      <c r="DS972" s="53"/>
      <c r="DT972" s="53"/>
      <c r="DU972" s="53"/>
    </row>
    <row r="973" spans="97:125" ht="15" thickBot="1">
      <c r="CS973" s="53"/>
      <c r="CT973" s="53"/>
      <c r="CU973" s="53"/>
      <c r="CV973" s="53"/>
      <c r="CW973" s="53"/>
      <c r="CX973" s="53"/>
      <c r="CY973" s="53"/>
      <c r="CZ973" s="53"/>
      <c r="DA973" s="53"/>
      <c r="DB973" s="53"/>
      <c r="DC973" s="53"/>
      <c r="DD973" s="53"/>
      <c r="DE973" s="53"/>
      <c r="DF973" s="53"/>
      <c r="DG973" s="53"/>
      <c r="DH973" s="53"/>
      <c r="DI973" s="53"/>
      <c r="DJ973" s="53"/>
      <c r="DK973" s="53"/>
      <c r="DL973" s="53"/>
      <c r="DM973" s="53"/>
      <c r="DN973" s="53"/>
      <c r="DO973" s="53"/>
      <c r="DP973" s="53"/>
      <c r="DQ973" s="53"/>
      <c r="DR973" s="53"/>
      <c r="DS973" s="53"/>
      <c r="DT973" s="53"/>
      <c r="DU973" s="53"/>
    </row>
    <row r="974" spans="97:125" ht="15" thickBot="1">
      <c r="CS974" s="53"/>
      <c r="CT974" s="53"/>
      <c r="CU974" s="53"/>
      <c r="CV974" s="53"/>
      <c r="CW974" s="53"/>
      <c r="CX974" s="53"/>
      <c r="CY974" s="53"/>
      <c r="CZ974" s="53"/>
      <c r="DA974" s="53"/>
      <c r="DB974" s="53"/>
      <c r="DC974" s="53"/>
      <c r="DD974" s="53"/>
      <c r="DE974" s="53"/>
      <c r="DF974" s="53"/>
      <c r="DG974" s="53"/>
      <c r="DH974" s="53"/>
      <c r="DI974" s="53"/>
      <c r="DJ974" s="53"/>
      <c r="DK974" s="53"/>
      <c r="DL974" s="53"/>
      <c r="DM974" s="53"/>
      <c r="DN974" s="53"/>
      <c r="DO974" s="53"/>
      <c r="DP974" s="53"/>
      <c r="DQ974" s="53"/>
      <c r="DR974" s="53"/>
      <c r="DS974" s="53"/>
      <c r="DT974" s="53"/>
      <c r="DU974" s="53"/>
    </row>
    <row r="975" spans="97:125" ht="15" thickBot="1">
      <c r="CS975" s="53"/>
      <c r="CT975" s="53"/>
      <c r="CU975" s="53"/>
      <c r="CV975" s="53"/>
      <c r="CW975" s="53"/>
      <c r="CX975" s="53"/>
      <c r="CY975" s="53"/>
      <c r="CZ975" s="53"/>
      <c r="DA975" s="53"/>
      <c r="DB975" s="53"/>
      <c r="DC975" s="53"/>
      <c r="DD975" s="53"/>
      <c r="DE975" s="53"/>
      <c r="DF975" s="53"/>
      <c r="DG975" s="53"/>
      <c r="DH975" s="53"/>
      <c r="DI975" s="53"/>
      <c r="DJ975" s="53"/>
      <c r="DK975" s="53"/>
      <c r="DL975" s="53"/>
      <c r="DM975" s="53"/>
      <c r="DN975" s="53"/>
      <c r="DO975" s="53"/>
      <c r="DP975" s="53"/>
      <c r="DQ975" s="53"/>
      <c r="DR975" s="53"/>
      <c r="DS975" s="53"/>
      <c r="DT975" s="53"/>
      <c r="DU975" s="53"/>
    </row>
    <row r="976" spans="97:125" ht="15" thickBot="1">
      <c r="CS976" s="53"/>
      <c r="CT976" s="53"/>
      <c r="CU976" s="53"/>
      <c r="CV976" s="53"/>
      <c r="CW976" s="53"/>
      <c r="CX976" s="53"/>
      <c r="CY976" s="53"/>
      <c r="CZ976" s="53"/>
      <c r="DA976" s="53"/>
      <c r="DB976" s="53"/>
      <c r="DC976" s="53"/>
      <c r="DD976" s="53"/>
      <c r="DE976" s="53"/>
      <c r="DF976" s="53"/>
      <c r="DG976" s="53"/>
      <c r="DH976" s="53"/>
      <c r="DI976" s="53"/>
      <c r="DJ976" s="53"/>
      <c r="DK976" s="53"/>
      <c r="DL976" s="53"/>
      <c r="DM976" s="53"/>
      <c r="DN976" s="53"/>
      <c r="DO976" s="53"/>
      <c r="DP976" s="53"/>
      <c r="DQ976" s="53"/>
      <c r="DR976" s="53"/>
      <c r="DS976" s="53"/>
      <c r="DT976" s="53"/>
      <c r="DU976" s="53"/>
    </row>
    <row r="977" spans="97:125" ht="15" thickBot="1">
      <c r="CS977" s="53"/>
      <c r="CT977" s="53"/>
      <c r="CU977" s="53"/>
      <c r="CV977" s="53"/>
      <c r="CW977" s="53"/>
      <c r="CX977" s="53"/>
      <c r="CY977" s="53"/>
      <c r="CZ977" s="53"/>
      <c r="DA977" s="53"/>
      <c r="DB977" s="53"/>
      <c r="DC977" s="53"/>
      <c r="DD977" s="53"/>
      <c r="DE977" s="53"/>
      <c r="DF977" s="53"/>
      <c r="DG977" s="53"/>
      <c r="DH977" s="53"/>
      <c r="DI977" s="53"/>
      <c r="DJ977" s="53"/>
      <c r="DK977" s="53"/>
      <c r="DL977" s="53"/>
      <c r="DM977" s="53"/>
      <c r="DN977" s="53"/>
      <c r="DO977" s="53"/>
      <c r="DP977" s="53"/>
      <c r="DQ977" s="53"/>
      <c r="DR977" s="53"/>
      <c r="DS977" s="53"/>
      <c r="DT977" s="53"/>
      <c r="DU977" s="53"/>
    </row>
    <row r="978" spans="97:125" ht="15" thickBot="1">
      <c r="CS978" s="53"/>
      <c r="CT978" s="53"/>
      <c r="CU978" s="53"/>
      <c r="CV978" s="53"/>
      <c r="CW978" s="53"/>
      <c r="CX978" s="53"/>
      <c r="CY978" s="53"/>
      <c r="CZ978" s="53"/>
      <c r="DA978" s="53"/>
      <c r="DB978" s="53"/>
      <c r="DC978" s="53"/>
      <c r="DD978" s="53"/>
      <c r="DE978" s="53"/>
      <c r="DF978" s="53"/>
      <c r="DG978" s="53"/>
      <c r="DH978" s="53"/>
      <c r="DI978" s="53"/>
      <c r="DJ978" s="53"/>
      <c r="DK978" s="53"/>
      <c r="DL978" s="53"/>
      <c r="DM978" s="53"/>
      <c r="DN978" s="53"/>
      <c r="DO978" s="53"/>
      <c r="DP978" s="53"/>
      <c r="DQ978" s="53"/>
      <c r="DR978" s="53"/>
      <c r="DS978" s="53"/>
      <c r="DT978" s="53"/>
      <c r="DU978" s="53"/>
    </row>
    <row r="979" spans="97:125" ht="15" thickBot="1">
      <c r="CS979" s="53"/>
      <c r="CT979" s="53"/>
      <c r="CU979" s="53"/>
      <c r="CV979" s="53"/>
      <c r="CW979" s="53"/>
      <c r="CX979" s="53"/>
      <c r="CY979" s="53"/>
      <c r="CZ979" s="53"/>
      <c r="DA979" s="53"/>
      <c r="DB979" s="53"/>
      <c r="DC979" s="53"/>
      <c r="DD979" s="53"/>
      <c r="DE979" s="53"/>
      <c r="DF979" s="53"/>
      <c r="DG979" s="53"/>
      <c r="DH979" s="53"/>
      <c r="DI979" s="53"/>
      <c r="DJ979" s="53"/>
      <c r="DK979" s="53"/>
      <c r="DL979" s="53"/>
      <c r="DM979" s="53"/>
      <c r="DN979" s="53"/>
      <c r="DO979" s="53"/>
      <c r="DP979" s="53"/>
      <c r="DQ979" s="53"/>
      <c r="DR979" s="53"/>
      <c r="DS979" s="53"/>
      <c r="DT979" s="53"/>
      <c r="DU979" s="53"/>
    </row>
    <row r="980" spans="97:125" ht="15" thickBot="1">
      <c r="CS980" s="53"/>
      <c r="CT980" s="53"/>
      <c r="CU980" s="53"/>
      <c r="CV980" s="53"/>
      <c r="CW980" s="53"/>
      <c r="CX980" s="53"/>
      <c r="CY980" s="53"/>
      <c r="CZ980" s="53"/>
      <c r="DA980" s="53"/>
      <c r="DB980" s="53"/>
      <c r="DC980" s="53"/>
      <c r="DD980" s="53"/>
      <c r="DE980" s="53"/>
      <c r="DF980" s="53"/>
      <c r="DG980" s="53"/>
      <c r="DH980" s="53"/>
      <c r="DI980" s="53"/>
      <c r="DJ980" s="53"/>
      <c r="DK980" s="53"/>
      <c r="DL980" s="53"/>
      <c r="DM980" s="53"/>
      <c r="DN980" s="53"/>
      <c r="DO980" s="53"/>
      <c r="DP980" s="53"/>
      <c r="DQ980" s="53"/>
      <c r="DR980" s="53"/>
      <c r="DS980" s="53"/>
      <c r="DT980" s="53"/>
      <c r="DU980" s="53"/>
    </row>
    <row r="981" spans="97:125" ht="15" thickBot="1">
      <c r="CS981" s="53"/>
      <c r="CT981" s="53"/>
      <c r="CU981" s="53"/>
      <c r="CV981" s="53"/>
      <c r="CW981" s="53"/>
      <c r="CX981" s="53"/>
      <c r="CY981" s="53"/>
      <c r="CZ981" s="53"/>
      <c r="DA981" s="53"/>
      <c r="DB981" s="53"/>
      <c r="DC981" s="53"/>
      <c r="DD981" s="53"/>
      <c r="DE981" s="53"/>
      <c r="DF981" s="53"/>
      <c r="DG981" s="53"/>
      <c r="DH981" s="53"/>
      <c r="DI981" s="53"/>
      <c r="DJ981" s="53"/>
      <c r="DK981" s="53"/>
      <c r="DL981" s="53"/>
      <c r="DM981" s="53"/>
      <c r="DN981" s="53"/>
      <c r="DO981" s="53"/>
      <c r="DP981" s="53"/>
      <c r="DQ981" s="53"/>
      <c r="DR981" s="53"/>
      <c r="DS981" s="53"/>
      <c r="DT981" s="53"/>
      <c r="DU981" s="53"/>
    </row>
    <row r="982" spans="97:125" ht="15" thickBot="1">
      <c r="CS982" s="53"/>
      <c r="CT982" s="53"/>
      <c r="CU982" s="53"/>
      <c r="CV982" s="53"/>
      <c r="CW982" s="53"/>
      <c r="CX982" s="53"/>
      <c r="CY982" s="53"/>
      <c r="CZ982" s="53"/>
      <c r="DA982" s="53"/>
      <c r="DB982" s="53"/>
      <c r="DC982" s="53"/>
      <c r="DD982" s="53"/>
      <c r="DE982" s="53"/>
      <c r="DF982" s="53"/>
      <c r="DG982" s="53"/>
      <c r="DH982" s="53"/>
      <c r="DI982" s="53"/>
      <c r="DJ982" s="53"/>
      <c r="DK982" s="53"/>
      <c r="DL982" s="53"/>
      <c r="DM982" s="53"/>
      <c r="DN982" s="53"/>
      <c r="DO982" s="53"/>
      <c r="DP982" s="53"/>
      <c r="DQ982" s="53"/>
      <c r="DR982" s="53"/>
      <c r="DS982" s="53"/>
      <c r="DT982" s="53"/>
      <c r="DU982" s="53"/>
    </row>
    <row r="983" spans="97:125" ht="15" thickBot="1">
      <c r="CS983" s="53"/>
      <c r="CT983" s="53"/>
      <c r="CU983" s="53"/>
      <c r="CV983" s="53"/>
      <c r="CW983" s="53"/>
      <c r="CX983" s="53"/>
      <c r="CY983" s="53"/>
      <c r="CZ983" s="53"/>
      <c r="DA983" s="53"/>
      <c r="DB983" s="53"/>
      <c r="DC983" s="53"/>
      <c r="DD983" s="53"/>
      <c r="DE983" s="53"/>
      <c r="DF983" s="53"/>
      <c r="DG983" s="53"/>
      <c r="DH983" s="53"/>
      <c r="DI983" s="53"/>
      <c r="DJ983" s="53"/>
      <c r="DK983" s="53"/>
      <c r="DL983" s="53"/>
      <c r="DM983" s="53"/>
      <c r="DN983" s="53"/>
      <c r="DO983" s="53"/>
      <c r="DP983" s="53"/>
      <c r="DQ983" s="53"/>
      <c r="DR983" s="53"/>
      <c r="DS983" s="53"/>
      <c r="DT983" s="53"/>
      <c r="DU983" s="53"/>
    </row>
    <row r="984" spans="97:125" ht="15" thickBot="1">
      <c r="CS984" s="53"/>
      <c r="CT984" s="53"/>
      <c r="CU984" s="53"/>
      <c r="CV984" s="53"/>
      <c r="CW984" s="53"/>
      <c r="CX984" s="53"/>
      <c r="CY984" s="53"/>
      <c r="CZ984" s="53"/>
      <c r="DA984" s="53"/>
      <c r="DB984" s="53"/>
      <c r="DC984" s="53"/>
      <c r="DD984" s="53"/>
      <c r="DE984" s="53"/>
      <c r="DF984" s="53"/>
      <c r="DG984" s="53"/>
      <c r="DH984" s="53"/>
      <c r="DI984" s="53"/>
      <c r="DJ984" s="53"/>
      <c r="DK984" s="53"/>
      <c r="DL984" s="53"/>
      <c r="DM984" s="53"/>
      <c r="DN984" s="53"/>
      <c r="DO984" s="53"/>
      <c r="DP984" s="53"/>
      <c r="DQ984" s="53"/>
      <c r="DR984" s="53"/>
      <c r="DS984" s="53"/>
      <c r="DT984" s="53"/>
      <c r="DU984" s="53"/>
    </row>
    <row r="985" spans="97:125" ht="15" thickBot="1">
      <c r="CS985" s="53"/>
      <c r="CT985" s="53"/>
      <c r="CU985" s="53"/>
      <c r="CV985" s="53"/>
      <c r="CW985" s="53"/>
      <c r="CX985" s="53"/>
      <c r="CY985" s="53"/>
      <c r="CZ985" s="53"/>
      <c r="DA985" s="53"/>
      <c r="DB985" s="53"/>
      <c r="DC985" s="53"/>
      <c r="DD985" s="53"/>
      <c r="DE985" s="53"/>
      <c r="DF985" s="53"/>
      <c r="DG985" s="53"/>
      <c r="DH985" s="53"/>
      <c r="DI985" s="53"/>
      <c r="DJ985" s="53"/>
      <c r="DK985" s="53"/>
      <c r="DL985" s="53"/>
      <c r="DM985" s="53"/>
      <c r="DN985" s="53"/>
      <c r="DO985" s="53"/>
      <c r="DP985" s="53"/>
      <c r="DQ985" s="53"/>
      <c r="DR985" s="53"/>
      <c r="DS985" s="53"/>
      <c r="DT985" s="53"/>
      <c r="DU985" s="53"/>
    </row>
    <row r="986" spans="97:125" ht="15" thickBot="1">
      <c r="CS986" s="53"/>
      <c r="CT986" s="53"/>
      <c r="CU986" s="53"/>
      <c r="CV986" s="53"/>
      <c r="CW986" s="53"/>
      <c r="CX986" s="53"/>
      <c r="CY986" s="53"/>
      <c r="CZ986" s="53"/>
      <c r="DA986" s="53"/>
      <c r="DB986" s="53"/>
      <c r="DC986" s="53"/>
      <c r="DD986" s="53"/>
      <c r="DE986" s="53"/>
      <c r="DF986" s="53"/>
      <c r="DG986" s="53"/>
      <c r="DH986" s="53"/>
      <c r="DI986" s="53"/>
      <c r="DJ986" s="53"/>
      <c r="DK986" s="53"/>
      <c r="DL986" s="53"/>
      <c r="DM986" s="53"/>
      <c r="DN986" s="53"/>
      <c r="DO986" s="53"/>
      <c r="DP986" s="53"/>
      <c r="DQ986" s="53"/>
      <c r="DR986" s="53"/>
      <c r="DS986" s="53"/>
      <c r="DT986" s="53"/>
      <c r="DU986" s="53"/>
    </row>
    <row r="987" spans="97:125" ht="15" thickBot="1">
      <c r="CS987" s="53"/>
      <c r="CT987" s="53"/>
      <c r="CU987" s="53"/>
      <c r="CV987" s="53"/>
      <c r="CW987" s="53"/>
      <c r="CX987" s="53"/>
      <c r="CY987" s="53"/>
      <c r="CZ987" s="53"/>
      <c r="DA987" s="53"/>
      <c r="DB987" s="53"/>
      <c r="DC987" s="53"/>
      <c r="DD987" s="53"/>
      <c r="DE987" s="53"/>
      <c r="DF987" s="53"/>
      <c r="DG987" s="53"/>
      <c r="DH987" s="53"/>
      <c r="DI987" s="53"/>
      <c r="DJ987" s="53"/>
      <c r="DK987" s="53"/>
      <c r="DL987" s="53"/>
      <c r="DM987" s="53"/>
      <c r="DN987" s="53"/>
      <c r="DO987" s="53"/>
      <c r="DP987" s="53"/>
      <c r="DQ987" s="53"/>
      <c r="DR987" s="53"/>
      <c r="DS987" s="53"/>
      <c r="DT987" s="53"/>
      <c r="DU987" s="53"/>
    </row>
    <row r="988" spans="97:125" ht="15" thickBot="1">
      <c r="CS988" s="53"/>
      <c r="CT988" s="53"/>
      <c r="CU988" s="53"/>
      <c r="CV988" s="53"/>
      <c r="CW988" s="53"/>
      <c r="CX988" s="53"/>
      <c r="CY988" s="53"/>
      <c r="CZ988" s="53"/>
      <c r="DA988" s="53"/>
      <c r="DB988" s="53"/>
      <c r="DC988" s="53"/>
      <c r="DD988" s="53"/>
      <c r="DE988" s="53"/>
      <c r="DF988" s="53"/>
      <c r="DG988" s="53"/>
      <c r="DH988" s="53"/>
      <c r="DI988" s="53"/>
      <c r="DJ988" s="53"/>
      <c r="DK988" s="53"/>
      <c r="DL988" s="53"/>
      <c r="DM988" s="53"/>
      <c r="DN988" s="53"/>
      <c r="DO988" s="53"/>
      <c r="DP988" s="53"/>
      <c r="DQ988" s="53"/>
      <c r="DR988" s="53"/>
      <c r="DS988" s="53"/>
      <c r="DT988" s="53"/>
      <c r="DU988" s="53"/>
    </row>
    <row r="989" spans="97:125" ht="15" thickBot="1">
      <c r="CS989" s="53"/>
      <c r="CT989" s="53"/>
      <c r="CU989" s="53"/>
      <c r="CV989" s="53"/>
      <c r="CW989" s="53"/>
      <c r="CX989" s="53"/>
      <c r="CY989" s="53"/>
      <c r="CZ989" s="53"/>
      <c r="DA989" s="53"/>
      <c r="DB989" s="53"/>
      <c r="DC989" s="53"/>
      <c r="DD989" s="53"/>
      <c r="DE989" s="53"/>
      <c r="DF989" s="53"/>
      <c r="DG989" s="53"/>
      <c r="DH989" s="53"/>
      <c r="DI989" s="53"/>
      <c r="DJ989" s="53"/>
      <c r="DK989" s="53"/>
      <c r="DL989" s="53"/>
      <c r="DM989" s="53"/>
      <c r="DN989" s="53"/>
      <c r="DO989" s="53"/>
      <c r="DP989" s="53"/>
      <c r="DQ989" s="53"/>
      <c r="DR989" s="53"/>
      <c r="DS989" s="53"/>
      <c r="DT989" s="53"/>
      <c r="DU989" s="53"/>
    </row>
    <row r="990" spans="97:125" ht="15" thickBot="1">
      <c r="CS990" s="53"/>
      <c r="CT990" s="53"/>
      <c r="CU990" s="53"/>
      <c r="CV990" s="53"/>
      <c r="CW990" s="53"/>
      <c r="CX990" s="53"/>
      <c r="CY990" s="53"/>
      <c r="CZ990" s="53"/>
      <c r="DA990" s="53"/>
      <c r="DB990" s="53"/>
      <c r="DC990" s="53"/>
      <c r="DD990" s="53"/>
      <c r="DE990" s="53"/>
      <c r="DF990" s="53"/>
      <c r="DG990" s="53"/>
      <c r="DH990" s="53"/>
      <c r="DI990" s="53"/>
      <c r="DJ990" s="53"/>
      <c r="DK990" s="53"/>
      <c r="DL990" s="53"/>
      <c r="DM990" s="53"/>
      <c r="DN990" s="53"/>
      <c r="DO990" s="53"/>
      <c r="DP990" s="53"/>
      <c r="DQ990" s="53"/>
      <c r="DR990" s="53"/>
      <c r="DS990" s="53"/>
      <c r="DT990" s="53"/>
      <c r="DU990" s="53"/>
    </row>
    <row r="991" spans="97:125" ht="15" thickBot="1">
      <c r="CS991" s="53"/>
      <c r="CT991" s="53"/>
      <c r="CU991" s="53"/>
      <c r="CV991" s="53"/>
      <c r="CW991" s="53"/>
      <c r="CX991" s="53"/>
      <c r="CY991" s="53"/>
      <c r="CZ991" s="53"/>
      <c r="DA991" s="53"/>
      <c r="DB991" s="53"/>
      <c r="DC991" s="53"/>
      <c r="DD991" s="53"/>
      <c r="DE991" s="53"/>
      <c r="DF991" s="53"/>
      <c r="DG991" s="53"/>
      <c r="DH991" s="53"/>
      <c r="DI991" s="53"/>
      <c r="DJ991" s="53"/>
      <c r="DK991" s="53"/>
      <c r="DL991" s="53"/>
      <c r="DM991" s="53"/>
      <c r="DN991" s="53"/>
      <c r="DO991" s="53"/>
      <c r="DP991" s="53"/>
      <c r="DQ991" s="53"/>
      <c r="DR991" s="53"/>
      <c r="DS991" s="53"/>
      <c r="DT991" s="53"/>
      <c r="DU991" s="53"/>
    </row>
    <row r="992" spans="97:125" ht="15" thickBot="1">
      <c r="CS992" s="53"/>
      <c r="CT992" s="53"/>
      <c r="CU992" s="53"/>
      <c r="CV992" s="53"/>
      <c r="CW992" s="53"/>
      <c r="CX992" s="53"/>
      <c r="CY992" s="53"/>
      <c r="CZ992" s="53"/>
      <c r="DA992" s="53"/>
      <c r="DB992" s="53"/>
      <c r="DC992" s="53"/>
      <c r="DD992" s="53"/>
      <c r="DE992" s="53"/>
      <c r="DF992" s="53"/>
      <c r="DG992" s="53"/>
      <c r="DH992" s="53"/>
      <c r="DI992" s="53"/>
      <c r="DJ992" s="53"/>
      <c r="DK992" s="53"/>
      <c r="DL992" s="53"/>
      <c r="DM992" s="53"/>
      <c r="DN992" s="53"/>
      <c r="DO992" s="53"/>
      <c r="DP992" s="53"/>
      <c r="DQ992" s="53"/>
      <c r="DR992" s="53"/>
      <c r="DS992" s="53"/>
      <c r="DT992" s="53"/>
      <c r="DU992" s="53"/>
    </row>
    <row r="993" spans="97:125" ht="15" thickBot="1">
      <c r="CS993" s="53"/>
      <c r="CT993" s="53"/>
      <c r="CU993" s="53"/>
      <c r="CV993" s="53"/>
      <c r="CW993" s="53"/>
      <c r="CX993" s="53"/>
      <c r="CY993" s="53"/>
      <c r="CZ993" s="53"/>
      <c r="DA993" s="53"/>
      <c r="DB993" s="53"/>
      <c r="DC993" s="53"/>
      <c r="DD993" s="53"/>
      <c r="DE993" s="53"/>
      <c r="DF993" s="53"/>
      <c r="DG993" s="53"/>
      <c r="DH993" s="53"/>
      <c r="DI993" s="53"/>
      <c r="DJ993" s="53"/>
      <c r="DK993" s="53"/>
      <c r="DL993" s="53"/>
      <c r="DM993" s="53"/>
      <c r="DN993" s="53"/>
      <c r="DO993" s="53"/>
      <c r="DP993" s="53"/>
      <c r="DQ993" s="53"/>
      <c r="DR993" s="53"/>
      <c r="DS993" s="53"/>
      <c r="DT993" s="53"/>
      <c r="DU993" s="53"/>
    </row>
    <row r="994" spans="97:125" ht="15" thickBot="1">
      <c r="CS994" s="53"/>
      <c r="CT994" s="53"/>
      <c r="CU994" s="53"/>
      <c r="CV994" s="53"/>
      <c r="CW994" s="53"/>
      <c r="CX994" s="53"/>
      <c r="CY994" s="53"/>
      <c r="CZ994" s="53"/>
      <c r="DA994" s="53"/>
      <c r="DB994" s="53"/>
      <c r="DC994" s="53"/>
      <c r="DD994" s="53"/>
      <c r="DE994" s="53"/>
      <c r="DF994" s="53"/>
      <c r="DG994" s="53"/>
      <c r="DH994" s="53"/>
      <c r="DI994" s="53"/>
      <c r="DJ994" s="53"/>
      <c r="DK994" s="53"/>
      <c r="DL994" s="53"/>
      <c r="DM994" s="53"/>
      <c r="DN994" s="53"/>
      <c r="DO994" s="53"/>
      <c r="DP994" s="53"/>
      <c r="DQ994" s="53"/>
      <c r="DR994" s="53"/>
      <c r="DS994" s="53"/>
      <c r="DT994" s="53"/>
      <c r="DU994" s="53"/>
    </row>
    <row r="995" spans="97:125" ht="15" thickBot="1">
      <c r="CS995" s="53"/>
      <c r="CT995" s="53"/>
      <c r="CU995" s="53"/>
      <c r="CV995" s="53"/>
      <c r="CW995" s="53"/>
      <c r="CX995" s="53"/>
      <c r="CY995" s="53"/>
      <c r="CZ995" s="53"/>
      <c r="DA995" s="53"/>
      <c r="DB995" s="53"/>
      <c r="DC995" s="53"/>
      <c r="DD995" s="53"/>
      <c r="DE995" s="53"/>
      <c r="DF995" s="53"/>
      <c r="DG995" s="53"/>
      <c r="DH995" s="53"/>
      <c r="DI995" s="53"/>
      <c r="DJ995" s="53"/>
      <c r="DK995" s="53"/>
      <c r="DL995" s="53"/>
      <c r="DM995" s="53"/>
      <c r="DN995" s="53"/>
      <c r="DO995" s="53"/>
      <c r="DP995" s="53"/>
      <c r="DQ995" s="53"/>
      <c r="DR995" s="53"/>
      <c r="DS995" s="53"/>
      <c r="DT995" s="53"/>
      <c r="DU995" s="53"/>
    </row>
    <row r="996" spans="97:125" ht="15" thickBot="1">
      <c r="CS996" s="53"/>
      <c r="CT996" s="53"/>
      <c r="CU996" s="53"/>
      <c r="CV996" s="53"/>
      <c r="CW996" s="53"/>
      <c r="CX996" s="53"/>
      <c r="CY996" s="53"/>
      <c r="CZ996" s="53"/>
      <c r="DA996" s="53"/>
      <c r="DB996" s="53"/>
      <c r="DC996" s="53"/>
      <c r="DD996" s="53"/>
      <c r="DE996" s="53"/>
      <c r="DF996" s="53"/>
      <c r="DG996" s="53"/>
      <c r="DH996" s="53"/>
      <c r="DI996" s="53"/>
      <c r="DJ996" s="53"/>
      <c r="DK996" s="53"/>
      <c r="DL996" s="53"/>
      <c r="DM996" s="53"/>
      <c r="DN996" s="53"/>
      <c r="DO996" s="53"/>
      <c r="DP996" s="53"/>
      <c r="DQ996" s="53"/>
      <c r="DR996" s="53"/>
      <c r="DS996" s="53"/>
      <c r="DT996" s="53"/>
      <c r="DU996" s="53"/>
    </row>
    <row r="997" spans="97:125" ht="15" thickBot="1">
      <c r="CS997" s="53"/>
      <c r="CT997" s="53"/>
      <c r="CU997" s="53"/>
      <c r="CV997" s="53"/>
      <c r="CW997" s="53"/>
      <c r="CX997" s="53"/>
      <c r="CY997" s="53"/>
      <c r="CZ997" s="53"/>
      <c r="DA997" s="53"/>
      <c r="DB997" s="53"/>
      <c r="DC997" s="53"/>
      <c r="DD997" s="53"/>
      <c r="DE997" s="53"/>
      <c r="DF997" s="53"/>
      <c r="DG997" s="53"/>
      <c r="DH997" s="53"/>
      <c r="DI997" s="53"/>
      <c r="DJ997" s="53"/>
      <c r="DK997" s="53"/>
      <c r="DL997" s="53"/>
      <c r="DM997" s="53"/>
      <c r="DN997" s="53"/>
      <c r="DO997" s="53"/>
      <c r="DP997" s="53"/>
      <c r="DQ997" s="53"/>
      <c r="DR997" s="53"/>
      <c r="DS997" s="53"/>
      <c r="DT997" s="53"/>
      <c r="DU997" s="53"/>
    </row>
    <row r="998" spans="97:125" ht="15" thickBot="1">
      <c r="CS998" s="53"/>
      <c r="CT998" s="53"/>
      <c r="CU998" s="53"/>
      <c r="CV998" s="53"/>
      <c r="CW998" s="53"/>
      <c r="CX998" s="53"/>
      <c r="CY998" s="53"/>
      <c r="CZ998" s="53"/>
      <c r="DA998" s="53"/>
      <c r="DB998" s="53"/>
      <c r="DC998" s="53"/>
      <c r="DD998" s="53"/>
      <c r="DE998" s="53"/>
      <c r="DF998" s="53"/>
      <c r="DG998" s="53"/>
      <c r="DH998" s="53"/>
      <c r="DI998" s="53"/>
      <c r="DJ998" s="53"/>
      <c r="DK998" s="53"/>
      <c r="DL998" s="53"/>
      <c r="DM998" s="53"/>
      <c r="DN998" s="53"/>
      <c r="DO998" s="53"/>
      <c r="DP998" s="53"/>
      <c r="DQ998" s="53"/>
      <c r="DR998" s="53"/>
      <c r="DS998" s="53"/>
      <c r="DT998" s="53"/>
      <c r="DU998" s="53"/>
    </row>
    <row r="999" spans="97:125" ht="15" thickBot="1">
      <c r="CS999" s="53"/>
      <c r="CT999" s="53"/>
      <c r="CU999" s="53"/>
      <c r="CV999" s="53"/>
      <c r="CW999" s="53"/>
      <c r="CX999" s="53"/>
      <c r="CY999" s="53"/>
      <c r="CZ999" s="53"/>
      <c r="DA999" s="53"/>
      <c r="DB999" s="53"/>
      <c r="DC999" s="53"/>
      <c r="DD999" s="53"/>
      <c r="DE999" s="53"/>
      <c r="DF999" s="53"/>
      <c r="DG999" s="53"/>
      <c r="DH999" s="53"/>
      <c r="DI999" s="53"/>
      <c r="DJ999" s="53"/>
      <c r="DK999" s="53"/>
      <c r="DL999" s="53"/>
      <c r="DM999" s="53"/>
      <c r="DN999" s="53"/>
      <c r="DO999" s="53"/>
      <c r="DP999" s="53"/>
      <c r="DQ999" s="53"/>
      <c r="DR999" s="53"/>
      <c r="DS999" s="53"/>
      <c r="DT999" s="53"/>
      <c r="DU999" s="53"/>
    </row>
    <row r="1000" spans="97:125" ht="15" thickBot="1">
      <c r="CS1000" s="53"/>
      <c r="CT1000" s="53"/>
      <c r="CU1000" s="53"/>
      <c r="CV1000" s="53"/>
      <c r="CW1000" s="53"/>
      <c r="CX1000" s="53"/>
      <c r="CY1000" s="53"/>
      <c r="CZ1000" s="53"/>
      <c r="DA1000" s="53"/>
      <c r="DB1000" s="53"/>
      <c r="DC1000" s="53"/>
      <c r="DD1000" s="53"/>
      <c r="DE1000" s="53"/>
      <c r="DF1000" s="53"/>
      <c r="DG1000" s="53"/>
      <c r="DH1000" s="53"/>
      <c r="DI1000" s="53"/>
      <c r="DJ1000" s="53"/>
      <c r="DK1000" s="53"/>
      <c r="DL1000" s="53"/>
      <c r="DM1000" s="53"/>
      <c r="DN1000" s="53"/>
      <c r="DO1000" s="53"/>
      <c r="DP1000" s="53"/>
      <c r="DQ1000" s="53"/>
      <c r="DR1000" s="53"/>
      <c r="DS1000" s="53"/>
      <c r="DT1000" s="53"/>
      <c r="DU1000" s="53"/>
    </row>
  </sheetData>
  <mergeCells count="75">
    <mergeCell ref="A1:CQ1"/>
    <mergeCell ref="CS1:DK1"/>
    <mergeCell ref="A2:CQ2"/>
    <mergeCell ref="A3:A6"/>
    <mergeCell ref="B3:CE3"/>
    <mergeCell ref="CF3:CQ3"/>
    <mergeCell ref="CS3:DL3"/>
    <mergeCell ref="B4:AC4"/>
    <mergeCell ref="AD4:BD4"/>
    <mergeCell ref="BE4:CE4"/>
    <mergeCell ref="B5:B6"/>
    <mergeCell ref="C5:C6"/>
    <mergeCell ref="D5:D6"/>
    <mergeCell ref="E5:E6"/>
    <mergeCell ref="F5:F6"/>
    <mergeCell ref="W5:W6"/>
    <mergeCell ref="G5:G6"/>
    <mergeCell ref="H5:H6"/>
    <mergeCell ref="I5:I6"/>
    <mergeCell ref="J5:J6"/>
    <mergeCell ref="K5:K6"/>
    <mergeCell ref="L5:P5"/>
    <mergeCell ref="Q5:R5"/>
    <mergeCell ref="S5:S6"/>
    <mergeCell ref="T5:T6"/>
    <mergeCell ref="U5:U6"/>
    <mergeCell ref="V5:V6"/>
    <mergeCell ref="AN5:AR5"/>
    <mergeCell ref="X5:AC5"/>
    <mergeCell ref="AD5:AD6"/>
    <mergeCell ref="AE5:AE6"/>
    <mergeCell ref="AF5:AF6"/>
    <mergeCell ref="AG5:AG6"/>
    <mergeCell ref="AH5:AH6"/>
    <mergeCell ref="AI5:AI6"/>
    <mergeCell ref="AJ5:AJ6"/>
    <mergeCell ref="AK5:AK6"/>
    <mergeCell ref="AL5:AL6"/>
    <mergeCell ref="AM5:AM6"/>
    <mergeCell ref="BJ5:BJ6"/>
    <mergeCell ref="AS5:AT5"/>
    <mergeCell ref="AU5:AU6"/>
    <mergeCell ref="AV5:AV6"/>
    <mergeCell ref="AW5:AW6"/>
    <mergeCell ref="AX5:AX6"/>
    <mergeCell ref="AY5:BD5"/>
    <mergeCell ref="BE5:BE6"/>
    <mergeCell ref="BF5:BF6"/>
    <mergeCell ref="BG5:BG6"/>
    <mergeCell ref="BH5:BH6"/>
    <mergeCell ref="BI5:BI6"/>
    <mergeCell ref="CI5:CI6"/>
    <mergeCell ref="BK5:BK6"/>
    <mergeCell ref="BL5:BL6"/>
    <mergeCell ref="BM5:BM6"/>
    <mergeCell ref="BN5:BN6"/>
    <mergeCell ref="BO5:BS5"/>
    <mergeCell ref="BT5:BU5"/>
    <mergeCell ref="CF4:CF5"/>
    <mergeCell ref="CG4:CJ4"/>
    <mergeCell ref="BV5:BV6"/>
    <mergeCell ref="BW5:BW6"/>
    <mergeCell ref="BX5:BX6"/>
    <mergeCell ref="BY5:BY6"/>
    <mergeCell ref="BZ5:CE5"/>
    <mergeCell ref="DQ11:DR11"/>
    <mergeCell ref="CJ5:CJ6"/>
    <mergeCell ref="CS5:DL5"/>
    <mergeCell ref="CT11:CV11"/>
    <mergeCell ref="CW11:CY11"/>
    <mergeCell ref="DB11:DB12"/>
    <mergeCell ref="DC11:DH11"/>
    <mergeCell ref="CK4:CM5"/>
    <mergeCell ref="CN4:CP5"/>
    <mergeCell ref="CQ4:CQ6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"/>
  <sheetViews>
    <sheetView workbookViewId="0">
      <selection activeCell="M30" sqref="M30"/>
    </sheetView>
  </sheetViews>
  <sheetFormatPr baseColWidth="10" defaultRowHeight="14.4"/>
  <cols>
    <col min="1" max="1" width="6.109375" customWidth="1"/>
    <col min="2" max="4" width="5.33203125" customWidth="1"/>
    <col min="5" max="6" width="10.33203125" customWidth="1"/>
    <col min="7" max="12" width="6.6640625" customWidth="1"/>
    <col min="22" max="33" width="6.6640625" customWidth="1"/>
    <col min="35" max="46" width="6.6640625" customWidth="1"/>
  </cols>
  <sheetData>
    <row r="3" ht="15.75" customHeight="1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F5:I5"/>
  <sheetViews>
    <sheetView workbookViewId="0">
      <selection activeCell="H17" sqref="H17"/>
    </sheetView>
  </sheetViews>
  <sheetFormatPr baseColWidth="10" defaultRowHeight="14.4"/>
  <sheetData>
    <row r="5" spans="6:9">
      <c r="F5">
        <v>1</v>
      </c>
      <c r="G5">
        <v>1</v>
      </c>
      <c r="H5">
        <f>COUNT(E5,F5,G5)</f>
        <v>2</v>
      </c>
      <c r="I5">
        <f>IF(H5=0,"sd",)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Enero</vt:lpstr>
      <vt:lpstr>Febrero</vt:lpstr>
      <vt:lpstr>Marzo</vt:lpstr>
      <vt:lpstr>Abril</vt:lpstr>
      <vt:lpstr>Mayo </vt:lpstr>
      <vt:lpstr>Junio</vt:lpstr>
      <vt:lpstr>Julio</vt:lpstr>
      <vt:lpstr>Agosto</vt:lpstr>
      <vt:lpstr>Septiembre</vt:lpstr>
      <vt:lpstr>Octubre</vt:lpstr>
      <vt:lpstr>Noviembre</vt:lpstr>
      <vt:lpstr>Diciembre</vt:lpstr>
      <vt:lpstr>Planilla Blanco</vt:lpstr>
      <vt:lpstr>boletin climatico</vt:lpstr>
      <vt:lpstr>Hoja2</vt:lpstr>
    </vt:vector>
  </TitlesOfParts>
  <Company>Facultad Politécnica U.N.A.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Meteorologia</dc:creator>
  <cp:lastModifiedBy>Oscar González Frutos</cp:lastModifiedBy>
  <dcterms:created xsi:type="dcterms:W3CDTF">2015-01-26T12:32:56Z</dcterms:created>
  <dcterms:modified xsi:type="dcterms:W3CDTF">2020-06-11T12:29:09Z</dcterms:modified>
</cp:coreProperties>
</file>