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3005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B47" i="1" l="1"/>
  <c r="B42" i="1"/>
  <c r="E40" i="1"/>
  <c r="E42" i="1" s="1"/>
  <c r="F23" i="1"/>
  <c r="G23" i="1"/>
  <c r="E23" i="1"/>
  <c r="D23" i="1"/>
  <c r="C23" i="1"/>
  <c r="D21" i="1"/>
  <c r="E21" i="1"/>
  <c r="F21" i="1"/>
  <c r="G21" i="1"/>
  <c r="C21" i="1"/>
  <c r="D20" i="1"/>
  <c r="E20" i="1"/>
  <c r="F20" i="1"/>
  <c r="G20" i="1"/>
  <c r="C20" i="1"/>
  <c r="F4" i="1"/>
  <c r="F5" i="1" s="1"/>
  <c r="F7" i="1" s="1"/>
  <c r="B5" i="1"/>
  <c r="B9" i="1" s="1"/>
  <c r="B16" i="1" s="1"/>
  <c r="D27" i="1" l="1"/>
  <c r="E27" i="1"/>
  <c r="F27" i="1"/>
  <c r="D22" i="1"/>
  <c r="D24" i="1" s="1"/>
  <c r="D25" i="1" s="1"/>
  <c r="E22" i="1"/>
  <c r="E24" i="1" s="1"/>
  <c r="E25" i="1" s="1"/>
  <c r="F22" i="1"/>
  <c r="F24" i="1" s="1"/>
  <c r="G22" i="1"/>
  <c r="B36" i="1"/>
  <c r="B44" i="1" s="1"/>
  <c r="E33" i="1"/>
  <c r="E35" i="1" s="1"/>
  <c r="C22" i="1"/>
  <c r="F25" i="1" l="1"/>
  <c r="F26" i="1" s="1"/>
  <c r="F28" i="1" s="1"/>
  <c r="G24" i="1"/>
  <c r="C24" i="1"/>
  <c r="D26" i="1"/>
  <c r="D28" i="1" s="1"/>
  <c r="E26" i="1"/>
  <c r="E28" i="1" s="1"/>
  <c r="G27" i="1"/>
  <c r="C27" i="1"/>
  <c r="C25" i="1" l="1"/>
  <c r="C26" i="1" s="1"/>
  <c r="C28" i="1" s="1"/>
  <c r="G25" i="1"/>
  <c r="G26" i="1" s="1"/>
  <c r="G28" i="1" s="1"/>
</calcChain>
</file>

<file path=xl/sharedStrings.xml><?xml version="1.0" encoding="utf-8"?>
<sst xmlns="http://schemas.openxmlformats.org/spreadsheetml/2006/main" count="48" uniqueCount="29">
  <si>
    <t>解答：</t>
  </si>
  <si>
    <t>(一) 期初投資現金流量</t>
    <phoneticPr fontId="2" type="noConversion"/>
  </si>
  <si>
    <t>銷貨收入</t>
    <phoneticPr fontId="2" type="noConversion"/>
  </si>
  <si>
    <t>銷貨成本</t>
    <phoneticPr fontId="2" type="noConversion"/>
  </si>
  <si>
    <t>毛利</t>
    <phoneticPr fontId="2" type="noConversion"/>
  </si>
  <si>
    <t>折舊費用</t>
    <phoneticPr fontId="2" type="noConversion"/>
  </si>
  <si>
    <t>稅前淨利</t>
    <phoneticPr fontId="2" type="noConversion"/>
  </si>
  <si>
    <t>稅</t>
    <phoneticPr fontId="2" type="noConversion"/>
  </si>
  <si>
    <t>稅後淨利</t>
    <phoneticPr fontId="2" type="noConversion"/>
  </si>
  <si>
    <t>(三)期末現金流量</t>
    <phoneticPr fontId="2" type="noConversion"/>
  </si>
  <si>
    <t>資產的處分</t>
    <phoneticPr fontId="2" type="noConversion"/>
  </si>
  <si>
    <t>淨營運資金回收</t>
    <phoneticPr fontId="2" type="noConversion"/>
  </si>
  <si>
    <t>淨營運資金投入</t>
    <phoneticPr fontId="2" type="noConversion"/>
  </si>
  <si>
    <t>資產處分所得稅影響數</t>
    <phoneticPr fontId="2" type="noConversion"/>
  </si>
  <si>
    <t>賣價</t>
    <phoneticPr fontId="2" type="noConversion"/>
  </si>
  <si>
    <t>帳面價值</t>
    <phoneticPr fontId="2" type="noConversion"/>
  </si>
  <si>
    <t>利得</t>
    <phoneticPr fontId="2" type="noConversion"/>
  </si>
  <si>
    <t>稅率</t>
    <phoneticPr fontId="2" type="noConversion"/>
  </si>
  <si>
    <t>=</t>
    <phoneticPr fontId="2" type="noConversion"/>
  </si>
  <si>
    <t>營運現金流量</t>
    <phoneticPr fontId="2" type="noConversion"/>
  </si>
  <si>
    <t>新機器成本</t>
    <phoneticPr fontId="2" type="noConversion"/>
  </si>
  <si>
    <t>舊資產處分</t>
    <phoneticPr fontId="2" type="noConversion"/>
  </si>
  <si>
    <t>NEW</t>
    <phoneticPr fontId="2" type="noConversion"/>
  </si>
  <si>
    <t>OLD</t>
    <phoneticPr fontId="2" type="noConversion"/>
  </si>
  <si>
    <t>NEW-OLD</t>
    <phoneticPr fontId="2" type="noConversion"/>
  </si>
  <si>
    <r>
      <t>(二)營運現金流量</t>
    </r>
    <r>
      <rPr>
        <sz val="12"/>
        <color theme="1"/>
        <rFont val="Times New Roman"/>
        <family val="1"/>
      </rPr>
      <t>(NEW-OLD)</t>
    </r>
    <phoneticPr fontId="2" type="noConversion"/>
  </si>
  <si>
    <t>NPV(NEW-OLD)=</t>
    <phoneticPr fontId="2" type="noConversion"/>
  </si>
  <si>
    <t>2,800,000*PVIF(16%,1)+2,800,000*PVIF(16%,2)+3,200,000*PVIF(16%,3)+3,200,000*PVIF(16%,4)+(3,200,000+920,000)*PVIF(16%,5)-9,460,000</t>
    <phoneticPr fontId="2" type="noConversion"/>
  </si>
  <si>
    <r>
      <t xml:space="preserve">&gt;0    </t>
    </r>
    <r>
      <rPr>
        <sz val="12"/>
        <color theme="1"/>
        <rFont val="微軟正黑體"/>
        <family val="2"/>
        <charset val="136"/>
      </rPr>
      <t>所以公司應執行此重置計畫</t>
    </r>
    <r>
      <rPr>
        <sz val="12"/>
        <color theme="1"/>
        <rFont val="Times New Roman"/>
        <family val="1"/>
      </rPr>
      <t>(</t>
    </r>
    <r>
      <rPr>
        <sz val="12"/>
        <color theme="1"/>
        <rFont val="微軟正黑體"/>
        <family val="2"/>
        <charset val="136"/>
      </rPr>
      <t>即汰舊換新</t>
    </r>
    <r>
      <rPr>
        <sz val="12"/>
        <color theme="1"/>
        <rFont val="Times New Roman"/>
        <family val="1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</si>
</sst>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76" formatCode="#,##0.00_);[Red]\(#,##0.00\)"/>
    <numFmt numFmtId="177" formatCode="#,##0_);[Red]\(#,##0\)"/>
  </numFmts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176" fontId="4" fillId="0" borderId="0" xfId="0" applyNumberFormat="1" applyFont="1" applyAlignment="1">
      <alignment horizontal="justify" vertical="center"/>
    </xf>
    <xf numFmtId="176" fontId="0" fillId="0" borderId="0" xfId="0" applyNumberFormat="1" applyBorder="1">
      <alignment vertical="center"/>
    </xf>
    <xf numFmtId="176" fontId="5" fillId="0" borderId="0" xfId="0" applyNumberFormat="1" applyFont="1" applyBorder="1">
      <alignment vertical="center"/>
    </xf>
    <xf numFmtId="176" fontId="3" fillId="0" borderId="0" xfId="0" applyNumberFormat="1" applyFont="1" applyBorder="1">
      <alignment vertical="center"/>
    </xf>
    <xf numFmtId="176" fontId="3" fillId="0" borderId="0" xfId="2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177" fontId="3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Border="1">
      <alignment vertical="center"/>
    </xf>
    <xf numFmtId="177" fontId="3" fillId="0" borderId="0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0" xfId="0" applyNumberFormat="1" applyFont="1" applyBorder="1">
      <alignment vertical="center"/>
    </xf>
    <xf numFmtId="177" fontId="3" fillId="0" borderId="0" xfId="2" applyNumberFormat="1" applyFont="1" applyBorder="1">
      <alignment vertical="center"/>
    </xf>
    <xf numFmtId="177" fontId="3" fillId="0" borderId="1" xfId="2" applyNumberFormat="1" applyFont="1" applyBorder="1">
      <alignment vertical="center"/>
    </xf>
    <xf numFmtId="176" fontId="5" fillId="0" borderId="0" xfId="0" applyNumberFormat="1" applyFont="1" applyBorder="1" applyAlignment="1">
      <alignment horizontal="right" vertical="center"/>
    </xf>
    <xf numFmtId="177" fontId="3" fillId="0" borderId="1" xfId="0" applyNumberFormat="1" applyFont="1" applyBorder="1">
      <alignment vertical="center"/>
    </xf>
    <xf numFmtId="176" fontId="3" fillId="0" borderId="0" xfId="0" applyNumberFormat="1" applyFont="1" applyBorder="1" applyAlignment="1">
      <alignment horizontal="right" vertical="center"/>
    </xf>
    <xf numFmtId="176" fontId="3" fillId="0" borderId="1" xfId="0" applyNumberFormat="1" applyFont="1" applyBorder="1">
      <alignment vertical="center"/>
    </xf>
    <xf numFmtId="176" fontId="5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  <xf numFmtId="176" fontId="3" fillId="2" borderId="0" xfId="0" applyNumberFormat="1" applyFont="1" applyFill="1" applyBorder="1" applyAlignment="1">
      <alignment horizontal="right" vertical="center"/>
    </xf>
    <xf numFmtId="177" fontId="3" fillId="2" borderId="0" xfId="0" applyNumberFormat="1" applyFont="1" applyFill="1" applyBorder="1">
      <alignment vertical="center"/>
    </xf>
    <xf numFmtId="176" fontId="5" fillId="2" borderId="0" xfId="0" applyNumberFormat="1" applyFont="1" applyFill="1" applyBorder="1">
      <alignment vertical="center"/>
    </xf>
    <xf numFmtId="177" fontId="3" fillId="2" borderId="0" xfId="2" applyNumberFormat="1" applyFont="1" applyFill="1" applyBorder="1">
      <alignment vertical="center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6" workbookViewId="0">
      <selection activeCell="I36" sqref="I36"/>
    </sheetView>
  </sheetViews>
  <sheetFormatPr defaultRowHeight="16.5" x14ac:dyDescent="0.25"/>
  <cols>
    <col min="1" max="1" width="22.75" style="2" bestFit="1" customWidth="1"/>
    <col min="2" max="2" width="18.75" style="2" bestFit="1" customWidth="1"/>
    <col min="3" max="6" width="14" style="2" bestFit="1" customWidth="1"/>
    <col min="7" max="7" width="10.125" style="2" bestFit="1" customWidth="1"/>
    <col min="8" max="8" width="9" style="2"/>
    <col min="9" max="9" width="22.75" style="2" bestFit="1" customWidth="1"/>
    <col min="10" max="10" width="28.25" style="2" customWidth="1"/>
    <col min="11" max="16384" width="9" style="2"/>
  </cols>
  <sheetData>
    <row r="1" spans="1:6" x14ac:dyDescent="0.25">
      <c r="A1" s="1" t="s">
        <v>0</v>
      </c>
    </row>
    <row r="3" spans="1:6" s="3" customFormat="1" ht="15.75" x14ac:dyDescent="0.25">
      <c r="A3" s="3" t="s">
        <v>1</v>
      </c>
      <c r="E3" s="14" t="s">
        <v>14</v>
      </c>
      <c r="F3" s="11">
        <v>400000</v>
      </c>
    </row>
    <row r="4" spans="1:6" s="4" customFormat="1" ht="15.75" x14ac:dyDescent="0.25">
      <c r="E4" s="18" t="s">
        <v>15</v>
      </c>
      <c r="F4" s="15">
        <f>5000000-3*1000000</f>
        <v>2000000</v>
      </c>
    </row>
    <row r="5" spans="1:6" s="4" customFormat="1" ht="15.75" x14ac:dyDescent="0.25">
      <c r="A5" s="14" t="s">
        <v>20</v>
      </c>
      <c r="B5" s="9">
        <f>8000000+2000000</f>
        <v>10000000</v>
      </c>
      <c r="E5" s="14" t="s">
        <v>16</v>
      </c>
      <c r="F5" s="11">
        <f>+F3-F4</f>
        <v>-1600000</v>
      </c>
    </row>
    <row r="6" spans="1:6" s="4" customFormat="1" ht="15.75" x14ac:dyDescent="0.25">
      <c r="A6" s="14" t="s">
        <v>12</v>
      </c>
      <c r="B6" s="9">
        <v>500000</v>
      </c>
      <c r="E6" s="18" t="s">
        <v>17</v>
      </c>
      <c r="F6" s="17">
        <v>0.4</v>
      </c>
    </row>
    <row r="7" spans="1:6" s="4" customFormat="1" ht="15.75" x14ac:dyDescent="0.25">
      <c r="A7" s="14" t="s">
        <v>21</v>
      </c>
      <c r="B7" s="11">
        <v>-400000</v>
      </c>
      <c r="E7" s="14" t="s">
        <v>7</v>
      </c>
      <c r="F7" s="11">
        <f>+F5*F6</f>
        <v>-640000</v>
      </c>
    </row>
    <row r="8" spans="1:6" s="4" customFormat="1" ht="15.75" x14ac:dyDescent="0.25">
      <c r="A8" s="18" t="s">
        <v>13</v>
      </c>
      <c r="B8" s="15">
        <v>-640000</v>
      </c>
    </row>
    <row r="9" spans="1:6" s="4" customFormat="1" ht="15.75" x14ac:dyDescent="0.25">
      <c r="A9" s="16" t="s">
        <v>22</v>
      </c>
      <c r="B9" s="11">
        <f>+B5+B6+B7+B8</f>
        <v>9460000</v>
      </c>
    </row>
    <row r="10" spans="1:6" s="4" customFormat="1" ht="15.75" x14ac:dyDescent="0.25">
      <c r="A10" s="16"/>
      <c r="B10" s="11"/>
    </row>
    <row r="11" spans="1:6" s="4" customFormat="1" ht="15.75" x14ac:dyDescent="0.25">
      <c r="A11" s="16"/>
      <c r="B11" s="11">
        <v>0</v>
      </c>
    </row>
    <row r="12" spans="1:6" s="4" customFormat="1" ht="15.75" x14ac:dyDescent="0.25">
      <c r="A12" s="16"/>
      <c r="B12" s="11">
        <v>0</v>
      </c>
    </row>
    <row r="13" spans="1:6" s="4" customFormat="1" ht="15.75" x14ac:dyDescent="0.25">
      <c r="A13" s="19"/>
      <c r="B13" s="15">
        <v>0</v>
      </c>
    </row>
    <row r="14" spans="1:6" s="4" customFormat="1" ht="15.75" x14ac:dyDescent="0.25">
      <c r="A14" s="16" t="s">
        <v>23</v>
      </c>
      <c r="B14" s="11">
        <v>0</v>
      </c>
    </row>
    <row r="15" spans="1:6" s="4" customFormat="1" ht="15.75" x14ac:dyDescent="0.25">
      <c r="A15" s="16"/>
      <c r="B15" s="11"/>
    </row>
    <row r="16" spans="1:6" s="4" customFormat="1" ht="15.75" x14ac:dyDescent="0.25">
      <c r="A16" s="20" t="s">
        <v>24</v>
      </c>
      <c r="B16" s="21">
        <f>+B9-B14</f>
        <v>9460000</v>
      </c>
    </row>
    <row r="17" spans="1:7" s="4" customFormat="1" ht="15.75" x14ac:dyDescent="0.25">
      <c r="A17" s="3"/>
    </row>
    <row r="18" spans="1:7" s="3" customFormat="1" ht="15.75" x14ac:dyDescent="0.25">
      <c r="A18" s="3" t="s">
        <v>25</v>
      </c>
    </row>
    <row r="19" spans="1:7" s="4" customFormat="1" ht="15.75" x14ac:dyDescent="0.25">
      <c r="B19" s="3"/>
      <c r="C19" s="7">
        <v>1</v>
      </c>
      <c r="D19" s="7">
        <v>2</v>
      </c>
      <c r="E19" s="7">
        <v>3</v>
      </c>
      <c r="F19" s="7">
        <v>4</v>
      </c>
      <c r="G19" s="7">
        <v>5</v>
      </c>
    </row>
    <row r="20" spans="1:7" s="4" customFormat="1" ht="15.75" x14ac:dyDescent="0.25">
      <c r="B20" s="3" t="s">
        <v>2</v>
      </c>
      <c r="C20" s="9">
        <f>6000000-6000000</f>
        <v>0</v>
      </c>
      <c r="D20" s="9">
        <f t="shared" ref="D20:G20" si="0">6000000-6000000</f>
        <v>0</v>
      </c>
      <c r="E20" s="9">
        <f t="shared" si="0"/>
        <v>0</v>
      </c>
      <c r="F20" s="9">
        <f t="shared" si="0"/>
        <v>0</v>
      </c>
      <c r="G20" s="9">
        <f t="shared" si="0"/>
        <v>0</v>
      </c>
    </row>
    <row r="21" spans="1:7" s="4" customFormat="1" ht="15.75" x14ac:dyDescent="0.25">
      <c r="B21" s="6" t="s">
        <v>3</v>
      </c>
      <c r="C21" s="10">
        <f>-4000000-0</f>
        <v>-4000000</v>
      </c>
      <c r="D21" s="10">
        <f t="shared" ref="D21:G21" si="1">-4000000-0</f>
        <v>-4000000</v>
      </c>
      <c r="E21" s="10">
        <f t="shared" si="1"/>
        <v>-4000000</v>
      </c>
      <c r="F21" s="10">
        <f t="shared" si="1"/>
        <v>-4000000</v>
      </c>
      <c r="G21" s="10">
        <f t="shared" si="1"/>
        <v>-4000000</v>
      </c>
    </row>
    <row r="22" spans="1:7" s="4" customFormat="1" ht="15.75" x14ac:dyDescent="0.25">
      <c r="B22" s="3" t="s">
        <v>4</v>
      </c>
      <c r="C22" s="12">
        <f>+C20-C21</f>
        <v>4000000</v>
      </c>
      <c r="D22" s="12">
        <f t="shared" ref="D22:G22" si="2">+D20-D21</f>
        <v>4000000</v>
      </c>
      <c r="E22" s="12">
        <f t="shared" si="2"/>
        <v>4000000</v>
      </c>
      <c r="F22" s="12">
        <f t="shared" si="2"/>
        <v>4000000</v>
      </c>
      <c r="G22" s="12">
        <f t="shared" si="2"/>
        <v>4000000</v>
      </c>
    </row>
    <row r="23" spans="1:7" s="4" customFormat="1" ht="15.75" x14ac:dyDescent="0.25">
      <c r="B23" s="6" t="s">
        <v>5</v>
      </c>
      <c r="C23" s="13">
        <f>2000000-1000000</f>
        <v>1000000</v>
      </c>
      <c r="D23" s="13">
        <f>2000000-1000000</f>
        <v>1000000</v>
      </c>
      <c r="E23" s="13">
        <f>2000000-0</f>
        <v>2000000</v>
      </c>
      <c r="F23" s="13">
        <f t="shared" ref="F23:G23" si="3">2000000-0</f>
        <v>2000000</v>
      </c>
      <c r="G23" s="13">
        <f t="shared" si="3"/>
        <v>2000000</v>
      </c>
    </row>
    <row r="24" spans="1:7" s="4" customFormat="1" ht="15.75" x14ac:dyDescent="0.25">
      <c r="B24" s="3" t="s">
        <v>6</v>
      </c>
      <c r="C24" s="12">
        <f>+C22-C23</f>
        <v>3000000</v>
      </c>
      <c r="D24" s="12">
        <f t="shared" ref="D24:G24" si="4">+D22-D23</f>
        <v>3000000</v>
      </c>
      <c r="E24" s="12">
        <f t="shared" si="4"/>
        <v>2000000</v>
      </c>
      <c r="F24" s="12">
        <f t="shared" si="4"/>
        <v>2000000</v>
      </c>
      <c r="G24" s="12">
        <f t="shared" si="4"/>
        <v>2000000</v>
      </c>
    </row>
    <row r="25" spans="1:7" s="4" customFormat="1" ht="15.75" x14ac:dyDescent="0.25">
      <c r="B25" s="3" t="s">
        <v>7</v>
      </c>
      <c r="C25" s="13">
        <f>+C24*0.4</f>
        <v>1200000</v>
      </c>
      <c r="D25" s="13">
        <f t="shared" ref="D25:G25" si="5">+D24*0.4</f>
        <v>1200000</v>
      </c>
      <c r="E25" s="13">
        <f t="shared" si="5"/>
        <v>800000</v>
      </c>
      <c r="F25" s="13">
        <f t="shared" si="5"/>
        <v>800000</v>
      </c>
      <c r="G25" s="13">
        <f t="shared" si="5"/>
        <v>800000</v>
      </c>
    </row>
    <row r="26" spans="1:7" s="4" customFormat="1" ht="15.75" x14ac:dyDescent="0.25">
      <c r="B26" s="3" t="s">
        <v>8</v>
      </c>
      <c r="C26" s="12">
        <f>+C24-C25</f>
        <v>1800000</v>
      </c>
      <c r="D26" s="12">
        <f t="shared" ref="D26:G26" si="6">+D24-D25</f>
        <v>1800000</v>
      </c>
      <c r="E26" s="12">
        <f t="shared" si="6"/>
        <v>1200000</v>
      </c>
      <c r="F26" s="12">
        <f t="shared" si="6"/>
        <v>1200000</v>
      </c>
      <c r="G26" s="12">
        <f t="shared" si="6"/>
        <v>1200000</v>
      </c>
    </row>
    <row r="27" spans="1:7" s="4" customFormat="1" ht="15.75" x14ac:dyDescent="0.25">
      <c r="B27" s="6" t="s">
        <v>5</v>
      </c>
      <c r="C27" s="13">
        <f>+C23</f>
        <v>1000000</v>
      </c>
      <c r="D27" s="13">
        <f t="shared" ref="D27:G27" si="7">+D23</f>
        <v>1000000</v>
      </c>
      <c r="E27" s="13">
        <f t="shared" si="7"/>
        <v>2000000</v>
      </c>
      <c r="F27" s="13">
        <f t="shared" si="7"/>
        <v>2000000</v>
      </c>
      <c r="G27" s="13">
        <f t="shared" si="7"/>
        <v>2000000</v>
      </c>
    </row>
    <row r="28" spans="1:7" s="4" customFormat="1" ht="15.75" x14ac:dyDescent="0.25">
      <c r="A28" s="20" t="s">
        <v>24</v>
      </c>
      <c r="B28" s="22" t="s">
        <v>19</v>
      </c>
      <c r="C28" s="23">
        <f>+C26+C27</f>
        <v>2800000</v>
      </c>
      <c r="D28" s="23">
        <f t="shared" ref="D28:G28" si="8">+D26+D27</f>
        <v>2800000</v>
      </c>
      <c r="E28" s="23">
        <f t="shared" si="8"/>
        <v>3200000</v>
      </c>
      <c r="F28" s="23">
        <f t="shared" si="8"/>
        <v>3200000</v>
      </c>
      <c r="G28" s="23">
        <f t="shared" si="8"/>
        <v>3200000</v>
      </c>
    </row>
    <row r="29" spans="1:7" s="4" customFormat="1" ht="15.75" x14ac:dyDescent="0.25">
      <c r="B29" s="3"/>
      <c r="C29" s="5"/>
      <c r="D29" s="5"/>
      <c r="E29" s="5"/>
      <c r="F29" s="5"/>
      <c r="G29" s="5"/>
    </row>
    <row r="30" spans="1:7" s="4" customFormat="1" ht="15.75" x14ac:dyDescent="0.25">
      <c r="B30" s="3"/>
      <c r="C30" s="12"/>
      <c r="D30" s="12"/>
      <c r="E30" s="12"/>
      <c r="F30" s="12"/>
      <c r="G30" s="5"/>
    </row>
    <row r="31" spans="1:7" s="3" customFormat="1" ht="15.75" x14ac:dyDescent="0.25">
      <c r="A31" s="3" t="s">
        <v>9</v>
      </c>
      <c r="D31" s="14" t="s">
        <v>14</v>
      </c>
      <c r="E31" s="11">
        <v>800000</v>
      </c>
    </row>
    <row r="32" spans="1:7" s="4" customFormat="1" ht="15.75" x14ac:dyDescent="0.25">
      <c r="B32" s="3"/>
      <c r="C32" s="11"/>
      <c r="D32" s="18" t="s">
        <v>15</v>
      </c>
      <c r="E32" s="15">
        <v>0</v>
      </c>
      <c r="F32" s="11"/>
    </row>
    <row r="33" spans="1:5" s="4" customFormat="1" ht="15.75" x14ac:dyDescent="0.25">
      <c r="A33" s="14" t="s">
        <v>11</v>
      </c>
      <c r="B33" s="11">
        <v>500000</v>
      </c>
      <c r="D33" s="14" t="s">
        <v>16</v>
      </c>
      <c r="E33" s="11">
        <f>+E31-E32</f>
        <v>800000</v>
      </c>
    </row>
    <row r="34" spans="1:5" s="4" customFormat="1" ht="15.75" x14ac:dyDescent="0.25">
      <c r="A34" s="14" t="s">
        <v>10</v>
      </c>
      <c r="B34" s="11">
        <v>800000</v>
      </c>
      <c r="D34" s="18" t="s">
        <v>17</v>
      </c>
      <c r="E34" s="17">
        <v>0.4</v>
      </c>
    </row>
    <row r="35" spans="1:5" s="4" customFormat="1" ht="15.75" x14ac:dyDescent="0.25">
      <c r="A35" s="18" t="s">
        <v>13</v>
      </c>
      <c r="B35" s="15">
        <v>-320000</v>
      </c>
      <c r="D35" s="14" t="s">
        <v>7</v>
      </c>
      <c r="E35" s="11">
        <f>+E33*E34</f>
        <v>320000</v>
      </c>
    </row>
    <row r="36" spans="1:5" s="4" customFormat="1" ht="15.75" x14ac:dyDescent="0.25">
      <c r="A36" s="16" t="s">
        <v>22</v>
      </c>
      <c r="B36" s="11">
        <f>SUM(B33:B35)</f>
        <v>980000</v>
      </c>
    </row>
    <row r="37" spans="1:5" s="4" customFormat="1" ht="15.75" x14ac:dyDescent="0.25">
      <c r="A37" s="16"/>
      <c r="B37" s="11"/>
    </row>
    <row r="38" spans="1:5" s="4" customFormat="1" ht="15.75" x14ac:dyDescent="0.25">
      <c r="D38" s="14" t="s">
        <v>14</v>
      </c>
      <c r="E38" s="11">
        <v>100000</v>
      </c>
    </row>
    <row r="39" spans="1:5" s="4" customFormat="1" ht="15.75" x14ac:dyDescent="0.25">
      <c r="A39" s="14" t="s">
        <v>11</v>
      </c>
      <c r="B39" s="11">
        <v>0</v>
      </c>
      <c r="D39" s="18" t="s">
        <v>15</v>
      </c>
      <c r="E39" s="15">
        <v>0</v>
      </c>
    </row>
    <row r="40" spans="1:5" s="4" customFormat="1" ht="15.75" x14ac:dyDescent="0.25">
      <c r="A40" s="14" t="s">
        <v>10</v>
      </c>
      <c r="B40" s="11">
        <v>100000</v>
      </c>
      <c r="D40" s="14" t="s">
        <v>16</v>
      </c>
      <c r="E40" s="11">
        <f>+E38-E39</f>
        <v>100000</v>
      </c>
    </row>
    <row r="41" spans="1:5" s="4" customFormat="1" ht="15.75" x14ac:dyDescent="0.25">
      <c r="A41" s="18" t="s">
        <v>13</v>
      </c>
      <c r="B41" s="15">
        <v>-40000</v>
      </c>
      <c r="D41" s="18" t="s">
        <v>17</v>
      </c>
      <c r="E41" s="17">
        <v>0.4</v>
      </c>
    </row>
    <row r="42" spans="1:5" s="4" customFormat="1" ht="15.75" x14ac:dyDescent="0.25">
      <c r="B42" s="11">
        <f>+B39+B40+B41</f>
        <v>60000</v>
      </c>
      <c r="D42" s="14" t="s">
        <v>7</v>
      </c>
      <c r="E42" s="11">
        <f>+E40*E41</f>
        <v>40000</v>
      </c>
    </row>
    <row r="43" spans="1:5" s="4" customFormat="1" ht="15.75" x14ac:dyDescent="0.25"/>
    <row r="44" spans="1:5" s="4" customFormat="1" x14ac:dyDescent="0.25">
      <c r="A44" s="20" t="s">
        <v>24</v>
      </c>
      <c r="B44" s="21">
        <f>+B36-B42</f>
        <v>920000</v>
      </c>
      <c r="D44" s="8"/>
    </row>
    <row r="46" spans="1:5" x14ac:dyDescent="0.25">
      <c r="A46" s="16" t="s">
        <v>26</v>
      </c>
      <c r="B46" s="4" t="s">
        <v>27</v>
      </c>
      <c r="C46" s="4"/>
    </row>
    <row r="47" spans="1:5" x14ac:dyDescent="0.25">
      <c r="A47" s="16" t="s">
        <v>18</v>
      </c>
      <c r="B47" s="11">
        <f>2800000*0.8621+2800000*0.7432+3200000*0.6407+3200000*0.5523+(3200000+920000)*0.4761-9460000</f>
        <v>813972</v>
      </c>
      <c r="C47" s="4" t="s">
        <v>28</v>
      </c>
      <c r="D4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2020-12-23T09:06:17Z</dcterms:created>
  <dcterms:modified xsi:type="dcterms:W3CDTF">2021-01-13T07:36:41Z</dcterms:modified>
</cp:coreProperties>
</file>