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3005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B40" i="1" l="1"/>
  <c r="E16" i="1" l="1"/>
  <c r="F16" i="1"/>
  <c r="G16" i="1"/>
  <c r="D16" i="1"/>
  <c r="C16" i="1"/>
  <c r="E15" i="1" l="1"/>
  <c r="D14" i="1"/>
  <c r="D18" i="1" s="1"/>
  <c r="E14" i="1"/>
  <c r="E18" i="1" s="1"/>
  <c r="F14" i="1"/>
  <c r="F18" i="1" s="1"/>
  <c r="G14" i="1"/>
  <c r="G15" i="1" s="1"/>
  <c r="C14" i="1"/>
  <c r="D13" i="1"/>
  <c r="D15" i="1" s="1"/>
  <c r="E13" i="1"/>
  <c r="F13" i="1"/>
  <c r="F15" i="1" s="1"/>
  <c r="F17" i="1" s="1"/>
  <c r="F19" i="1" s="1"/>
  <c r="G13" i="1"/>
  <c r="B6" i="1"/>
  <c r="B5" i="1"/>
  <c r="B7" i="1" s="1"/>
  <c r="B27" i="1"/>
  <c r="E26" i="1"/>
  <c r="E28" i="1" s="1"/>
  <c r="C13" i="1"/>
  <c r="C15" i="1" l="1"/>
  <c r="C17" i="1" s="1"/>
  <c r="C19" i="1" s="1"/>
  <c r="G17" i="1"/>
  <c r="D17" i="1"/>
  <c r="D19" i="1" s="1"/>
  <c r="E17" i="1"/>
  <c r="E19" i="1" s="1"/>
  <c r="G18" i="1"/>
  <c r="C18" i="1"/>
  <c r="G19" i="1" l="1"/>
</calcChain>
</file>

<file path=xl/sharedStrings.xml><?xml version="1.0" encoding="utf-8"?>
<sst xmlns="http://schemas.openxmlformats.org/spreadsheetml/2006/main" count="36" uniqueCount="34">
  <si>
    <t>解答：</t>
  </si>
  <si>
    <t>(一) 期初投資現金流量</t>
    <phoneticPr fontId="2" type="noConversion"/>
  </si>
  <si>
    <t>(二)營運現金流量</t>
    <phoneticPr fontId="2" type="noConversion"/>
  </si>
  <si>
    <t>銷貨收入</t>
    <phoneticPr fontId="2" type="noConversion"/>
  </si>
  <si>
    <t>銷貨成本</t>
    <phoneticPr fontId="2" type="noConversion"/>
  </si>
  <si>
    <t>毛利</t>
    <phoneticPr fontId="2" type="noConversion"/>
  </si>
  <si>
    <t>折舊費用</t>
    <phoneticPr fontId="2" type="noConversion"/>
  </si>
  <si>
    <t>稅前淨利</t>
    <phoneticPr fontId="2" type="noConversion"/>
  </si>
  <si>
    <t>稅</t>
    <phoneticPr fontId="2" type="noConversion"/>
  </si>
  <si>
    <t>稅後淨利</t>
    <phoneticPr fontId="2" type="noConversion"/>
  </si>
  <si>
    <t>(三)期末現金流量</t>
    <phoneticPr fontId="2" type="noConversion"/>
  </si>
  <si>
    <t>資產的處分</t>
    <phoneticPr fontId="2" type="noConversion"/>
  </si>
  <si>
    <t>淨營運資金回收</t>
    <phoneticPr fontId="2" type="noConversion"/>
  </si>
  <si>
    <t>淨營運資金投入</t>
    <phoneticPr fontId="2" type="noConversion"/>
  </si>
  <si>
    <t>資產處分所得稅影響數</t>
    <phoneticPr fontId="2" type="noConversion"/>
  </si>
  <si>
    <t>賣價</t>
    <phoneticPr fontId="2" type="noConversion"/>
  </si>
  <si>
    <t>帳面價值</t>
    <phoneticPr fontId="2" type="noConversion"/>
  </si>
  <si>
    <t>利得</t>
    <phoneticPr fontId="2" type="noConversion"/>
  </si>
  <si>
    <t>稅率</t>
    <phoneticPr fontId="2" type="noConversion"/>
  </si>
  <si>
    <t>NPV=</t>
    <phoneticPr fontId="2" type="noConversion"/>
  </si>
  <si>
    <t>=</t>
    <phoneticPr fontId="2" type="noConversion"/>
  </si>
  <si>
    <t>營運現金流量</t>
    <phoneticPr fontId="2" type="noConversion"/>
  </si>
  <si>
    <t>期末現金流量</t>
    <phoneticPr fontId="2" type="noConversion"/>
  </si>
  <si>
    <t>新機器成本</t>
    <phoneticPr fontId="2" type="noConversion"/>
  </si>
  <si>
    <r>
      <t xml:space="preserve">&gt;0 </t>
    </r>
    <r>
      <rPr>
        <sz val="12"/>
        <color theme="1"/>
        <rFont val="微軟正黑體"/>
        <family val="2"/>
        <charset val="136"/>
      </rPr>
      <t>所以公司應執行此計畫</t>
    </r>
    <phoneticPr fontId="2" type="noConversion"/>
  </si>
  <si>
    <t>(1)</t>
    <phoneticPr fontId="2" type="noConversion"/>
  </si>
  <si>
    <t>(2)</t>
    <phoneticPr fontId="2" type="noConversion"/>
  </si>
  <si>
    <t>權益的資金成本=</t>
    <phoneticPr fontId="2" type="noConversion"/>
  </si>
  <si>
    <t>負債的稅後資金成本=</t>
    <phoneticPr fontId="2" type="noConversion"/>
  </si>
  <si>
    <t>已經是稅後了</t>
    <phoneticPr fontId="2" type="noConversion"/>
  </si>
  <si>
    <t>5%+1.5*0.1=0.2</t>
    <phoneticPr fontId="2" type="noConversion"/>
  </si>
  <si>
    <t>WACC=0.5*0.06+0.5*0.2=0.13</t>
    <phoneticPr fontId="2" type="noConversion"/>
  </si>
  <si>
    <t>(3)</t>
    <phoneticPr fontId="2" type="noConversion"/>
  </si>
  <si>
    <t>3,360,000*PVIF(13%,1)+3,360,000*PVIF(13%,2)+3,960,000*PVIF(13%,3)+3,960,000*PVIF(13%,4)+(3,960,000+2,800,000)*PVIF(13%,5)-13,000,000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</si>
</sst>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76" formatCode="#,##0.00_);[Red]\(#,##0.00\)"/>
    <numFmt numFmtId="177" formatCode="#,##0_);[Red]\(#,##0\)"/>
  </numFmts>
  <fonts count="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b/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細明體"/>
      <family val="3"/>
      <charset val="136"/>
    </font>
    <font>
      <sz val="14"/>
      <color theme="1"/>
      <name val="Times New Roman"/>
      <family val="1"/>
    </font>
    <font>
      <sz val="12"/>
      <color rgb="FFFF000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176" fontId="4" fillId="0" borderId="0" xfId="0" applyNumberFormat="1" applyFont="1" applyAlignment="1">
      <alignment horizontal="justify" vertical="center"/>
    </xf>
    <xf numFmtId="176" fontId="0" fillId="0" borderId="0" xfId="0" applyNumberFormat="1" applyBorder="1">
      <alignment vertical="center"/>
    </xf>
    <xf numFmtId="176" fontId="5" fillId="0" borderId="0" xfId="0" applyNumberFormat="1" applyFont="1" applyBorder="1">
      <alignment vertical="center"/>
    </xf>
    <xf numFmtId="176" fontId="3" fillId="0" borderId="0" xfId="0" applyNumberFormat="1" applyFont="1" applyBorder="1">
      <alignment vertical="center"/>
    </xf>
    <xf numFmtId="176" fontId="3" fillId="0" borderId="0" xfId="2" applyNumberFormat="1" applyFont="1" applyBorder="1">
      <alignment vertical="center"/>
    </xf>
    <xf numFmtId="176" fontId="5" fillId="0" borderId="1" xfId="0" applyNumberFormat="1" applyFont="1" applyBorder="1">
      <alignment vertical="center"/>
    </xf>
    <xf numFmtId="177" fontId="3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Border="1">
      <alignment vertical="center"/>
    </xf>
    <xf numFmtId="177" fontId="3" fillId="0" borderId="0" xfId="1" applyNumberFormat="1" applyFont="1" applyBorder="1">
      <alignment vertical="center"/>
    </xf>
    <xf numFmtId="177" fontId="3" fillId="0" borderId="1" xfId="1" applyNumberFormat="1" applyFont="1" applyBorder="1">
      <alignment vertical="center"/>
    </xf>
    <xf numFmtId="177" fontId="3" fillId="0" borderId="0" xfId="0" applyNumberFormat="1" applyFont="1" applyBorder="1">
      <alignment vertical="center"/>
    </xf>
    <xf numFmtId="177" fontId="3" fillId="0" borderId="0" xfId="2" applyNumberFormat="1" applyFont="1" applyBorder="1">
      <alignment vertical="center"/>
    </xf>
    <xf numFmtId="177" fontId="3" fillId="0" borderId="1" xfId="2" applyNumberFormat="1" applyFont="1" applyBorder="1">
      <alignment vertical="center"/>
    </xf>
    <xf numFmtId="176" fontId="5" fillId="0" borderId="0" xfId="0" applyNumberFormat="1" applyFont="1" applyBorder="1" applyAlignment="1">
      <alignment horizontal="right" vertical="center"/>
    </xf>
    <xf numFmtId="177" fontId="3" fillId="0" borderId="1" xfId="0" applyNumberFormat="1" applyFont="1" applyBorder="1">
      <alignment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1" xfId="0" applyNumberFormat="1" applyFont="1" applyBorder="1">
      <alignment vertical="center"/>
    </xf>
    <xf numFmtId="176" fontId="5" fillId="0" borderId="1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center" vertical="center"/>
    </xf>
    <xf numFmtId="176" fontId="8" fillId="0" borderId="0" xfId="0" applyNumberFormat="1" applyFont="1" applyBorder="1" applyAlignment="1">
      <alignment horizontal="right" vertical="center"/>
    </xf>
  </cellXfs>
  <cellStyles count="3">
    <cellStyle name="一般" xfId="0" builtinId="0"/>
    <cellStyle name="千分位" xfId="1" builtinId="3"/>
    <cellStyle name="百分比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topLeftCell="A7" workbookViewId="0">
      <selection activeCell="B39" sqref="B39"/>
    </sheetView>
  </sheetViews>
  <sheetFormatPr defaultRowHeight="16.5" x14ac:dyDescent="0.25"/>
  <cols>
    <col min="1" max="1" width="22.75" style="2" bestFit="1" customWidth="1"/>
    <col min="2" max="2" width="18.75" style="2" bestFit="1" customWidth="1"/>
    <col min="3" max="6" width="14" style="2" bestFit="1" customWidth="1"/>
    <col min="7" max="7" width="10.125" style="2" bestFit="1" customWidth="1"/>
    <col min="8" max="8" width="9" style="2"/>
    <col min="9" max="9" width="22.75" style="2" bestFit="1" customWidth="1"/>
    <col min="10" max="10" width="28.25" style="2" customWidth="1"/>
    <col min="11" max="16384" width="9" style="2"/>
  </cols>
  <sheetData>
    <row r="1" spans="1:7" x14ac:dyDescent="0.25">
      <c r="A1" s="1" t="s">
        <v>0</v>
      </c>
    </row>
    <row r="2" spans="1:7" ht="18.75" x14ac:dyDescent="0.25">
      <c r="A2" s="19" t="s">
        <v>25</v>
      </c>
    </row>
    <row r="3" spans="1:7" s="3" customFormat="1" ht="15.75" x14ac:dyDescent="0.25">
      <c r="A3" s="3" t="s">
        <v>1</v>
      </c>
    </row>
    <row r="4" spans="1:7" s="4" customFormat="1" ht="15.75" x14ac:dyDescent="0.25"/>
    <row r="5" spans="1:7" s="4" customFormat="1" ht="15.75" x14ac:dyDescent="0.25">
      <c r="A5" s="14" t="s">
        <v>23</v>
      </c>
      <c r="B5" s="9">
        <f>10000000+2000000</f>
        <v>12000000</v>
      </c>
    </row>
    <row r="6" spans="1:7" s="4" customFormat="1" ht="15.75" x14ac:dyDescent="0.25">
      <c r="A6" s="14" t="s">
        <v>13</v>
      </c>
      <c r="B6" s="10">
        <f>2000000-1000000</f>
        <v>1000000</v>
      </c>
    </row>
    <row r="7" spans="1:7" s="4" customFormat="1" ht="15.75" x14ac:dyDescent="0.25">
      <c r="A7" s="3"/>
      <c r="B7" s="11">
        <f>SUM(B5:B6)</f>
        <v>13000000</v>
      </c>
    </row>
    <row r="8" spans="1:7" s="4" customFormat="1" ht="15.75" x14ac:dyDescent="0.25">
      <c r="A8" s="3"/>
    </row>
    <row r="9" spans="1:7" s="3" customFormat="1" ht="15.75" x14ac:dyDescent="0.25">
      <c r="A9" s="3" t="s">
        <v>2</v>
      </c>
    </row>
    <row r="10" spans="1:7" s="4" customFormat="1" ht="15.75" x14ac:dyDescent="0.25">
      <c r="B10" s="3"/>
      <c r="C10" s="7">
        <v>1</v>
      </c>
      <c r="D10" s="7">
        <v>2</v>
      </c>
      <c r="E10" s="7">
        <v>3</v>
      </c>
      <c r="F10" s="7">
        <v>4</v>
      </c>
      <c r="G10" s="7">
        <v>5</v>
      </c>
    </row>
    <row r="11" spans="1:7" s="4" customFormat="1" ht="15.75" x14ac:dyDescent="0.25">
      <c r="B11" s="3" t="s">
        <v>3</v>
      </c>
      <c r="C11" s="9">
        <v>6000000</v>
      </c>
      <c r="D11" s="9">
        <v>6000000</v>
      </c>
      <c r="E11" s="9">
        <v>8000000</v>
      </c>
      <c r="F11" s="9">
        <v>8000000</v>
      </c>
      <c r="G11" s="9">
        <v>8000000</v>
      </c>
    </row>
    <row r="12" spans="1:7" s="4" customFormat="1" ht="15.75" x14ac:dyDescent="0.25">
      <c r="B12" s="6" t="s">
        <v>4</v>
      </c>
      <c r="C12" s="10">
        <v>2000000</v>
      </c>
      <c r="D12" s="10">
        <v>2000000</v>
      </c>
      <c r="E12" s="10">
        <v>3000000</v>
      </c>
      <c r="F12" s="10">
        <v>3000000</v>
      </c>
      <c r="G12" s="10">
        <v>3000000</v>
      </c>
    </row>
    <row r="13" spans="1:7" s="4" customFormat="1" ht="15.75" x14ac:dyDescent="0.25">
      <c r="B13" s="3" t="s">
        <v>5</v>
      </c>
      <c r="C13" s="12">
        <f>+C11-C12</f>
        <v>4000000</v>
      </c>
      <c r="D13" s="12">
        <f t="shared" ref="D13:G13" si="0">+D11-D12</f>
        <v>4000000</v>
      </c>
      <c r="E13" s="12">
        <f t="shared" si="0"/>
        <v>5000000</v>
      </c>
      <c r="F13" s="12">
        <f t="shared" si="0"/>
        <v>5000000</v>
      </c>
      <c r="G13" s="12">
        <f t="shared" si="0"/>
        <v>5000000</v>
      </c>
    </row>
    <row r="14" spans="1:7" s="4" customFormat="1" ht="15.75" x14ac:dyDescent="0.25">
      <c r="B14" s="6" t="s">
        <v>6</v>
      </c>
      <c r="C14" s="13">
        <f>12000000/5</f>
        <v>2400000</v>
      </c>
      <c r="D14" s="13">
        <f t="shared" ref="D14:G14" si="1">12000000/5</f>
        <v>2400000</v>
      </c>
      <c r="E14" s="13">
        <f t="shared" si="1"/>
        <v>2400000</v>
      </c>
      <c r="F14" s="13">
        <f t="shared" si="1"/>
        <v>2400000</v>
      </c>
      <c r="G14" s="13">
        <f t="shared" si="1"/>
        <v>2400000</v>
      </c>
    </row>
    <row r="15" spans="1:7" s="4" customFormat="1" ht="15.75" x14ac:dyDescent="0.25">
      <c r="B15" s="3" t="s">
        <v>7</v>
      </c>
      <c r="C15" s="12">
        <f>+C13-C14</f>
        <v>1600000</v>
      </c>
      <c r="D15" s="12">
        <f t="shared" ref="D15:G15" si="2">+D13-D14</f>
        <v>1600000</v>
      </c>
      <c r="E15" s="12">
        <f t="shared" si="2"/>
        <v>2600000</v>
      </c>
      <c r="F15" s="12">
        <f t="shared" si="2"/>
        <v>2600000</v>
      </c>
      <c r="G15" s="12">
        <f t="shared" si="2"/>
        <v>2600000</v>
      </c>
    </row>
    <row r="16" spans="1:7" s="4" customFormat="1" ht="15.75" x14ac:dyDescent="0.25">
      <c r="B16" s="3" t="s">
        <v>8</v>
      </c>
      <c r="C16" s="13">
        <f>+C15*0.4</f>
        <v>640000</v>
      </c>
      <c r="D16" s="13">
        <f>+D15*0.4</f>
        <v>640000</v>
      </c>
      <c r="E16" s="13">
        <f t="shared" ref="E16:G16" si="3">+E15*0.4</f>
        <v>1040000</v>
      </c>
      <c r="F16" s="13">
        <f t="shared" si="3"/>
        <v>1040000</v>
      </c>
      <c r="G16" s="13">
        <f t="shared" si="3"/>
        <v>1040000</v>
      </c>
    </row>
    <row r="17" spans="1:7" s="4" customFormat="1" ht="15.75" x14ac:dyDescent="0.25">
      <c r="B17" s="3" t="s">
        <v>9</v>
      </c>
      <c r="C17" s="12">
        <f>+C15-C16</f>
        <v>960000</v>
      </c>
      <c r="D17" s="12">
        <f t="shared" ref="D17:G17" si="4">+D15-D16</f>
        <v>960000</v>
      </c>
      <c r="E17" s="12">
        <f t="shared" si="4"/>
        <v>1560000</v>
      </c>
      <c r="F17" s="12">
        <f t="shared" si="4"/>
        <v>1560000</v>
      </c>
      <c r="G17" s="12">
        <f t="shared" si="4"/>
        <v>1560000</v>
      </c>
    </row>
    <row r="18" spans="1:7" s="4" customFormat="1" ht="15.75" x14ac:dyDescent="0.25">
      <c r="B18" s="6" t="s">
        <v>6</v>
      </c>
      <c r="C18" s="13">
        <f>+C14</f>
        <v>2400000</v>
      </c>
      <c r="D18" s="13">
        <f t="shared" ref="D18:G18" si="5">+D14</f>
        <v>2400000</v>
      </c>
      <c r="E18" s="13">
        <f t="shared" si="5"/>
        <v>2400000</v>
      </c>
      <c r="F18" s="13">
        <f t="shared" si="5"/>
        <v>2400000</v>
      </c>
      <c r="G18" s="13">
        <f t="shared" si="5"/>
        <v>2400000</v>
      </c>
    </row>
    <row r="19" spans="1:7" s="4" customFormat="1" ht="15.75" x14ac:dyDescent="0.25">
      <c r="B19" s="3" t="s">
        <v>21</v>
      </c>
      <c r="C19" s="12">
        <f>+C17+C18</f>
        <v>3360000</v>
      </c>
      <c r="D19" s="12">
        <f t="shared" ref="D19:G19" si="6">+D17+D18</f>
        <v>3360000</v>
      </c>
      <c r="E19" s="12">
        <f t="shared" si="6"/>
        <v>3960000</v>
      </c>
      <c r="F19" s="12">
        <f t="shared" si="6"/>
        <v>3960000</v>
      </c>
      <c r="G19" s="12">
        <f t="shared" si="6"/>
        <v>3960000</v>
      </c>
    </row>
    <row r="20" spans="1:7" s="4" customFormat="1" ht="15.75" x14ac:dyDescent="0.25">
      <c r="B20" s="3"/>
      <c r="C20" s="5"/>
      <c r="D20" s="5"/>
      <c r="E20" s="5"/>
      <c r="F20" s="5"/>
      <c r="G20" s="5"/>
    </row>
    <row r="21" spans="1:7" s="4" customFormat="1" ht="15.75" x14ac:dyDescent="0.25">
      <c r="B21" s="3"/>
      <c r="C21" s="12"/>
      <c r="D21" s="12"/>
      <c r="E21" s="12"/>
      <c r="F21" s="12"/>
      <c r="G21" s="5"/>
    </row>
    <row r="22" spans="1:7" s="3" customFormat="1" ht="15.75" x14ac:dyDescent="0.25">
      <c r="A22" s="3" t="s">
        <v>10</v>
      </c>
    </row>
    <row r="23" spans="1:7" s="4" customFormat="1" ht="15.75" x14ac:dyDescent="0.25">
      <c r="B23" s="3"/>
      <c r="C23" s="11"/>
      <c r="D23" s="11"/>
      <c r="E23" s="11"/>
      <c r="F23" s="11"/>
    </row>
    <row r="24" spans="1:7" s="4" customFormat="1" ht="15.75" x14ac:dyDescent="0.25">
      <c r="A24" s="14" t="s">
        <v>12</v>
      </c>
      <c r="B24" s="11">
        <v>1000000</v>
      </c>
      <c r="D24" s="14" t="s">
        <v>15</v>
      </c>
      <c r="E24" s="11">
        <v>3000000</v>
      </c>
    </row>
    <row r="25" spans="1:7" s="4" customFormat="1" ht="15.75" x14ac:dyDescent="0.25">
      <c r="A25" s="14" t="s">
        <v>11</v>
      </c>
      <c r="B25" s="11">
        <v>3000000</v>
      </c>
      <c r="D25" s="18" t="s">
        <v>16</v>
      </c>
      <c r="E25" s="15">
        <v>0</v>
      </c>
    </row>
    <row r="26" spans="1:7" s="4" customFormat="1" ht="15.75" x14ac:dyDescent="0.25">
      <c r="A26" s="14" t="s">
        <v>14</v>
      </c>
      <c r="B26" s="15">
        <v>-1200000</v>
      </c>
      <c r="D26" s="14" t="s">
        <v>17</v>
      </c>
      <c r="E26" s="11">
        <f>+E24-E25</f>
        <v>3000000</v>
      </c>
    </row>
    <row r="27" spans="1:7" s="4" customFormat="1" ht="15.75" x14ac:dyDescent="0.25">
      <c r="A27" s="14" t="s">
        <v>22</v>
      </c>
      <c r="B27" s="11">
        <f>SUM(B24:B26)</f>
        <v>2800000</v>
      </c>
      <c r="D27" s="18" t="s">
        <v>18</v>
      </c>
      <c r="E27" s="17">
        <v>0.4</v>
      </c>
    </row>
    <row r="28" spans="1:7" s="4" customFormat="1" ht="15.75" x14ac:dyDescent="0.25">
      <c r="D28" s="14" t="s">
        <v>8</v>
      </c>
      <c r="E28" s="11">
        <f>+E26*E27</f>
        <v>1200000</v>
      </c>
    </row>
    <row r="29" spans="1:7" s="4" customFormat="1" ht="15.75" x14ac:dyDescent="0.25">
      <c r="D29" s="14"/>
      <c r="E29" s="11"/>
    </row>
    <row r="30" spans="1:7" s="4" customFormat="1" ht="15.75" x14ac:dyDescent="0.25">
      <c r="D30" s="14"/>
      <c r="E30" s="11"/>
    </row>
    <row r="31" spans="1:7" s="4" customFormat="1" ht="18.75" x14ac:dyDescent="0.25">
      <c r="A31" s="19" t="s">
        <v>26</v>
      </c>
      <c r="D31" s="14"/>
      <c r="E31" s="11"/>
    </row>
    <row r="32" spans="1:7" s="4" customFormat="1" ht="18.75" x14ac:dyDescent="0.25">
      <c r="A32" s="19"/>
      <c r="B32" s="3" t="s">
        <v>28</v>
      </c>
      <c r="C32" s="4">
        <v>0.06</v>
      </c>
      <c r="D32" s="20" t="s">
        <v>29</v>
      </c>
      <c r="E32" s="11"/>
    </row>
    <row r="33" spans="1:5" s="4" customFormat="1" ht="18.75" x14ac:dyDescent="0.25">
      <c r="A33" s="19"/>
      <c r="B33" s="3" t="s">
        <v>27</v>
      </c>
      <c r="C33" s="4" t="s">
        <v>30</v>
      </c>
      <c r="D33" s="14"/>
      <c r="E33" s="11"/>
    </row>
    <row r="34" spans="1:5" s="4" customFormat="1" ht="18.75" x14ac:dyDescent="0.25">
      <c r="A34" s="19"/>
      <c r="B34" s="4" t="s">
        <v>31</v>
      </c>
      <c r="D34" s="14"/>
      <c r="E34" s="11"/>
    </row>
    <row r="35" spans="1:5" s="4" customFormat="1" ht="18.75" x14ac:dyDescent="0.25">
      <c r="A35" s="19"/>
      <c r="D35" s="14"/>
      <c r="E35" s="11"/>
    </row>
    <row r="36" spans="1:5" s="4" customFormat="1" ht="18.75" x14ac:dyDescent="0.25">
      <c r="A36" s="19" t="s">
        <v>32</v>
      </c>
      <c r="D36" s="14"/>
    </row>
    <row r="37" spans="1:5" s="4" customFormat="1" ht="15.75" x14ac:dyDescent="0.25">
      <c r="A37" s="16" t="s">
        <v>19</v>
      </c>
      <c r="B37" s="4" t="s">
        <v>33</v>
      </c>
    </row>
    <row r="38" spans="1:5" s="4" customFormat="1" x14ac:dyDescent="0.25">
      <c r="A38" s="16" t="s">
        <v>20</v>
      </c>
      <c r="B38" s="11">
        <v>1447488</v>
      </c>
      <c r="C38" s="4" t="s">
        <v>24</v>
      </c>
      <c r="D38" s="8"/>
    </row>
    <row r="40" spans="1:5" x14ac:dyDescent="0.25">
      <c r="B40" s="11">
        <f>3360000*0.885+3360000*0.7831+3960000*0.6931+3960000*0.6133+(3960000+2800000)*0.5428-13000000</f>
        <v>1447488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6.5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2020-12-23T09:06:17Z</dcterms:created>
  <dcterms:modified xsi:type="dcterms:W3CDTF">2021-01-13T06:55:17Z</dcterms:modified>
</cp:coreProperties>
</file>