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katherineholland/Google Drive/Kate/Mg_Reprocessing/Supplement_final/Data/"/>
    </mc:Choice>
  </mc:AlternateContent>
  <xr:revisionPtr revIDLastSave="0" documentId="13_ncr:1_{3220593E-64CA-0645-86FE-69336BA5C4F6}" xr6:coauthVersionLast="40" xr6:coauthVersionMax="40" xr10:uidLastSave="{00000000-0000-0000-0000-000000000000}"/>
  <bookViews>
    <workbookView xWindow="0" yWindow="460" windowWidth="17480" windowHeight="16540" tabRatio="500" xr2:uid="{00000000-000D-0000-FFFF-FFFF00000000}"/>
  </bookViews>
  <sheets>
    <sheet name="MgCa_Data" sheetId="1" r:id="rId1"/>
  </sheets>
  <calcPr calcId="191029"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V61" i="1" l="1"/>
  <c r="V62" i="1"/>
  <c r="V63" i="1"/>
  <c r="V64" i="1"/>
  <c r="V65" i="1"/>
  <c r="V66" i="1"/>
  <c r="V67" i="1"/>
  <c r="V68" i="1"/>
  <c r="V60" i="1"/>
  <c r="E66" i="1"/>
  <c r="D66" i="1" s="1"/>
  <c r="E65" i="1"/>
  <c r="D65" i="1" s="1"/>
  <c r="E64" i="1"/>
  <c r="D64" i="1" s="1"/>
  <c r="E63" i="1"/>
  <c r="D63" i="1" s="1"/>
  <c r="E62" i="1"/>
  <c r="D62" i="1" s="1"/>
  <c r="E61" i="1"/>
  <c r="D61" i="1" s="1"/>
  <c r="E68" i="1"/>
  <c r="D68" i="1" s="1"/>
  <c r="E67" i="1"/>
  <c r="D67" i="1" s="1"/>
  <c r="E60" i="1"/>
  <c r="D60" i="1" s="1"/>
  <c r="V126" i="1" l="1"/>
  <c r="H126" i="1"/>
  <c r="E126" i="1"/>
  <c r="D126" i="1"/>
  <c r="V125" i="1"/>
  <c r="H125" i="1"/>
  <c r="E125" i="1"/>
  <c r="D125" i="1"/>
  <c r="V124" i="1"/>
  <c r="H124" i="1"/>
  <c r="E124" i="1"/>
  <c r="D124" i="1"/>
  <c r="V123" i="1"/>
  <c r="H123" i="1"/>
  <c r="E123" i="1"/>
  <c r="D123" i="1"/>
  <c r="V122" i="1"/>
  <c r="H122" i="1"/>
  <c r="E122" i="1"/>
  <c r="D122" i="1"/>
  <c r="V121" i="1"/>
  <c r="H121" i="1"/>
  <c r="E121" i="1"/>
  <c r="D121" i="1"/>
  <c r="V120" i="1"/>
  <c r="H120" i="1"/>
  <c r="E120" i="1"/>
  <c r="D120" i="1"/>
  <c r="V119" i="1"/>
  <c r="E119" i="1"/>
  <c r="D119" i="1"/>
  <c r="V118" i="1"/>
  <c r="E118" i="1"/>
  <c r="D118" i="1"/>
  <c r="V117" i="1"/>
  <c r="E117" i="1"/>
  <c r="D117" i="1"/>
  <c r="V116" i="1"/>
  <c r="E116" i="1"/>
  <c r="D116" i="1"/>
  <c r="V115" i="1"/>
  <c r="E115" i="1"/>
  <c r="D115" i="1"/>
  <c r="V114" i="1"/>
  <c r="E114" i="1"/>
  <c r="D114" i="1"/>
  <c r="V113" i="1"/>
  <c r="E113" i="1"/>
  <c r="D113" i="1"/>
  <c r="V112" i="1"/>
  <c r="E112" i="1"/>
  <c r="D112" i="1"/>
  <c r="V111" i="1"/>
  <c r="E111" i="1"/>
  <c r="D111" i="1"/>
  <c r="V110" i="1"/>
  <c r="E110" i="1"/>
  <c r="D110" i="1"/>
  <c r="V109" i="1"/>
  <c r="E109" i="1"/>
  <c r="D109" i="1"/>
  <c r="V108" i="1"/>
  <c r="E108" i="1"/>
  <c r="D108" i="1"/>
  <c r="V107" i="1"/>
  <c r="E107" i="1"/>
  <c r="D107" i="1"/>
  <c r="V106" i="1"/>
  <c r="E106" i="1"/>
  <c r="D106" i="1"/>
  <c r="V105" i="1"/>
  <c r="E105" i="1"/>
  <c r="D105" i="1"/>
  <c r="V104" i="1"/>
  <c r="E104" i="1"/>
  <c r="D104" i="1"/>
  <c r="V103" i="1"/>
  <c r="E103" i="1"/>
  <c r="D103" i="1"/>
  <c r="V102" i="1"/>
  <c r="E102" i="1"/>
  <c r="D102" i="1"/>
  <c r="V101" i="1"/>
  <c r="E101" i="1"/>
  <c r="D101" i="1"/>
  <c r="V100" i="1"/>
  <c r="E100" i="1"/>
  <c r="D100" i="1"/>
  <c r="V99" i="1"/>
  <c r="E99" i="1"/>
  <c r="D99" i="1"/>
  <c r="V98" i="1"/>
  <c r="E98" i="1"/>
  <c r="D98" i="1"/>
  <c r="V97" i="1"/>
  <c r="E97" i="1"/>
  <c r="D97" i="1"/>
  <c r="V96" i="1"/>
  <c r="E96" i="1"/>
  <c r="D96" i="1"/>
  <c r="V95" i="1"/>
  <c r="E95" i="1"/>
  <c r="D95" i="1"/>
  <c r="V94" i="1"/>
  <c r="E94" i="1"/>
  <c r="D94" i="1"/>
  <c r="V93" i="1"/>
  <c r="E93" i="1"/>
  <c r="D93" i="1"/>
  <c r="V92" i="1"/>
  <c r="H92" i="1"/>
  <c r="E92" i="1"/>
  <c r="D92" i="1" s="1"/>
  <c r="V91" i="1"/>
  <c r="H91" i="1"/>
  <c r="E91" i="1"/>
  <c r="D91" i="1" s="1"/>
  <c r="V90" i="1"/>
  <c r="H90" i="1"/>
  <c r="E90" i="1"/>
  <c r="D90" i="1" s="1"/>
  <c r="V89" i="1"/>
  <c r="H89" i="1"/>
  <c r="E89" i="1"/>
  <c r="D89" i="1" s="1"/>
  <c r="V88" i="1"/>
  <c r="H88" i="1"/>
  <c r="E88" i="1"/>
  <c r="D88" i="1" s="1"/>
  <c r="V87" i="1"/>
  <c r="H87" i="1"/>
  <c r="E87" i="1"/>
  <c r="D87" i="1" s="1"/>
  <c r="V86" i="1"/>
  <c r="H86" i="1"/>
  <c r="E86" i="1"/>
  <c r="D86" i="1" s="1"/>
  <c r="V85" i="1"/>
  <c r="H85" i="1"/>
  <c r="E85" i="1"/>
  <c r="D85" i="1" s="1"/>
  <c r="V84" i="1"/>
  <c r="H84" i="1"/>
  <c r="E84" i="1"/>
  <c r="D84" i="1" s="1"/>
  <c r="V83" i="1"/>
  <c r="H83" i="1"/>
  <c r="E83" i="1"/>
  <c r="D83" i="1" s="1"/>
  <c r="V82" i="1"/>
  <c r="H82" i="1"/>
  <c r="E82" i="1"/>
  <c r="D82" i="1" s="1"/>
  <c r="V81" i="1"/>
  <c r="H81" i="1"/>
  <c r="E81" i="1"/>
  <c r="D81" i="1" s="1"/>
  <c r="V80" i="1"/>
  <c r="H80" i="1"/>
  <c r="E80" i="1"/>
  <c r="D80" i="1" s="1"/>
  <c r="V79" i="1"/>
  <c r="H79" i="1"/>
  <c r="E79" i="1"/>
  <c r="D79" i="1" s="1"/>
  <c r="V78" i="1"/>
  <c r="H78" i="1"/>
  <c r="E78" i="1"/>
  <c r="D78" i="1" s="1"/>
  <c r="V77" i="1"/>
  <c r="H77" i="1"/>
  <c r="E77" i="1"/>
  <c r="D77" i="1" s="1"/>
  <c r="V76" i="1"/>
  <c r="H76" i="1"/>
  <c r="E76" i="1"/>
  <c r="D76" i="1" s="1"/>
  <c r="V75" i="1"/>
  <c r="E75" i="1"/>
  <c r="D75" i="1" s="1"/>
  <c r="V74" i="1"/>
  <c r="E74" i="1"/>
  <c r="D74" i="1" s="1"/>
  <c r="V73" i="1"/>
  <c r="E73" i="1"/>
  <c r="D73" i="1" s="1"/>
  <c r="V72" i="1"/>
  <c r="E72" i="1"/>
  <c r="D72" i="1" s="1"/>
  <c r="V71" i="1"/>
  <c r="E71" i="1"/>
  <c r="D71" i="1" s="1"/>
  <c r="V70" i="1"/>
  <c r="E70" i="1"/>
  <c r="D70" i="1" s="1"/>
  <c r="V69" i="1"/>
  <c r="E69" i="1"/>
  <c r="D69" i="1" s="1"/>
  <c r="F51" i="1"/>
  <c r="F50" i="1"/>
  <c r="V28" i="1"/>
  <c r="F28" i="1"/>
  <c r="V27" i="1"/>
  <c r="F27" i="1"/>
  <c r="V26" i="1"/>
  <c r="F26" i="1"/>
  <c r="V25" i="1"/>
  <c r="F25" i="1"/>
  <c r="V24" i="1"/>
  <c r="F24" i="1"/>
  <c r="V23" i="1"/>
  <c r="F23" i="1"/>
  <c r="V22" i="1"/>
  <c r="F22" i="1"/>
  <c r="V21" i="1"/>
  <c r="F21" i="1"/>
  <c r="V20" i="1"/>
  <c r="F20" i="1"/>
  <c r="V19" i="1"/>
  <c r="F19" i="1"/>
  <c r="V18" i="1"/>
  <c r="F18" i="1"/>
  <c r="V17" i="1"/>
  <c r="F17" i="1"/>
  <c r="V16" i="1"/>
  <c r="F16" i="1"/>
  <c r="V15" i="1"/>
  <c r="F15" i="1"/>
  <c r="V14" i="1"/>
  <c r="F14" i="1"/>
  <c r="V13" i="1"/>
  <c r="F13" i="1"/>
  <c r="V12" i="1"/>
  <c r="F12" i="1"/>
  <c r="V11" i="1"/>
  <c r="F11" i="1"/>
  <c r="V10" i="1"/>
  <c r="F10" i="1"/>
  <c r="V9" i="1"/>
  <c r="F9" i="1"/>
  <c r="V8" i="1"/>
  <c r="F8" i="1"/>
  <c r="V7" i="1"/>
  <c r="F7" i="1"/>
  <c r="V6" i="1"/>
  <c r="F6" i="1"/>
  <c r="V5" i="1"/>
  <c r="F5" i="1"/>
  <c r="V4" i="1"/>
  <c r="F4" i="1"/>
  <c r="V3" i="1"/>
  <c r="F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OB</author>
  </authors>
  <commentList>
    <comment ref="J1" authorId="0" shapeId="0" xr:uid="{00000000-0006-0000-0000-000001000000}">
      <text>
        <r>
          <rPr>
            <sz val="11"/>
            <color rgb="FF000000"/>
            <rFont val="Calibri"/>
            <family val="2"/>
            <charset val="1"/>
          </rPr>
          <t>Only put the MEASURED variables.</t>
        </r>
      </text>
    </comment>
    <comment ref="K1" authorId="0" shapeId="0" xr:uid="{00000000-0006-0000-0000-000002000000}">
      <text>
        <r>
          <rPr>
            <sz val="11"/>
            <color rgb="FF000000"/>
            <rFont val="Calibri"/>
            <family val="2"/>
            <charset val="1"/>
          </rPr>
          <t>Only put the MEASURED variables.</t>
        </r>
      </text>
    </comment>
  </commentList>
</comments>
</file>

<file path=xl/sharedStrings.xml><?xml version="1.0" encoding="utf-8"?>
<sst xmlns="http://schemas.openxmlformats.org/spreadsheetml/2006/main" count="1008" uniqueCount="170">
  <si>
    <t>Year</t>
  </si>
  <si>
    <t>Temp</t>
  </si>
  <si>
    <t>Salinity</t>
  </si>
  <si>
    <r>
      <rPr>
        <b/>
        <sz val="11"/>
        <rFont val="Calibri Light"/>
        <family val="2"/>
        <charset val="1"/>
      </rPr>
      <t>[Mg]</t>
    </r>
    <r>
      <rPr>
        <b/>
        <vertAlign val="subscript"/>
        <sz val="11"/>
        <rFont val="Calibri Light"/>
        <family val="2"/>
        <charset val="1"/>
      </rPr>
      <t>sw</t>
    </r>
  </si>
  <si>
    <r>
      <rPr>
        <b/>
        <sz val="11"/>
        <rFont val="Calibri Light"/>
        <family val="2"/>
        <charset val="1"/>
      </rPr>
      <t>[Ca]</t>
    </r>
    <r>
      <rPr>
        <b/>
        <vertAlign val="subscript"/>
        <sz val="11"/>
        <rFont val="Calibri Light"/>
        <family val="2"/>
        <charset val="1"/>
      </rPr>
      <t>sw</t>
    </r>
  </si>
  <si>
    <r>
      <rPr>
        <b/>
        <sz val="11"/>
        <rFont val="Calibri Light"/>
        <family val="2"/>
        <charset val="1"/>
      </rPr>
      <t>Mg/Ca</t>
    </r>
    <r>
      <rPr>
        <b/>
        <vertAlign val="subscript"/>
        <sz val="11"/>
        <rFont val="Calibri Light"/>
        <family val="2"/>
        <charset val="1"/>
      </rPr>
      <t>sw</t>
    </r>
  </si>
  <si>
    <r>
      <rPr>
        <b/>
        <sz val="11"/>
        <rFont val="Calibri Light"/>
        <family val="2"/>
        <charset val="1"/>
      </rPr>
      <t>Mg/Ca</t>
    </r>
    <r>
      <rPr>
        <b/>
        <vertAlign val="subscript"/>
        <sz val="11"/>
        <rFont val="Calibri Light"/>
        <family val="2"/>
        <charset val="1"/>
      </rPr>
      <t>f</t>
    </r>
  </si>
  <si>
    <r>
      <rPr>
        <b/>
        <sz val="11"/>
        <rFont val="Calibri Light"/>
        <family val="2"/>
        <charset val="1"/>
      </rPr>
      <t>Mg/Ca</t>
    </r>
    <r>
      <rPr>
        <b/>
        <vertAlign val="subscript"/>
        <sz val="11"/>
        <rFont val="Calibri Light"/>
        <family val="2"/>
        <charset val="1"/>
      </rPr>
      <t>f</t>
    </r>
    <r>
      <rPr>
        <b/>
        <sz val="11"/>
        <rFont val="Calibri Light"/>
        <family val="2"/>
        <charset val="1"/>
      </rPr>
      <t xml:space="preserve"> 2se</t>
    </r>
  </si>
  <si>
    <t>what is the error reported</t>
  </si>
  <si>
    <t>pHNBS</t>
  </si>
  <si>
    <t>pHNBS_std</t>
  </si>
  <si>
    <t>pHTOTAL</t>
  </si>
  <si>
    <t>pHTOTAL_std</t>
  </si>
  <si>
    <t>Alk</t>
  </si>
  <si>
    <t>Alk_std</t>
  </si>
  <si>
    <t>DIC</t>
  </si>
  <si>
    <t>Reference</t>
  </si>
  <si>
    <t>Genus</t>
  </si>
  <si>
    <t>Species</t>
  </si>
  <si>
    <t>Type</t>
  </si>
  <si>
    <t>Sample ID</t>
  </si>
  <si>
    <t>B umol/kg</t>
  </si>
  <si>
    <t>numberforams</t>
  </si>
  <si>
    <t>Cleaning Procedure</t>
  </si>
  <si>
    <t>Oxidiser</t>
  </si>
  <si>
    <t>Notes</t>
  </si>
  <si>
    <t>2x standard error, pooled specimens</t>
  </si>
  <si>
    <t>This Study</t>
  </si>
  <si>
    <t>Orbulina</t>
  </si>
  <si>
    <t>universa</t>
  </si>
  <si>
    <t>se6</t>
  </si>
  <si>
    <t>treatments of buffered peroxide, made up from one part 30% H2O2 and one part 0.1N NaOH, in a 80°C water bath for 30 minutes, followed by multiple rinses with nanopure water.</t>
  </si>
  <si>
    <t>30% H2O2 and one part 0.1N NaOH</t>
  </si>
  <si>
    <t>b11</t>
  </si>
  <si>
    <t>b20</t>
  </si>
  <si>
    <t>b6</t>
  </si>
  <si>
    <t>b4</t>
  </si>
  <si>
    <t>b15</t>
  </si>
  <si>
    <t>Mg18amb</t>
  </si>
  <si>
    <t>x</t>
  </si>
  <si>
    <t>n guessed</t>
  </si>
  <si>
    <t>Mg22amb</t>
  </si>
  <si>
    <t>Mg26amb</t>
  </si>
  <si>
    <t>b10</t>
  </si>
  <si>
    <t>b14</t>
  </si>
  <si>
    <t>b2</t>
  </si>
  <si>
    <t>b3</t>
  </si>
  <si>
    <t>b16</t>
  </si>
  <si>
    <t>0.25x Mg</t>
  </si>
  <si>
    <t>0.5x Mg</t>
  </si>
  <si>
    <t>1x Mg</t>
  </si>
  <si>
    <t>amb</t>
  </si>
  <si>
    <t>2x Mg</t>
  </si>
  <si>
    <t>2x Mgb</t>
  </si>
  <si>
    <t>Kh1</t>
  </si>
  <si>
    <t>Kh2</t>
  </si>
  <si>
    <t>kh5</t>
  </si>
  <si>
    <t>kh18</t>
  </si>
  <si>
    <t>kh21</t>
  </si>
  <si>
    <t>kh4</t>
  </si>
  <si>
    <t>have 5 x boron -&gt; beware the alkalinities</t>
  </si>
  <si>
    <t>kh6</t>
  </si>
  <si>
    <t>kh7</t>
  </si>
  <si>
    <t>kh8</t>
  </si>
  <si>
    <t>kh9</t>
  </si>
  <si>
    <t>kh10</t>
  </si>
  <si>
    <t>kh11</t>
  </si>
  <si>
    <t>kh12</t>
  </si>
  <si>
    <t>kh13</t>
  </si>
  <si>
    <t>kh14</t>
  </si>
  <si>
    <t>kh15</t>
  </si>
  <si>
    <t>kh16</t>
  </si>
  <si>
    <t>kh17</t>
  </si>
  <si>
    <t>kh19</t>
  </si>
  <si>
    <t>kh20</t>
  </si>
  <si>
    <t>kh22</t>
  </si>
  <si>
    <t>kh23</t>
  </si>
  <si>
    <t>kh24</t>
  </si>
  <si>
    <t>kh25</t>
  </si>
  <si>
    <t>2x longterm RSD of analysis method</t>
  </si>
  <si>
    <t>BH6</t>
  </si>
  <si>
    <r>
      <rPr>
        <sz val="11"/>
        <color rgb="FF222222"/>
        <rFont val="Calibri Light"/>
        <family val="2"/>
        <charset val="1"/>
      </rPr>
      <t>Hönisch, Bärbel, Katherine A. Allen, David W. Lea, Howard J. Spero, Stephen M. Eggins, Jennifer Arbuszewski, Yair Rosenthal, Ann D. Russell, and Henry Elderfield. "The influence of salinity on Mg/Ca in planktic foraminifers–Evidence from cultures, core-top sediments and complementary δ18O." </t>
    </r>
    <r>
      <rPr>
        <i/>
        <sz val="11"/>
        <color rgb="FF222222"/>
        <rFont val="Calibri Light"/>
        <family val="2"/>
        <charset val="1"/>
      </rPr>
      <t>Geochimica et Cosmochimica Acta</t>
    </r>
    <r>
      <rPr>
        <sz val="11"/>
        <color rgb="FF222222"/>
        <rFont val="Calibri Light"/>
        <family val="2"/>
        <charset val="1"/>
      </rPr>
      <t>121 (2013): 196-213.</t>
    </r>
  </si>
  <si>
    <t>~15 foraminifer in each experiment</t>
  </si>
  <si>
    <r>
      <rPr>
        <sz val="11"/>
        <color rgb="FF222222"/>
        <rFont val="Calibri Light"/>
        <family val="2"/>
        <charset val="1"/>
      </rPr>
      <t>Russell, Ann D., Bärbel Hönisch, Howard J. Spero, and David W. Lea. "Effects of seawater carbonate ion concentration and temperature on shell U, Mg, and Sr in cultured planktonic foraminifera." </t>
    </r>
    <r>
      <rPr>
        <i/>
        <sz val="11"/>
        <color rgb="FF222222"/>
        <rFont val="Calibri Light"/>
        <family val="2"/>
        <charset val="1"/>
      </rPr>
      <t>Geochimica et Cosmochimica Acta</t>
    </r>
    <r>
      <rPr>
        <sz val="11"/>
        <color rgb="FF222222"/>
        <rFont val="Calibri Light"/>
        <family val="2"/>
        <charset val="1"/>
      </rPr>
      <t> 68, no. 21 (2004): 4347-4361.</t>
    </r>
  </si>
  <si>
    <t>AR6</t>
  </si>
  <si>
    <t>Seawater [Ca] and [Mg] not reported. Salinity corrected from mean seawater.</t>
  </si>
  <si>
    <t>AR27</t>
  </si>
  <si>
    <t>AR 9 -12</t>
  </si>
  <si>
    <t>BH3</t>
  </si>
  <si>
    <t>AR1 BH2</t>
  </si>
  <si>
    <t>AR3 BH5</t>
  </si>
  <si>
    <t>AR4</t>
  </si>
  <si>
    <t>AR5 BH4</t>
  </si>
  <si>
    <r>
      <rPr>
        <sz val="11"/>
        <color rgb="FF222222"/>
        <rFont val="Calibri Light"/>
        <family val="2"/>
        <charset val="1"/>
      </rPr>
      <t>Allen, Katherine A., Bärbel Hönisch, Stephen M. Eggins, Laura L. Haynes, Yair Rosenthal, and Jimin Yu. "Trace element proxies for surface ocean conditions: A synthesis of culture calibrations with planktic foraminifera." </t>
    </r>
    <r>
      <rPr>
        <i/>
        <sz val="11"/>
        <color rgb="FF222222"/>
        <rFont val="Calibri Light"/>
        <family val="2"/>
        <charset val="1"/>
      </rPr>
      <t>Geochimica et Cosmochimica Acta</t>
    </r>
    <r>
      <rPr>
        <sz val="11"/>
        <color rgb="FF222222"/>
        <rFont val="Calibri Light"/>
        <family val="2"/>
        <charset val="1"/>
      </rPr>
      <t> 193 (2016): 197-221.</t>
    </r>
  </si>
  <si>
    <t>3a</t>
  </si>
  <si>
    <t>3b</t>
  </si>
  <si>
    <t>2010 - 2013</t>
  </si>
  <si>
    <r>
      <rPr>
        <sz val="11"/>
        <color rgb="FF222222"/>
        <rFont val="Calibri Light"/>
        <family val="2"/>
        <charset val="1"/>
      </rPr>
      <t>Evans, D., B. S. Wade, M. Henehan, J. Erez, and W. Muller. "Revisiting carbonate chemistry controls on planktic foraminifera Mg/Ca: implications for sea surface temperature and hydrology shifts over the Paleocene–Eocene Thermal Maximum and Eocene–Oligocene Transition." </t>
    </r>
    <r>
      <rPr>
        <i/>
        <sz val="11"/>
        <color rgb="FF222222"/>
        <rFont val="Calibri Light"/>
        <family val="2"/>
        <charset val="1"/>
      </rPr>
      <t>Climate of the Past</t>
    </r>
    <r>
      <rPr>
        <sz val="11"/>
        <color rgb="FF222222"/>
        <rFont val="Calibri Light"/>
        <family val="2"/>
        <charset val="1"/>
      </rPr>
      <t> 11 (2015): 3143-3185.</t>
    </r>
  </si>
  <si>
    <t>Globigerinoides</t>
  </si>
  <si>
    <t>ruber</t>
  </si>
  <si>
    <t>white</t>
  </si>
  <si>
    <t>DE3-6-26</t>
  </si>
  <si>
    <t>treatment in ∼10% NaOCl and rinsed in deionized water,</t>
  </si>
  <si>
    <t xml:space="preserve">∼10% NaOCl </t>
  </si>
  <si>
    <t>Seawater Mg/Ca reported, but not individual [Mg] and [Ca]. [Ca] salinity corrected from mean seawater, then [Mg] calculated from reported ratio.</t>
  </si>
  <si>
    <t>DE3-5-26</t>
  </si>
  <si>
    <t>DE3-4-26</t>
  </si>
  <si>
    <t>DE3-3-26</t>
  </si>
  <si>
    <t>DE3-2-26</t>
  </si>
  <si>
    <t>DE4-3-30</t>
  </si>
  <si>
    <t>DE4-3-27.5</t>
  </si>
  <si>
    <t>DE4-3-25</t>
  </si>
  <si>
    <t>DE4-3-22.5</t>
  </si>
  <si>
    <t>DE4-3-20</t>
  </si>
  <si>
    <r>
      <rPr>
        <sz val="11"/>
        <color rgb="FF222222"/>
        <rFont val="Calibri Light"/>
        <family val="2"/>
        <charset val="1"/>
      </rPr>
      <t>Henehan, Michael J., James WB Rae, Gavin L. Foster, Jonathan Erez, Katherine C. Prentice, Michal Kucera, Helen C. Bostock et al. "Calibration of the boron isotope proxy in the planktonic foraminifera Globigerinoides ruber for use in palaeo-CO 2 reconstruction." </t>
    </r>
    <r>
      <rPr>
        <i/>
        <sz val="11"/>
        <color rgb="FF222222"/>
        <rFont val="Calibri Light"/>
        <family val="2"/>
        <charset val="1"/>
      </rPr>
      <t>Earth and Planetary Science Letters</t>
    </r>
    <r>
      <rPr>
        <sz val="11"/>
        <color rgb="FF222222"/>
        <rFont val="Calibri Light"/>
        <family val="2"/>
        <charset val="1"/>
      </rPr>
      <t> 364 (2013): 111-122.</t>
    </r>
  </si>
  <si>
    <t>C1</t>
  </si>
  <si>
    <t>C2</t>
  </si>
  <si>
    <t>C3</t>
  </si>
  <si>
    <t>MH13-1</t>
  </si>
  <si>
    <t>Temp specified as 26-27. Seawater [Ca] and [Mg] not reported. Salinity corrected from mean seawater.</t>
  </si>
  <si>
    <t>MH13-2</t>
  </si>
  <si>
    <t>MH13-3</t>
  </si>
  <si>
    <t>2x SD of in-house standard</t>
  </si>
  <si>
    <r>
      <rPr>
        <sz val="11"/>
        <color rgb="FF222222"/>
        <rFont val="Calibri Light"/>
        <family val="2"/>
        <charset val="1"/>
      </rPr>
      <t>Kısakürek, B., Anton Eisenhauer, Florian Böhm, D. Garbe-Schönberg, and J. Erez. "Controls on shell Mg/Ca and Sr/Ca in cultured planktonic foraminiferan, Globigerinoides ruber (white)." </t>
    </r>
    <r>
      <rPr>
        <i/>
        <sz val="11"/>
        <color rgb="FF222222"/>
        <rFont val="Calibri Light"/>
        <family val="2"/>
        <charset val="1"/>
      </rPr>
      <t>Earth and Planetary Science Letters</t>
    </r>
    <r>
      <rPr>
        <sz val="11"/>
        <color rgb="FF222222"/>
        <rFont val="Calibri Light"/>
        <family val="2"/>
        <charset val="1"/>
      </rPr>
      <t> 273, no. 3 (2008): 260-269.</t>
    </r>
  </si>
  <si>
    <t>BK3-7.9</t>
  </si>
  <si>
    <t>treatments with dilute NaOCl solution (1:20 dilution or &lt; 1% active reagent) for 10 min, occasionally shaking, 3 washes with water,</t>
  </si>
  <si>
    <t>&lt; 1% NaOCl</t>
  </si>
  <si>
    <t>Mg/Casw calculated from salinity assuming from mean seawater</t>
  </si>
  <si>
    <t>BK3-8.1R</t>
  </si>
  <si>
    <t>BK3-8.3R</t>
  </si>
  <si>
    <t>BK3-8.4R</t>
  </si>
  <si>
    <t>pink</t>
  </si>
  <si>
    <t>between 40 and 50 foraminifers in each experiment</t>
  </si>
  <si>
    <r>
      <rPr>
        <sz val="10"/>
        <color rgb="FF222222"/>
        <rFont val="Arial"/>
        <family val="2"/>
        <charset val="1"/>
      </rPr>
      <t>Hönisch, B., Allen, K.A., Lea, D.W., Spero, H.J., Eggins, S.M., Arbuszewski, J., Rosenthal, Y., Russell, A.D. and Elderfield, H., 2013. The influence of salinity on Mg/Ca in planktic foraminifers–Evidence from cultures, core-top sediments and complementary δ18O. </t>
    </r>
    <r>
      <rPr>
        <i/>
        <sz val="10"/>
        <color rgb="FF222222"/>
        <rFont val="Arial"/>
        <family val="2"/>
        <charset val="1"/>
      </rPr>
      <t>Geochimica et Cosmochimica Acta</t>
    </r>
    <r>
      <rPr>
        <sz val="10"/>
        <color rgb="FF222222"/>
        <rFont val="Arial"/>
        <family val="2"/>
        <charset val="1"/>
      </rPr>
      <t>, </t>
    </r>
    <r>
      <rPr>
        <i/>
        <sz val="10"/>
        <color rgb="FF222222"/>
        <rFont val="Arial"/>
        <family val="2"/>
        <charset val="1"/>
      </rPr>
      <t>121</t>
    </r>
    <r>
      <rPr>
        <sz val="10"/>
        <color rgb="FF222222"/>
        <rFont val="Arial"/>
        <family val="2"/>
        <charset val="1"/>
      </rPr>
      <t>, pp.196-213.</t>
    </r>
  </si>
  <si>
    <t>1993-1995</t>
  </si>
  <si>
    <t>2x standard deviation, pooled specimens</t>
  </si>
  <si>
    <r>
      <rPr>
        <sz val="11"/>
        <color rgb="FF222222"/>
        <rFont val="Calibri"/>
        <family val="2"/>
        <charset val="1"/>
      </rPr>
      <t>Lea, David W., Tracy A. Mashiotta, and Howard J. Spero. "Controls on magnesium and strontium uptake in planktonic foraminifera determined by live culturing." </t>
    </r>
    <r>
      <rPr>
        <i/>
        <sz val="11"/>
        <color rgb="FF222222"/>
        <rFont val="Calibri"/>
        <family val="2"/>
        <charset val="1"/>
      </rPr>
      <t>Geochimica et Cosmochimica Acta</t>
    </r>
    <r>
      <rPr>
        <sz val="11"/>
        <color rgb="FF222222"/>
        <rFont val="Calibri"/>
        <family val="2"/>
        <charset val="1"/>
      </rPr>
      <t> 63, no. 16 (1999): 2369-2379.</t>
    </r>
  </si>
  <si>
    <t>T=17, high light</t>
  </si>
  <si>
    <t>treatments of buffered peroxide, made up from one part 5% NaOCl at 20°C water bath for 2 hours and then recleaned</t>
  </si>
  <si>
    <t>5% NaOCl</t>
  </si>
  <si>
    <t>Alk not measured; estimated from our Catalina cultures</t>
  </si>
  <si>
    <t>1993-1996</t>
  </si>
  <si>
    <t>T=22, high light</t>
  </si>
  <si>
    <t>1993-1997</t>
  </si>
  <si>
    <t>T=27, high light</t>
  </si>
  <si>
    <t>1993-2001</t>
  </si>
  <si>
    <t>S=27, high light</t>
  </si>
  <si>
    <t>1993-2003</t>
  </si>
  <si>
    <t>S=39, high light</t>
  </si>
  <si>
    <t>1993-2005</t>
  </si>
  <si>
    <t>pH=7.8, high light</t>
  </si>
  <si>
    <t>1993-2006</t>
  </si>
  <si>
    <t>pH=8.6, high light</t>
  </si>
  <si>
    <t>kh1</t>
  </si>
  <si>
    <t>kh2</t>
  </si>
  <si>
    <t>kh3</t>
  </si>
  <si>
    <t>have 2 x boron -&gt; beware the alkalinities</t>
  </si>
  <si>
    <r>
      <t>Spero, Howard J., Stephen M. Eggins, Ann D. Russell, Lael Vetter, Matt R. Kilburn, and Bärbel Hönisch. "Timing and mechanism for intratest Mg/Ca variability in a living planktic foraminifer." </t>
    </r>
    <r>
      <rPr>
        <i/>
        <sz val="10"/>
        <color rgb="FF222222"/>
        <rFont val="Arial"/>
        <family val="2"/>
      </rPr>
      <t>Earth and Planetary Science Letters</t>
    </r>
    <r>
      <rPr>
        <sz val="10"/>
        <color rgb="FF222222"/>
        <rFont val="Arial"/>
        <family val="2"/>
      </rPr>
      <t> 409 (2015): 32-42.</t>
    </r>
  </si>
  <si>
    <t>24hrambient</t>
  </si>
  <si>
    <t>Amb+12hr BaD</t>
  </si>
  <si>
    <t>Amb + 12hr BaN</t>
  </si>
  <si>
    <t>Amb + 24hr Ba</t>
  </si>
  <si>
    <t>Amb + 12hr BaD</t>
  </si>
  <si>
    <t>HiCO3 + 24h</t>
  </si>
  <si>
    <t>Haynes (subm)</t>
  </si>
  <si>
    <t>LH3</t>
  </si>
  <si>
    <t>have &lt; boron -&gt; beware the alkalinities</t>
  </si>
  <si>
    <t>LH2</t>
  </si>
  <si>
    <t>LH4</t>
  </si>
  <si>
    <t>LH5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</si>
</sst>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1" x14ac:knownFonts="1">
    <font>
      <sz val="10"/>
      <name val="Arial"/>
      <family val="2"/>
      <charset val="1"/>
    </font>
    <font>
      <b/>
      <sz val="11"/>
      <color rgb="FF000000"/>
      <name val="Calibri Light"/>
      <family val="2"/>
      <charset val="1"/>
    </font>
    <font>
      <b/>
      <sz val="11"/>
      <name val="Calibri Light"/>
      <family val="2"/>
      <charset val="1"/>
    </font>
    <font>
      <sz val="11"/>
      <color rgb="FF006100"/>
      <name val="Calibri"/>
      <family val="2"/>
      <charset val="1"/>
    </font>
    <font>
      <b/>
      <vertAlign val="subscript"/>
      <sz val="11"/>
      <name val="Calibri Light"/>
      <family val="2"/>
      <charset val="1"/>
    </font>
    <font>
      <sz val="11"/>
      <color rgb="FF000000"/>
      <name val="Calibri Light"/>
      <family val="2"/>
      <charset val="1"/>
    </font>
    <font>
      <sz val="11"/>
      <name val="Calibri Light"/>
      <family val="2"/>
      <charset val="1"/>
    </font>
    <font>
      <sz val="11"/>
      <color rgb="FF222222"/>
      <name val="Calibri Light"/>
      <family val="2"/>
      <charset val="1"/>
    </font>
    <font>
      <sz val="10"/>
      <color rgb="FF1C1D1E"/>
      <name val="Calibri"/>
      <family val="2"/>
      <charset val="1"/>
    </font>
    <font>
      <i/>
      <sz val="11"/>
      <color rgb="FF000000"/>
      <name val="Calibri Light"/>
      <family val="2"/>
      <charset val="1"/>
    </font>
    <font>
      <i/>
      <sz val="11"/>
      <color rgb="FF222222"/>
      <name val="Calibri Light"/>
      <family val="2"/>
      <charset val="1"/>
    </font>
    <font>
      <sz val="11"/>
      <color rgb="FF505050"/>
      <name val="Calibri"/>
      <family val="2"/>
      <charset val="1"/>
    </font>
    <font>
      <sz val="10"/>
      <color rgb="FF222222"/>
      <name val="Arial"/>
      <family val="2"/>
      <charset val="1"/>
    </font>
    <font>
      <i/>
      <sz val="10"/>
      <color rgb="FF222222"/>
      <name val="Arial"/>
      <family val="2"/>
      <charset val="1"/>
    </font>
    <font>
      <sz val="11"/>
      <color rgb="FF222222"/>
      <name val="Calibri"/>
      <family val="2"/>
      <charset val="1"/>
    </font>
    <font>
      <i/>
      <sz val="11"/>
      <color rgb="FF222222"/>
      <name val="Calibri"/>
      <family val="2"/>
      <charset val="1"/>
    </font>
    <font>
      <sz val="10"/>
      <name val="Arial"/>
      <family val="2"/>
    </font>
    <font>
      <sz val="11"/>
      <color rgb="FF000000"/>
      <name val="Calibri"/>
      <family val="2"/>
      <charset val="1"/>
    </font>
    <font>
      <sz val="10"/>
      <color rgb="FF222222"/>
      <name val="Arial"/>
      <family val="2"/>
    </font>
    <font>
      <i/>
      <sz val="10"/>
      <color rgb="FF222222"/>
      <name val="Arial"/>
      <family val="2"/>
    </font>
    <font>
      <i/>
      <sz val="11"/>
      <color rgb="FF7F7F7F"/>
      <name val="Calibri"/>
      <family val="2"/>
      <scheme val="minor"/>
    </font>
  </fonts>
  <fills count="3">
    <fill>
      <patternFill patternType="none"/>
    </fill>
    <fill>
      <patternFill patternType="gray125"/>
    </fill>
    <fill>
      <patternFill patternType="solid">
        <fgColor rgb="FFC6EFCE"/>
        <bgColor rgb="FFCCFFFF"/>
      </patternFill>
    </fill>
  </fills>
  <borders count="1">
    <border>
      <left/>
      <right/>
      <top/>
      <bottom/>
      <diagonal/>
    </border>
  </borders>
  <cellStyleXfs count="3">
    <xf numFmtId="0" fontId="0" fillId="0" borderId="0"/>
    <xf numFmtId="0" fontId="3" fillId="2" borderId="0" applyBorder="0" applyProtection="0"/>
    <xf numFmtId="0" fontId="20" fillId="0" borderId="0" applyNumberFormat="0" applyFill="0" applyBorder="0" applyAlignment="0" applyProtection="0"/>
  </cellStyleXfs>
  <cellXfs count="47">
    <xf numFmtId="0" fontId="0" fillId="0" borderId="0" xfId="0"/>
    <xf numFmtId="0" fontId="1" fillId="0" borderId="0" xfId="0" applyFont="1" applyAlignment="1">
      <alignment horizontal="right"/>
    </xf>
    <xf numFmtId="0" fontId="2" fillId="0" borderId="0" xfId="1" applyFont="1" applyFill="1" applyBorder="1" applyAlignment="1" applyProtection="1">
      <alignment horizontal="right"/>
    </xf>
    <xf numFmtId="0" fontId="2" fillId="0" borderId="0" xfId="1" applyFont="1" applyFill="1" applyBorder="1" applyAlignment="1" applyProtection="1">
      <alignment horizontal="center"/>
    </xf>
    <xf numFmtId="2" fontId="2" fillId="0" borderId="0" xfId="1" applyNumberFormat="1" applyFont="1" applyFill="1" applyBorder="1" applyAlignment="1" applyProtection="1">
      <alignment horizontal="center"/>
    </xf>
    <xf numFmtId="1" fontId="2" fillId="0" borderId="0" xfId="1" applyNumberFormat="1" applyFont="1" applyFill="1" applyBorder="1" applyAlignment="1" applyProtection="1">
      <alignment horizontal="center"/>
    </xf>
    <xf numFmtId="0" fontId="1" fillId="0" borderId="0" xfId="0" applyFont="1"/>
    <xf numFmtId="0" fontId="5" fillId="0" borderId="0" xfId="0" applyFont="1" applyAlignment="1">
      <alignment horizontal="right"/>
    </xf>
    <xf numFmtId="0" fontId="6" fillId="0" borderId="0" xfId="1" applyFont="1" applyFill="1" applyBorder="1" applyAlignment="1" applyProtection="1">
      <alignment horizontal="right"/>
    </xf>
    <xf numFmtId="0" fontId="5" fillId="0" borderId="0" xfId="0" applyFont="1"/>
    <xf numFmtId="2" fontId="6" fillId="0" borderId="0" xfId="1" applyNumberFormat="1" applyFont="1" applyFill="1" applyBorder="1" applyAlignment="1" applyProtection="1">
      <alignment horizontal="right"/>
    </xf>
    <xf numFmtId="2" fontId="5" fillId="0" borderId="0" xfId="0" applyNumberFormat="1" applyFont="1"/>
    <xf numFmtId="1" fontId="6" fillId="0" borderId="0" xfId="1" applyNumberFormat="1" applyFont="1" applyFill="1" applyBorder="1" applyAlignment="1" applyProtection="1">
      <alignment horizontal="right"/>
    </xf>
    <xf numFmtId="0" fontId="7" fillId="0" borderId="0" xfId="0" applyFont="1"/>
    <xf numFmtId="0" fontId="8" fillId="0" borderId="0" xfId="0" applyFont="1"/>
    <xf numFmtId="0" fontId="6" fillId="0" borderId="0" xfId="0" applyFont="1" applyAlignment="1">
      <alignment horizontal="right"/>
    </xf>
    <xf numFmtId="2" fontId="5" fillId="0" borderId="0" xfId="0" applyNumberFormat="1" applyFont="1" applyAlignment="1">
      <alignment horizontal="right"/>
    </xf>
    <xf numFmtId="2" fontId="6" fillId="0" borderId="0" xfId="0" applyNumberFormat="1" applyFont="1" applyAlignment="1">
      <alignment horizontal="right"/>
    </xf>
    <xf numFmtId="1" fontId="5" fillId="0" borderId="0" xfId="0" applyNumberFormat="1" applyFont="1"/>
    <xf numFmtId="0" fontId="9" fillId="0" borderId="0" xfId="0" applyFont="1"/>
    <xf numFmtId="2" fontId="5" fillId="0" borderId="0" xfId="0" applyNumberFormat="1" applyFont="1" applyBorder="1"/>
    <xf numFmtId="164" fontId="5" fillId="0" borderId="0" xfId="0" applyNumberFormat="1" applyFont="1"/>
    <xf numFmtId="0" fontId="0" fillId="0" borderId="0" xfId="0" applyFont="1"/>
    <xf numFmtId="0" fontId="6" fillId="0" borderId="0" xfId="0" applyFont="1" applyBorder="1" applyAlignment="1">
      <alignment horizontal="right"/>
    </xf>
    <xf numFmtId="2" fontId="6" fillId="0" borderId="0" xfId="1" applyNumberFormat="1" applyFont="1" applyFill="1" applyBorder="1" applyProtection="1"/>
    <xf numFmtId="1" fontId="5" fillId="0" borderId="0" xfId="0" applyNumberFormat="1" applyFont="1" applyBorder="1"/>
    <xf numFmtId="0" fontId="5" fillId="0" borderId="0" xfId="0" applyFont="1" applyBorder="1"/>
    <xf numFmtId="0" fontId="6" fillId="0" borderId="0" xfId="0" applyFont="1" applyBorder="1"/>
    <xf numFmtId="2" fontId="5" fillId="0" borderId="0" xfId="0" applyNumberFormat="1" applyFont="1" applyBorder="1" applyAlignment="1">
      <alignment vertical="center" wrapText="1"/>
    </xf>
    <xf numFmtId="0" fontId="6" fillId="0" borderId="0" xfId="0" applyFont="1"/>
    <xf numFmtId="2" fontId="6" fillId="0" borderId="0" xfId="0" applyNumberFormat="1" applyFont="1"/>
    <xf numFmtId="1" fontId="6" fillId="0" borderId="0" xfId="0" applyNumberFormat="1" applyFont="1"/>
    <xf numFmtId="1" fontId="6" fillId="0" borderId="0" xfId="0" applyNumberFormat="1" applyFont="1" applyAlignment="1">
      <alignment horizontal="right"/>
    </xf>
    <xf numFmtId="165" fontId="6" fillId="0" borderId="0" xfId="0" applyNumberFormat="1" applyFont="1"/>
    <xf numFmtId="0" fontId="6" fillId="0" borderId="0" xfId="0" applyFont="1" applyAlignment="1">
      <alignment horizontal="left"/>
    </xf>
    <xf numFmtId="0" fontId="5" fillId="0" borderId="0" xfId="0" applyFont="1" applyAlignment="1">
      <alignment horizontal="left"/>
    </xf>
    <xf numFmtId="0" fontId="11" fillId="0" borderId="0" xfId="0" applyFont="1"/>
    <xf numFmtId="0" fontId="5" fillId="0" borderId="0" xfId="0" applyFont="1" applyBorder="1" applyAlignment="1">
      <alignment horizontal="right"/>
    </xf>
    <xf numFmtId="0" fontId="5" fillId="0" borderId="0" xfId="0" applyFont="1" applyBorder="1" applyAlignment="1">
      <alignment horizontal="center"/>
    </xf>
    <xf numFmtId="1" fontId="5" fillId="0" borderId="0" xfId="0" applyNumberFormat="1" applyFont="1" applyAlignment="1">
      <alignment horizontal="right"/>
    </xf>
    <xf numFmtId="0" fontId="6" fillId="0" borderId="0" xfId="0" applyFont="1" applyAlignment="1">
      <alignment horizontal="center"/>
    </xf>
    <xf numFmtId="0" fontId="12" fillId="0" borderId="0" xfId="0" applyFont="1"/>
    <xf numFmtId="0" fontId="14" fillId="0" borderId="0" xfId="0" applyFont="1"/>
    <xf numFmtId="0" fontId="16" fillId="0" borderId="0" xfId="0" applyFont="1"/>
    <xf numFmtId="0" fontId="18" fillId="0" borderId="0" xfId="0" applyFont="1"/>
    <xf numFmtId="2" fontId="20" fillId="0" borderId="0" xfId="2" applyNumberFormat="1"/>
    <xf numFmtId="1" fontId="6" fillId="0" borderId="0" xfId="1" applyNumberFormat="1" applyFont="1" applyFill="1" applyBorder="1" applyProtection="1"/>
  </cellXfs>
  <cellStyles count="3">
    <cellStyle name="Excel Built-in Explanatory Text" xfId="1" xr:uid="{00000000-0005-0000-0000-000006000000}"/>
    <cellStyle name="Explanatory Text" xfId="2" builtinId="5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505050"/>
      <rgbColor rgb="FF969696"/>
      <rgbColor rgb="FF003366"/>
      <rgbColor rgb="FF339966"/>
      <rgbColor rgb="FF003300"/>
      <rgbColor rgb="FF1C1D1E"/>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264240</xdr:colOff>
      <xdr:row>58</xdr:row>
      <xdr:rowOff>70200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7762320" cy="103010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264240</xdr:colOff>
      <xdr:row>58</xdr:row>
      <xdr:rowOff>70200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7762320" cy="103010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18</xdr:col>
      <xdr:colOff>582120</xdr:colOff>
      <xdr:row>83</xdr:row>
      <xdr:rowOff>60480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1829240" cy="14886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18</xdr:col>
      <xdr:colOff>582120</xdr:colOff>
      <xdr:row>83</xdr:row>
      <xdr:rowOff>60480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1829240" cy="14886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17</xdr:col>
      <xdr:colOff>73080</xdr:colOff>
      <xdr:row>57</xdr:row>
      <xdr:rowOff>39960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0695240" cy="10095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17</xdr:col>
      <xdr:colOff>73080</xdr:colOff>
      <xdr:row>57</xdr:row>
      <xdr:rowOff>39960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0695240" cy="10095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583560</xdr:colOff>
      <xdr:row>68</xdr:row>
      <xdr:rowOff>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1830680" cy="11734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583560</xdr:colOff>
      <xdr:row>68</xdr:row>
      <xdr:rowOff>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1830680" cy="11734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583920</xdr:colOff>
      <xdr:row>68</xdr:row>
      <xdr:rowOff>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1831040" cy="117342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583920</xdr:colOff>
      <xdr:row>68</xdr:row>
      <xdr:rowOff>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1831040" cy="117342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76320</xdr:colOff>
      <xdr:row>68</xdr:row>
      <xdr:rowOff>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0073520" cy="8805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76320</xdr:colOff>
      <xdr:row>68</xdr:row>
      <xdr:rowOff>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0073520" cy="8805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76200</xdr:colOff>
      <xdr:row>68</xdr:row>
      <xdr:rowOff>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76200</xdr:colOff>
      <xdr:row>68</xdr:row>
      <xdr:rowOff>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76200</xdr:colOff>
      <xdr:row>49</xdr:row>
      <xdr:rowOff>152400</xdr:rowOff>
    </xdr:to>
    <xdr:sp macro="" textlink="">
      <xdr:nvSpPr>
        <xdr:cNvPr id="14" name="AutoShape 4">
          <a:extLst>
            <a:ext uri="{FF2B5EF4-FFF2-40B4-BE49-F238E27FC236}">
              <a16:creationId xmlns:a16="http://schemas.microsoft.com/office/drawing/2014/main" id="{58DA3195-4BA5-4464-8113-0EFF909D5C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49</xdr:row>
      <xdr:rowOff>152400</xdr:rowOff>
    </xdr:to>
    <xdr:sp macro="" textlink="">
      <xdr:nvSpPr>
        <xdr:cNvPr id="15" name="AutoShape 2">
          <a:extLst>
            <a:ext uri="{FF2B5EF4-FFF2-40B4-BE49-F238E27FC236}">
              <a16:creationId xmlns:a16="http://schemas.microsoft.com/office/drawing/2014/main" id="{76BD2BE5-4C9B-45F8-B28B-75900BBE9CF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6" name="AutoShape 4">
          <a:extLst>
            <a:ext uri="{FF2B5EF4-FFF2-40B4-BE49-F238E27FC236}">
              <a16:creationId xmlns:a16="http://schemas.microsoft.com/office/drawing/2014/main" id="{FB3AD11F-B8EE-C641-BFCE-6AE85C7CA5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7" name="AutoShape 2">
          <a:extLst>
            <a:ext uri="{FF2B5EF4-FFF2-40B4-BE49-F238E27FC236}">
              <a16:creationId xmlns:a16="http://schemas.microsoft.com/office/drawing/2014/main" id="{93089584-FD5B-6340-91AA-C0921EB98B2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26"/>
  <sheetViews>
    <sheetView tabSelected="1" zoomScale="80" zoomScaleNormal="80" workbookViewId="0">
      <pane ySplit="1" topLeftCell="A31" activePane="bottomLeft" state="frozen"/>
      <selection pane="bottomLeft" activeCell="O60" sqref="O60"/>
    </sheetView>
  </sheetViews>
  <sheetFormatPr baseColWidth="10" defaultColWidth="8.83203125" defaultRowHeight="13" x14ac:dyDescent="0.15"/>
  <cols>
    <col min="1" max="23" width="8.83203125" customWidth="1"/>
    <col min="24" max="24" width="16.5" customWidth="1"/>
    <col min="25" max="25" width="25.83203125" customWidth="1"/>
    <col min="26" max="1025" width="8.83203125" customWidth="1"/>
  </cols>
  <sheetData>
    <row r="1" spans="1:26" ht="17" x14ac:dyDescent="0.25">
      <c r="A1" s="1" t="s">
        <v>0</v>
      </c>
      <c r="B1" s="2" t="s">
        <v>1</v>
      </c>
      <c r="C1" s="3" t="s">
        <v>2</v>
      </c>
      <c r="D1" s="3" t="s">
        <v>3</v>
      </c>
      <c r="E1" s="3" t="s">
        <v>4</v>
      </c>
      <c r="F1" s="3" t="s">
        <v>5</v>
      </c>
      <c r="G1" s="3" t="s">
        <v>6</v>
      </c>
      <c r="H1" s="3" t="s">
        <v>7</v>
      </c>
      <c r="I1" s="3" t="s">
        <v>8</v>
      </c>
      <c r="J1" s="4" t="s">
        <v>9</v>
      </c>
      <c r="K1" s="4" t="s">
        <v>10</v>
      </c>
      <c r="L1" s="3" t="s">
        <v>11</v>
      </c>
      <c r="M1" s="3" t="s">
        <v>12</v>
      </c>
      <c r="N1" s="5" t="s">
        <v>13</v>
      </c>
      <c r="O1" s="5" t="s">
        <v>14</v>
      </c>
      <c r="P1" s="3" t="s">
        <v>15</v>
      </c>
      <c r="Q1" s="6" t="s">
        <v>16</v>
      </c>
      <c r="R1" s="6" t="s">
        <v>17</v>
      </c>
      <c r="S1" s="6" t="s">
        <v>18</v>
      </c>
      <c r="T1" s="6" t="s">
        <v>19</v>
      </c>
      <c r="U1" s="3" t="s">
        <v>20</v>
      </c>
      <c r="V1" s="6" t="s">
        <v>21</v>
      </c>
      <c r="W1" s="6" t="s">
        <v>22</v>
      </c>
      <c r="X1" s="6" t="s">
        <v>23</v>
      </c>
      <c r="Y1" s="6" t="s">
        <v>24</v>
      </c>
      <c r="Z1" s="6" t="s">
        <v>25</v>
      </c>
    </row>
    <row r="2" spans="1:26" ht="15" x14ac:dyDescent="0.2">
      <c r="A2" s="7">
        <v>2013</v>
      </c>
      <c r="B2" s="8">
        <v>18</v>
      </c>
      <c r="C2" s="9">
        <v>33.299999999999997</v>
      </c>
      <c r="D2" s="10">
        <v>24.79</v>
      </c>
      <c r="E2" s="10">
        <v>19.079999999999998</v>
      </c>
      <c r="F2" s="10">
        <v>1.31</v>
      </c>
      <c r="G2" s="10">
        <v>2.01456741554078</v>
      </c>
      <c r="H2" s="10">
        <v>0.23279133057726001</v>
      </c>
      <c r="I2" s="10" t="s">
        <v>26</v>
      </c>
      <c r="J2" s="10">
        <v>7.5515999999999996</v>
      </c>
      <c r="K2" s="10">
        <v>1.0261578826648399E-2</v>
      </c>
      <c r="L2" s="11"/>
      <c r="M2" s="9"/>
      <c r="N2" s="12">
        <v>1942.0333871393</v>
      </c>
      <c r="O2" s="12">
        <v>7.7496571598390096</v>
      </c>
      <c r="P2" s="9"/>
      <c r="Q2" s="13" t="s">
        <v>27</v>
      </c>
      <c r="R2" s="9" t="s">
        <v>28</v>
      </c>
      <c r="S2" s="9" t="s">
        <v>29</v>
      </c>
      <c r="T2" s="9"/>
      <c r="U2" s="9" t="s">
        <v>30</v>
      </c>
      <c r="V2" s="9">
        <f t="shared" ref="V2:V28" si="0">416*C2/35</f>
        <v>395.79428571428571</v>
      </c>
      <c r="W2" s="9">
        <v>19</v>
      </c>
      <c r="X2" s="14" t="s">
        <v>31</v>
      </c>
      <c r="Y2" s="14" t="s">
        <v>32</v>
      </c>
      <c r="Z2" s="9"/>
    </row>
    <row r="3" spans="1:26" ht="15" x14ac:dyDescent="0.2">
      <c r="A3" s="7">
        <v>2008</v>
      </c>
      <c r="B3" s="15">
        <v>22</v>
      </c>
      <c r="C3" s="9">
        <v>32.200000000000003</v>
      </c>
      <c r="D3" s="16">
        <v>24.34</v>
      </c>
      <c r="E3" s="17">
        <v>17.89</v>
      </c>
      <c r="F3" s="16">
        <f t="shared" ref="F3:F28" si="1">D3/E3</f>
        <v>1.3605366126327556</v>
      </c>
      <c r="G3" s="17">
        <v>2.48264209151393</v>
      </c>
      <c r="H3" s="17">
        <v>0.28596019776868398</v>
      </c>
      <c r="I3" s="10" t="s">
        <v>26</v>
      </c>
      <c r="J3" s="11"/>
      <c r="K3" s="11"/>
      <c r="L3" s="11">
        <v>7.66</v>
      </c>
      <c r="M3" s="9"/>
      <c r="N3" s="18">
        <v>2061</v>
      </c>
      <c r="O3" s="18">
        <v>8</v>
      </c>
      <c r="P3" s="9"/>
      <c r="Q3" s="13" t="s">
        <v>27</v>
      </c>
      <c r="R3" s="9" t="s">
        <v>28</v>
      </c>
      <c r="S3" s="9" t="s">
        <v>29</v>
      </c>
      <c r="T3" s="9"/>
      <c r="U3" s="9" t="s">
        <v>33</v>
      </c>
      <c r="V3" s="9">
        <f t="shared" si="0"/>
        <v>382.72</v>
      </c>
      <c r="W3" s="9">
        <v>16</v>
      </c>
      <c r="X3" s="14" t="s">
        <v>31</v>
      </c>
      <c r="Y3" s="14" t="s">
        <v>32</v>
      </c>
      <c r="Z3" s="9"/>
    </row>
    <row r="4" spans="1:26" ht="15" x14ac:dyDescent="0.2">
      <c r="A4" s="7">
        <v>2008</v>
      </c>
      <c r="B4" s="15">
        <v>26</v>
      </c>
      <c r="C4" s="9">
        <v>32.700000000000003</v>
      </c>
      <c r="D4" s="16">
        <v>27</v>
      </c>
      <c r="E4" s="16">
        <v>21</v>
      </c>
      <c r="F4" s="16">
        <f t="shared" si="1"/>
        <v>1.2857142857142858</v>
      </c>
      <c r="G4" s="17">
        <v>3.25454475607508</v>
      </c>
      <c r="H4" s="17">
        <v>0.322593782229457</v>
      </c>
      <c r="I4" s="10" t="s">
        <v>26</v>
      </c>
      <c r="J4" s="11"/>
      <c r="K4" s="11"/>
      <c r="L4" s="11">
        <v>7.74</v>
      </c>
      <c r="M4" s="9"/>
      <c r="N4" s="18">
        <v>2069</v>
      </c>
      <c r="O4" s="18">
        <v>8</v>
      </c>
      <c r="P4" s="9"/>
      <c r="Q4" s="13" t="s">
        <v>27</v>
      </c>
      <c r="R4" s="9" t="s">
        <v>28</v>
      </c>
      <c r="S4" s="9" t="s">
        <v>29</v>
      </c>
      <c r="T4" s="9"/>
      <c r="U4" s="9" t="s">
        <v>34</v>
      </c>
      <c r="V4" s="9">
        <f t="shared" si="0"/>
        <v>388.66285714285715</v>
      </c>
      <c r="W4" s="9">
        <v>23</v>
      </c>
      <c r="X4" s="14" t="s">
        <v>31</v>
      </c>
      <c r="Y4" s="14" t="s">
        <v>32</v>
      </c>
      <c r="Z4" s="9"/>
    </row>
    <row r="5" spans="1:26" ht="15" x14ac:dyDescent="0.2">
      <c r="A5" s="7">
        <v>2008</v>
      </c>
      <c r="B5" s="15">
        <v>18</v>
      </c>
      <c r="C5" s="9">
        <v>32.200000000000003</v>
      </c>
      <c r="D5" s="16">
        <v>39.75</v>
      </c>
      <c r="E5" s="16">
        <v>15.6</v>
      </c>
      <c r="F5" s="16">
        <f t="shared" si="1"/>
        <v>2.5480769230769234</v>
      </c>
      <c r="G5" s="17">
        <v>3.35326020732388</v>
      </c>
      <c r="H5" s="17">
        <v>0.49696725072956999</v>
      </c>
      <c r="I5" s="10" t="s">
        <v>26</v>
      </c>
      <c r="J5" s="11"/>
      <c r="K5" s="11"/>
      <c r="L5" s="11">
        <v>7.82</v>
      </c>
      <c r="M5" s="9"/>
      <c r="N5" s="18">
        <v>2124</v>
      </c>
      <c r="O5" s="18">
        <v>10</v>
      </c>
      <c r="P5" s="9"/>
      <c r="Q5" s="13" t="s">
        <v>27</v>
      </c>
      <c r="R5" s="9" t="s">
        <v>28</v>
      </c>
      <c r="S5" s="9" t="s">
        <v>29</v>
      </c>
      <c r="T5" s="9"/>
      <c r="U5" s="9" t="s">
        <v>35</v>
      </c>
      <c r="V5" s="9">
        <f t="shared" si="0"/>
        <v>382.72</v>
      </c>
      <c r="W5" s="9">
        <v>19</v>
      </c>
      <c r="X5" s="14" t="s">
        <v>31</v>
      </c>
      <c r="Y5" s="14" t="s">
        <v>32</v>
      </c>
      <c r="Z5" s="9"/>
    </row>
    <row r="6" spans="1:26" ht="15" x14ac:dyDescent="0.2">
      <c r="A6" s="7">
        <v>2008</v>
      </c>
      <c r="B6" s="15">
        <v>22</v>
      </c>
      <c r="C6" s="9">
        <v>32.5</v>
      </c>
      <c r="D6" s="16">
        <v>39.42</v>
      </c>
      <c r="E6" s="16">
        <v>14.49</v>
      </c>
      <c r="F6" s="16">
        <f t="shared" si="1"/>
        <v>2.7204968944099379</v>
      </c>
      <c r="G6" s="17">
        <v>4.3451771094021501</v>
      </c>
      <c r="H6" s="17">
        <v>0.47202437501605599</v>
      </c>
      <c r="I6" s="10" t="s">
        <v>26</v>
      </c>
      <c r="J6" s="11"/>
      <c r="K6" s="11"/>
      <c r="L6" s="11">
        <v>7.9610000000000003</v>
      </c>
      <c r="M6" s="9"/>
      <c r="N6" s="18">
        <v>2176.25</v>
      </c>
      <c r="O6" s="18">
        <v>47</v>
      </c>
      <c r="P6" s="9"/>
      <c r="Q6" s="13" t="s">
        <v>27</v>
      </c>
      <c r="R6" s="9" t="s">
        <v>28</v>
      </c>
      <c r="S6" s="9" t="s">
        <v>29</v>
      </c>
      <c r="T6" s="9"/>
      <c r="U6" s="9" t="s">
        <v>36</v>
      </c>
      <c r="V6" s="9">
        <f t="shared" si="0"/>
        <v>386.28571428571428</v>
      </c>
      <c r="W6" s="9">
        <v>25</v>
      </c>
      <c r="X6" s="14" t="s">
        <v>31</v>
      </c>
      <c r="Y6" s="14" t="s">
        <v>32</v>
      </c>
      <c r="Z6" s="9"/>
    </row>
    <row r="7" spans="1:26" ht="15" x14ac:dyDescent="0.2">
      <c r="A7" s="7">
        <v>2008</v>
      </c>
      <c r="B7" s="15">
        <v>26</v>
      </c>
      <c r="C7" s="9">
        <v>32.9</v>
      </c>
      <c r="D7" s="17">
        <v>39.75</v>
      </c>
      <c r="E7" s="16">
        <v>15.6</v>
      </c>
      <c r="F7" s="16">
        <f t="shared" si="1"/>
        <v>2.5480769230769234</v>
      </c>
      <c r="G7" s="17">
        <v>4.9870540627653703</v>
      </c>
      <c r="H7" s="16">
        <v>0.41115834006808599</v>
      </c>
      <c r="I7" s="10" t="s">
        <v>26</v>
      </c>
      <c r="J7" s="11"/>
      <c r="K7" s="11"/>
      <c r="L7" s="11">
        <v>7.9889999999999999</v>
      </c>
      <c r="M7" s="9"/>
      <c r="N7" s="18">
        <v>2178</v>
      </c>
      <c r="O7" s="18">
        <v>6</v>
      </c>
      <c r="P7" s="9"/>
      <c r="Q7" s="13" t="s">
        <v>27</v>
      </c>
      <c r="R7" s="9" t="s">
        <v>28</v>
      </c>
      <c r="S7" s="9" t="s">
        <v>29</v>
      </c>
      <c r="T7" s="9"/>
      <c r="U7" s="9" t="s">
        <v>37</v>
      </c>
      <c r="V7" s="9">
        <f t="shared" si="0"/>
        <v>391.03999999999996</v>
      </c>
      <c r="W7" s="9">
        <v>22</v>
      </c>
      <c r="X7" s="14" t="s">
        <v>31</v>
      </c>
      <c r="Y7" s="14" t="s">
        <v>32</v>
      </c>
      <c r="Z7" s="9"/>
    </row>
    <row r="8" spans="1:26" ht="15" x14ac:dyDescent="0.2">
      <c r="A8" s="7">
        <v>2008</v>
      </c>
      <c r="B8" s="15">
        <v>18</v>
      </c>
      <c r="C8" s="9">
        <v>33</v>
      </c>
      <c r="D8" s="16">
        <v>50.98</v>
      </c>
      <c r="E8" s="16">
        <v>9.8800000000000008</v>
      </c>
      <c r="F8" s="16">
        <f t="shared" si="1"/>
        <v>5.15991902834008</v>
      </c>
      <c r="G8" s="17">
        <v>4.1440055443406001</v>
      </c>
      <c r="H8" s="11">
        <v>0.53297708275385802</v>
      </c>
      <c r="I8" s="10" t="s">
        <v>26</v>
      </c>
      <c r="J8" s="11"/>
      <c r="K8" s="11"/>
      <c r="L8" s="11">
        <v>8.0830000000000002</v>
      </c>
      <c r="M8" s="9"/>
      <c r="N8" s="18">
        <v>2264.6</v>
      </c>
      <c r="O8" s="18">
        <v>14.6</v>
      </c>
      <c r="P8" s="9"/>
      <c r="Q8" s="13" t="s">
        <v>27</v>
      </c>
      <c r="R8" s="9" t="s">
        <v>28</v>
      </c>
      <c r="S8" s="9" t="s">
        <v>29</v>
      </c>
      <c r="T8" s="9"/>
      <c r="U8" s="19" t="s">
        <v>38</v>
      </c>
      <c r="V8" s="9">
        <f t="shared" si="0"/>
        <v>392.22857142857146</v>
      </c>
      <c r="W8" s="9">
        <v>23</v>
      </c>
      <c r="X8" s="14" t="s">
        <v>31</v>
      </c>
      <c r="Y8" s="14" t="s">
        <v>32</v>
      </c>
      <c r="Z8" s="9"/>
    </row>
    <row r="9" spans="1:26" ht="15" x14ac:dyDescent="0.2">
      <c r="A9" s="7">
        <v>2008</v>
      </c>
      <c r="B9" s="15">
        <v>20</v>
      </c>
      <c r="C9" s="9">
        <v>32.799999999999997</v>
      </c>
      <c r="D9" s="16">
        <v>50.98</v>
      </c>
      <c r="E9" s="16">
        <v>9.8800000000000008</v>
      </c>
      <c r="F9" s="16">
        <f t="shared" si="1"/>
        <v>5.15991902834008</v>
      </c>
      <c r="G9" s="16">
        <v>5.5892820990310499</v>
      </c>
      <c r="H9" s="16">
        <v>0.714959560519978</v>
      </c>
      <c r="I9" s="10" t="s">
        <v>26</v>
      </c>
      <c r="J9" s="11"/>
      <c r="K9" s="11"/>
      <c r="L9" s="11">
        <v>8.1199999999999992</v>
      </c>
      <c r="M9" s="9"/>
      <c r="N9" s="18">
        <v>2248</v>
      </c>
      <c r="O9" s="18">
        <v>6</v>
      </c>
      <c r="P9" s="9"/>
      <c r="Q9" s="13" t="s">
        <v>27</v>
      </c>
      <c r="R9" s="9" t="s">
        <v>28</v>
      </c>
      <c r="S9" s="9" t="s">
        <v>29</v>
      </c>
      <c r="T9" s="9"/>
      <c r="U9" s="19" t="s">
        <v>39</v>
      </c>
      <c r="V9" s="9">
        <f t="shared" si="0"/>
        <v>389.85142857142853</v>
      </c>
      <c r="W9" s="9">
        <v>22</v>
      </c>
      <c r="X9" s="14" t="s">
        <v>31</v>
      </c>
      <c r="Y9" s="14" t="s">
        <v>32</v>
      </c>
      <c r="Z9" s="9" t="s">
        <v>40</v>
      </c>
    </row>
    <row r="10" spans="1:26" ht="15" x14ac:dyDescent="0.2">
      <c r="A10" s="7">
        <v>2008</v>
      </c>
      <c r="B10" s="15">
        <v>22</v>
      </c>
      <c r="C10" s="9">
        <v>32.700000000000003</v>
      </c>
      <c r="D10" s="16">
        <v>50.98</v>
      </c>
      <c r="E10" s="16">
        <v>9.8800000000000008</v>
      </c>
      <c r="F10" s="16">
        <f t="shared" si="1"/>
        <v>5.15991902834008</v>
      </c>
      <c r="G10" s="17">
        <v>6.2751268816757202</v>
      </c>
      <c r="H10" s="16">
        <v>0.68459318024078897</v>
      </c>
      <c r="I10" s="10" t="s">
        <v>26</v>
      </c>
      <c r="J10" s="11"/>
      <c r="K10" s="20"/>
      <c r="L10" s="11">
        <v>8.0869999999999997</v>
      </c>
      <c r="M10" s="9"/>
      <c r="N10" s="18">
        <v>2268.5</v>
      </c>
      <c r="O10" s="18">
        <v>0.7</v>
      </c>
      <c r="P10" s="20"/>
      <c r="Q10" s="13" t="s">
        <v>27</v>
      </c>
      <c r="R10" s="9" t="s">
        <v>28</v>
      </c>
      <c r="S10" s="9" t="s">
        <v>29</v>
      </c>
      <c r="T10" s="9"/>
      <c r="U10" s="19" t="s">
        <v>41</v>
      </c>
      <c r="V10" s="9">
        <f t="shared" si="0"/>
        <v>388.66285714285715</v>
      </c>
      <c r="W10" s="9">
        <v>22</v>
      </c>
      <c r="X10" s="14" t="s">
        <v>31</v>
      </c>
      <c r="Y10" s="14" t="s">
        <v>32</v>
      </c>
      <c r="Z10" s="9"/>
    </row>
    <row r="11" spans="1:26" ht="15" x14ac:dyDescent="0.2">
      <c r="A11" s="7">
        <v>2008</v>
      </c>
      <c r="B11" s="15">
        <v>25</v>
      </c>
      <c r="C11" s="9">
        <v>32.799999999999997</v>
      </c>
      <c r="D11" s="16">
        <v>50.98</v>
      </c>
      <c r="E11" s="16">
        <v>9.8800000000000008</v>
      </c>
      <c r="F11" s="16">
        <f t="shared" si="1"/>
        <v>5.15991902834008</v>
      </c>
      <c r="G11" s="16">
        <v>8.8661004168712196</v>
      </c>
      <c r="H11" s="16">
        <v>1.08869049152881</v>
      </c>
      <c r="I11" s="10" t="s">
        <v>26</v>
      </c>
      <c r="J11" s="11"/>
      <c r="K11" s="20"/>
      <c r="L11" s="20">
        <v>8.1199999999999992</v>
      </c>
      <c r="M11" s="9"/>
      <c r="N11" s="18">
        <v>2248</v>
      </c>
      <c r="O11" s="18">
        <v>6</v>
      </c>
      <c r="P11" s="9"/>
      <c r="Q11" s="13" t="s">
        <v>27</v>
      </c>
      <c r="R11" s="9" t="s">
        <v>28</v>
      </c>
      <c r="S11" s="9" t="s">
        <v>29</v>
      </c>
      <c r="T11" s="9"/>
      <c r="U11" s="19" t="s">
        <v>39</v>
      </c>
      <c r="V11" s="9">
        <f t="shared" si="0"/>
        <v>389.85142857142853</v>
      </c>
      <c r="W11" s="9">
        <v>22</v>
      </c>
      <c r="X11" s="14" t="s">
        <v>31</v>
      </c>
      <c r="Y11" s="14" t="s">
        <v>32</v>
      </c>
      <c r="Z11" s="9" t="s">
        <v>40</v>
      </c>
    </row>
    <row r="12" spans="1:26" ht="15" x14ac:dyDescent="0.2">
      <c r="A12" s="7">
        <v>2008</v>
      </c>
      <c r="B12" s="15">
        <v>26</v>
      </c>
      <c r="C12" s="9">
        <v>33.200000000000003</v>
      </c>
      <c r="D12" s="16">
        <v>50.98</v>
      </c>
      <c r="E12" s="16">
        <v>9.8800000000000008</v>
      </c>
      <c r="F12" s="16">
        <f t="shared" si="1"/>
        <v>5.15991902834008</v>
      </c>
      <c r="G12" s="16">
        <v>8.8378947795972795</v>
      </c>
      <c r="H12" s="16">
        <v>0.825618896167573</v>
      </c>
      <c r="I12" s="10" t="s">
        <v>26</v>
      </c>
      <c r="J12" s="11"/>
      <c r="K12" s="20"/>
      <c r="L12" s="20">
        <v>8.0519999999999996</v>
      </c>
      <c r="M12" s="9"/>
      <c r="N12" s="18">
        <v>2242</v>
      </c>
      <c r="O12" s="18">
        <v>12.7</v>
      </c>
      <c r="P12" s="9"/>
      <c r="Q12" s="13" t="s">
        <v>27</v>
      </c>
      <c r="R12" s="9" t="s">
        <v>28</v>
      </c>
      <c r="S12" s="9" t="s">
        <v>29</v>
      </c>
      <c r="T12" s="9"/>
      <c r="U12" s="19" t="s">
        <v>42</v>
      </c>
      <c r="V12" s="9">
        <f t="shared" si="0"/>
        <v>394.60571428571433</v>
      </c>
      <c r="W12" s="9">
        <v>18</v>
      </c>
      <c r="X12" s="14" t="s">
        <v>31</v>
      </c>
      <c r="Y12" s="14" t="s">
        <v>32</v>
      </c>
      <c r="Z12" s="9"/>
    </row>
    <row r="13" spans="1:26" ht="15" x14ac:dyDescent="0.2">
      <c r="A13" s="7">
        <v>2008</v>
      </c>
      <c r="B13" s="7">
        <v>22</v>
      </c>
      <c r="C13" s="9">
        <v>33</v>
      </c>
      <c r="D13" s="11">
        <v>24.34</v>
      </c>
      <c r="E13" s="11">
        <v>17.89</v>
      </c>
      <c r="F13" s="11">
        <f t="shared" si="1"/>
        <v>1.3605366126327556</v>
      </c>
      <c r="G13" s="11">
        <v>2.4826420915139402</v>
      </c>
      <c r="H13" s="11">
        <v>0.28596019776868398</v>
      </c>
      <c r="I13" s="10" t="s">
        <v>26</v>
      </c>
      <c r="J13" s="11"/>
      <c r="K13" s="20"/>
      <c r="L13" s="20">
        <v>8.17</v>
      </c>
      <c r="M13" s="11"/>
      <c r="N13" s="18">
        <v>2306</v>
      </c>
      <c r="O13" s="18">
        <v>12</v>
      </c>
      <c r="P13" s="9"/>
      <c r="Q13" s="13" t="s">
        <v>27</v>
      </c>
      <c r="R13" s="9" t="s">
        <v>28</v>
      </c>
      <c r="S13" s="9" t="s">
        <v>29</v>
      </c>
      <c r="T13" s="9"/>
      <c r="U13" s="9" t="s">
        <v>43</v>
      </c>
      <c r="V13" s="9">
        <f t="shared" si="0"/>
        <v>392.22857142857146</v>
      </c>
      <c r="W13" s="9">
        <v>23</v>
      </c>
      <c r="X13" s="14" t="s">
        <v>31</v>
      </c>
      <c r="Y13" s="14" t="s">
        <v>32</v>
      </c>
      <c r="Z13" s="9"/>
    </row>
    <row r="14" spans="1:26" ht="15" x14ac:dyDescent="0.2">
      <c r="A14" s="7">
        <v>2008</v>
      </c>
      <c r="B14" s="7">
        <v>22</v>
      </c>
      <c r="C14" s="9">
        <v>32.6</v>
      </c>
      <c r="D14" s="11">
        <v>32.229999999999997</v>
      </c>
      <c r="E14" s="11">
        <v>12.21</v>
      </c>
      <c r="F14" s="11">
        <f t="shared" si="1"/>
        <v>2.6396396396396393</v>
      </c>
      <c r="G14" s="11">
        <v>4.6122752279483503</v>
      </c>
      <c r="H14" s="11">
        <v>1.0201663216765</v>
      </c>
      <c r="I14" s="10" t="s">
        <v>26</v>
      </c>
      <c r="J14" s="11"/>
      <c r="K14" s="20"/>
      <c r="L14" s="20">
        <v>8.1809999999999992</v>
      </c>
      <c r="M14" s="11"/>
      <c r="N14" s="18">
        <v>2292.5</v>
      </c>
      <c r="O14" s="18">
        <v>13</v>
      </c>
      <c r="P14" s="9"/>
      <c r="Q14" s="13" t="s">
        <v>27</v>
      </c>
      <c r="R14" s="9" t="s">
        <v>28</v>
      </c>
      <c r="S14" s="9" t="s">
        <v>29</v>
      </c>
      <c r="T14" s="9"/>
      <c r="U14" s="9" t="s">
        <v>44</v>
      </c>
      <c r="V14" s="9">
        <f t="shared" si="0"/>
        <v>387.47428571428571</v>
      </c>
      <c r="W14" s="9">
        <v>19</v>
      </c>
      <c r="X14" s="14" t="s">
        <v>31</v>
      </c>
      <c r="Y14" s="14" t="s">
        <v>32</v>
      </c>
      <c r="Z14" s="9"/>
    </row>
    <row r="15" spans="1:26" ht="15" x14ac:dyDescent="0.2">
      <c r="A15" s="7">
        <v>2008</v>
      </c>
      <c r="B15" s="7">
        <v>22</v>
      </c>
      <c r="C15" s="9">
        <v>32.5</v>
      </c>
      <c r="D15" s="11">
        <v>50.99</v>
      </c>
      <c r="E15" s="11">
        <v>10.4</v>
      </c>
      <c r="F15" s="11">
        <f t="shared" si="1"/>
        <v>4.9028846153846155</v>
      </c>
      <c r="G15" s="11">
        <v>5.5584577940900202</v>
      </c>
      <c r="H15" s="11">
        <v>1.06207990133859</v>
      </c>
      <c r="I15" s="10" t="s">
        <v>26</v>
      </c>
      <c r="J15" s="11"/>
      <c r="K15" s="11"/>
      <c r="L15" s="11">
        <v>8.1</v>
      </c>
      <c r="M15" s="11"/>
      <c r="N15" s="18">
        <v>2258</v>
      </c>
      <c r="O15" s="18">
        <v>10</v>
      </c>
      <c r="P15" s="9"/>
      <c r="Q15" s="13" t="s">
        <v>27</v>
      </c>
      <c r="R15" s="9" t="s">
        <v>28</v>
      </c>
      <c r="S15" s="9" t="s">
        <v>29</v>
      </c>
      <c r="T15" s="9"/>
      <c r="U15" s="9" t="s">
        <v>45</v>
      </c>
      <c r="V15" s="9">
        <f t="shared" si="0"/>
        <v>386.28571428571428</v>
      </c>
      <c r="W15" s="9">
        <v>13</v>
      </c>
      <c r="X15" s="14" t="s">
        <v>31</v>
      </c>
      <c r="Y15" s="14" t="s">
        <v>32</v>
      </c>
      <c r="Z15" s="9"/>
    </row>
    <row r="16" spans="1:26" ht="15" x14ac:dyDescent="0.2">
      <c r="A16" s="7">
        <v>2008</v>
      </c>
      <c r="B16" s="7">
        <v>22</v>
      </c>
      <c r="C16" s="9">
        <v>32.4</v>
      </c>
      <c r="D16" s="11">
        <v>100.28057142857099</v>
      </c>
      <c r="E16" s="11">
        <v>9.8948571428571395</v>
      </c>
      <c r="F16" s="11">
        <f t="shared" si="1"/>
        <v>10.134615384615344</v>
      </c>
      <c r="G16" s="11">
        <v>10.5835841630707</v>
      </c>
      <c r="H16" s="11">
        <v>1.3288148310504</v>
      </c>
      <c r="I16" s="10" t="s">
        <v>26</v>
      </c>
      <c r="J16" s="11"/>
      <c r="K16" s="11"/>
      <c r="L16" s="11">
        <v>7.89</v>
      </c>
      <c r="M16" s="11"/>
      <c r="N16" s="18">
        <v>2227</v>
      </c>
      <c r="O16" s="18">
        <v>8</v>
      </c>
      <c r="P16" s="9"/>
      <c r="Q16" s="13" t="s">
        <v>27</v>
      </c>
      <c r="R16" s="9" t="s">
        <v>28</v>
      </c>
      <c r="S16" s="9" t="s">
        <v>29</v>
      </c>
      <c r="T16" s="9"/>
      <c r="U16" s="9" t="s">
        <v>46</v>
      </c>
      <c r="V16" s="9">
        <f t="shared" si="0"/>
        <v>385.09714285714284</v>
      </c>
      <c r="W16" s="9">
        <v>23</v>
      </c>
      <c r="X16" s="14" t="s">
        <v>31</v>
      </c>
      <c r="Y16" s="14" t="s">
        <v>32</v>
      </c>
      <c r="Z16" s="9"/>
    </row>
    <row r="17" spans="1:26" ht="15" x14ac:dyDescent="0.2">
      <c r="A17" s="7">
        <v>2008</v>
      </c>
      <c r="B17" s="7">
        <v>22</v>
      </c>
      <c r="C17" s="9">
        <v>32.5</v>
      </c>
      <c r="D17" s="11">
        <v>106</v>
      </c>
      <c r="E17" s="11">
        <v>10.4</v>
      </c>
      <c r="F17" s="11">
        <f t="shared" si="1"/>
        <v>10.192307692307692</v>
      </c>
      <c r="G17" s="11">
        <v>10.6057069866399</v>
      </c>
      <c r="H17" s="11">
        <v>1.1686319037142501</v>
      </c>
      <c r="I17" s="10" t="s">
        <v>26</v>
      </c>
      <c r="J17" s="11"/>
      <c r="K17" s="11"/>
      <c r="L17" s="11">
        <v>7.915</v>
      </c>
      <c r="M17" s="11"/>
      <c r="N17" s="18">
        <v>2241</v>
      </c>
      <c r="O17" s="18"/>
      <c r="P17" s="9"/>
      <c r="Q17" s="13" t="s">
        <v>27</v>
      </c>
      <c r="R17" s="9" t="s">
        <v>28</v>
      </c>
      <c r="S17" s="9" t="s">
        <v>29</v>
      </c>
      <c r="T17" s="9"/>
      <c r="U17" s="9" t="s">
        <v>47</v>
      </c>
      <c r="V17" s="9">
        <f t="shared" si="0"/>
        <v>386.28571428571428</v>
      </c>
      <c r="W17" s="9">
        <v>21</v>
      </c>
      <c r="X17" s="14" t="s">
        <v>31</v>
      </c>
      <c r="Y17" s="14" t="s">
        <v>32</v>
      </c>
      <c r="Z17" s="9"/>
    </row>
    <row r="18" spans="1:26" ht="15" x14ac:dyDescent="0.2">
      <c r="A18" s="7">
        <v>2011</v>
      </c>
      <c r="B18" s="7">
        <v>20</v>
      </c>
      <c r="C18" s="9">
        <v>33.299999999999997</v>
      </c>
      <c r="D18" s="11">
        <v>12.6672258996294</v>
      </c>
      <c r="E18" s="11">
        <v>10.1171235649312</v>
      </c>
      <c r="F18" s="11">
        <f t="shared" si="1"/>
        <v>1.2520580398501382</v>
      </c>
      <c r="G18" s="11">
        <v>1.36754886031237</v>
      </c>
      <c r="H18" s="11">
        <v>0.18510985361163401</v>
      </c>
      <c r="I18" s="10" t="s">
        <v>26</v>
      </c>
      <c r="J18" s="11"/>
      <c r="K18" s="11"/>
      <c r="L18" s="21">
        <v>8.22135860645745</v>
      </c>
      <c r="M18" s="11">
        <v>1.7189745910024399E-2</v>
      </c>
      <c r="N18" s="18">
        <v>2145.9590869701501</v>
      </c>
      <c r="O18" s="18">
        <v>38.5995405093485</v>
      </c>
      <c r="P18" s="9"/>
      <c r="Q18" s="13" t="s">
        <v>27</v>
      </c>
      <c r="R18" s="9" t="s">
        <v>28</v>
      </c>
      <c r="S18" s="9" t="s">
        <v>29</v>
      </c>
      <c r="T18" s="9"/>
      <c r="U18" s="9" t="s">
        <v>48</v>
      </c>
      <c r="V18" s="9">
        <f t="shared" si="0"/>
        <v>395.79428571428571</v>
      </c>
      <c r="W18" s="9">
        <v>21</v>
      </c>
      <c r="X18" s="14" t="s">
        <v>31</v>
      </c>
      <c r="Y18" s="14" t="s">
        <v>32</v>
      </c>
      <c r="Z18" s="9"/>
    </row>
    <row r="19" spans="1:26" ht="15" x14ac:dyDescent="0.2">
      <c r="A19" s="7">
        <v>2011</v>
      </c>
      <c r="B19" s="7">
        <v>20</v>
      </c>
      <c r="C19" s="9">
        <v>33.299999999999997</v>
      </c>
      <c r="D19" s="11">
        <v>25.351457205837502</v>
      </c>
      <c r="E19" s="11">
        <v>10.2192261828472</v>
      </c>
      <c r="F19" s="11">
        <f t="shared" si="1"/>
        <v>2.4807609453237758</v>
      </c>
      <c r="G19" s="11">
        <v>2.7126128392879099</v>
      </c>
      <c r="H19" s="11">
        <v>0.34861143823301699</v>
      </c>
      <c r="I19" s="10" t="s">
        <v>26</v>
      </c>
      <c r="J19" s="11"/>
      <c r="K19" s="11"/>
      <c r="L19" s="21">
        <v>8.2299427420826206</v>
      </c>
      <c r="M19" s="11">
        <v>2.4304449715896698E-2</v>
      </c>
      <c r="N19" s="18">
        <v>2198.9200068227701</v>
      </c>
      <c r="O19" s="18">
        <v>18.2010162664746</v>
      </c>
      <c r="P19" s="9"/>
      <c r="Q19" s="13" t="s">
        <v>27</v>
      </c>
      <c r="R19" s="9" t="s">
        <v>28</v>
      </c>
      <c r="S19" s="9" t="s">
        <v>29</v>
      </c>
      <c r="T19" s="9"/>
      <c r="U19" s="9" t="s">
        <v>49</v>
      </c>
      <c r="V19" s="9">
        <f t="shared" si="0"/>
        <v>395.79428571428571</v>
      </c>
      <c r="W19" s="9">
        <v>25</v>
      </c>
      <c r="X19" s="14" t="s">
        <v>31</v>
      </c>
      <c r="Y19" s="14" t="s">
        <v>32</v>
      </c>
      <c r="Z19" s="9"/>
    </row>
    <row r="20" spans="1:26" ht="15" x14ac:dyDescent="0.2">
      <c r="A20" s="7">
        <v>2011</v>
      </c>
      <c r="B20" s="7">
        <v>20</v>
      </c>
      <c r="C20" s="9">
        <v>33.299999999999997</v>
      </c>
      <c r="D20" s="11">
        <v>51.621781340712403</v>
      </c>
      <c r="E20" s="11">
        <v>10.3594110482248</v>
      </c>
      <c r="F20" s="11">
        <f t="shared" si="1"/>
        <v>4.9830807080059216</v>
      </c>
      <c r="G20" s="11">
        <v>4.59407326212719</v>
      </c>
      <c r="H20" s="11">
        <v>0.65614421080990604</v>
      </c>
      <c r="I20" s="10" t="s">
        <v>26</v>
      </c>
      <c r="J20" s="11"/>
      <c r="K20" s="11"/>
      <c r="L20" s="21">
        <v>8.0649088412736702</v>
      </c>
      <c r="M20" s="11">
        <v>3.3528440384218899E-2</v>
      </c>
      <c r="N20" s="18">
        <v>2156.7000401202099</v>
      </c>
      <c r="O20" s="18">
        <v>14.0188347601219</v>
      </c>
      <c r="P20" s="9"/>
      <c r="Q20" s="13" t="s">
        <v>27</v>
      </c>
      <c r="R20" s="9" t="s">
        <v>28</v>
      </c>
      <c r="S20" s="9" t="s">
        <v>29</v>
      </c>
      <c r="T20" s="9"/>
      <c r="U20" s="9" t="s">
        <v>50</v>
      </c>
      <c r="V20" s="9">
        <f t="shared" si="0"/>
        <v>395.79428571428571</v>
      </c>
      <c r="W20" s="9">
        <v>20</v>
      </c>
      <c r="X20" s="14" t="s">
        <v>31</v>
      </c>
      <c r="Y20" s="14" t="s">
        <v>32</v>
      </c>
      <c r="Z20" s="9"/>
    </row>
    <row r="21" spans="1:26" ht="15" x14ac:dyDescent="0.2">
      <c r="A21" s="7">
        <v>2011</v>
      </c>
      <c r="B21" s="7">
        <v>20</v>
      </c>
      <c r="C21" s="9">
        <v>33.299999999999997</v>
      </c>
      <c r="D21" s="11">
        <v>52.003090034050402</v>
      </c>
      <c r="E21" s="11">
        <v>10.271197613896501</v>
      </c>
      <c r="F21" s="11">
        <f t="shared" si="1"/>
        <v>5.063001607883816</v>
      </c>
      <c r="G21" s="11">
        <v>5.8359382553783004</v>
      </c>
      <c r="H21" s="11">
        <v>0.640464202829367</v>
      </c>
      <c r="I21" s="10" t="s">
        <v>26</v>
      </c>
      <c r="J21" s="11"/>
      <c r="K21" s="11"/>
      <c r="L21" s="21">
        <v>8.1482467976603097</v>
      </c>
      <c r="M21" s="11">
        <v>8.46065374971516E-3</v>
      </c>
      <c r="N21" s="18">
        <v>2185.3868866918901</v>
      </c>
      <c r="O21" s="18">
        <v>31.909809800928802</v>
      </c>
      <c r="P21" s="9"/>
      <c r="Q21" s="13" t="s">
        <v>27</v>
      </c>
      <c r="R21" s="9" t="s">
        <v>28</v>
      </c>
      <c r="S21" s="9" t="s">
        <v>29</v>
      </c>
      <c r="T21" s="9"/>
      <c r="U21" s="9" t="s">
        <v>51</v>
      </c>
      <c r="V21" s="9">
        <f t="shared" si="0"/>
        <v>395.79428571428571</v>
      </c>
      <c r="W21" s="9">
        <v>24</v>
      </c>
      <c r="X21" s="14" t="s">
        <v>31</v>
      </c>
      <c r="Y21" s="14" t="s">
        <v>32</v>
      </c>
      <c r="Z21" s="9"/>
    </row>
    <row r="22" spans="1:26" ht="15" x14ac:dyDescent="0.2">
      <c r="A22" s="7">
        <v>2011</v>
      </c>
      <c r="B22" s="7">
        <v>20</v>
      </c>
      <c r="C22" s="9">
        <v>33.299999999999997</v>
      </c>
      <c r="D22" s="11">
        <v>103.89877436742501</v>
      </c>
      <c r="E22" s="11">
        <v>10.284228108970799</v>
      </c>
      <c r="F22" s="11">
        <f t="shared" si="1"/>
        <v>10.102729467542192</v>
      </c>
      <c r="G22" s="11">
        <v>8.5582718834562304</v>
      </c>
      <c r="H22" s="11">
        <v>0.60733219585081899</v>
      </c>
      <c r="I22" s="10" t="s">
        <v>26</v>
      </c>
      <c r="J22" s="11"/>
      <c r="K22" s="11"/>
      <c r="L22" s="21">
        <v>8.0236901817863995</v>
      </c>
      <c r="M22" s="11">
        <v>4.40011075756932E-5</v>
      </c>
      <c r="N22" s="18">
        <v>2194.8063935812602</v>
      </c>
      <c r="O22" s="18">
        <v>48.676412208630197</v>
      </c>
      <c r="P22" s="18"/>
      <c r="Q22" s="13" t="s">
        <v>27</v>
      </c>
      <c r="R22" s="9" t="s">
        <v>28</v>
      </c>
      <c r="S22" s="9" t="s">
        <v>29</v>
      </c>
      <c r="T22" s="9"/>
      <c r="U22" s="9" t="s">
        <v>52</v>
      </c>
      <c r="V22" s="9">
        <f t="shared" si="0"/>
        <v>395.79428571428571</v>
      </c>
      <c r="W22" s="9">
        <v>28</v>
      </c>
      <c r="X22" s="14" t="s">
        <v>31</v>
      </c>
      <c r="Y22" s="14" t="s">
        <v>32</v>
      </c>
      <c r="Z22" s="9"/>
    </row>
    <row r="23" spans="1:26" ht="15" x14ac:dyDescent="0.2">
      <c r="A23" s="7">
        <v>2011</v>
      </c>
      <c r="B23" s="7">
        <v>20</v>
      </c>
      <c r="C23" s="9">
        <v>33.299999999999997</v>
      </c>
      <c r="D23" s="11">
        <v>102.979100757878</v>
      </c>
      <c r="E23" s="11">
        <v>10.269954646526299</v>
      </c>
      <c r="F23" s="11">
        <f t="shared" si="1"/>
        <v>10.027220596607947</v>
      </c>
      <c r="G23" s="11">
        <v>9.1417930505974407</v>
      </c>
      <c r="H23" s="11">
        <v>0.88342545708848597</v>
      </c>
      <c r="I23" s="10" t="s">
        <v>26</v>
      </c>
      <c r="J23" s="11"/>
      <c r="K23" s="11"/>
      <c r="L23" s="21">
        <v>8.0236901817863995</v>
      </c>
      <c r="M23" s="11">
        <v>4.40011075756932E-5</v>
      </c>
      <c r="N23" s="18">
        <v>2194.8063935812602</v>
      </c>
      <c r="O23" s="18">
        <v>48.676412208630197</v>
      </c>
      <c r="P23" s="18"/>
      <c r="Q23" s="13" t="s">
        <v>27</v>
      </c>
      <c r="R23" s="9" t="s">
        <v>28</v>
      </c>
      <c r="S23" s="9" t="s">
        <v>29</v>
      </c>
      <c r="T23" s="9"/>
      <c r="U23" s="9" t="s">
        <v>53</v>
      </c>
      <c r="V23" s="9">
        <f t="shared" si="0"/>
        <v>395.79428571428571</v>
      </c>
      <c r="W23" s="9">
        <v>23</v>
      </c>
      <c r="X23" s="14" t="s">
        <v>31</v>
      </c>
      <c r="Y23" s="14" t="s">
        <v>32</v>
      </c>
      <c r="Z23" s="9"/>
    </row>
    <row r="24" spans="1:26" ht="15" x14ac:dyDescent="0.2">
      <c r="A24" s="7">
        <v>2013</v>
      </c>
      <c r="B24" s="7">
        <v>20</v>
      </c>
      <c r="C24" s="9">
        <v>33.299999999999997</v>
      </c>
      <c r="D24" s="11">
        <v>25.27</v>
      </c>
      <c r="E24" s="11">
        <v>4.97</v>
      </c>
      <c r="F24" s="11">
        <f t="shared" si="1"/>
        <v>5.084507042253521</v>
      </c>
      <c r="G24" s="11">
        <v>4.8219047063632496</v>
      </c>
      <c r="H24" s="11">
        <v>0.74069636859899102</v>
      </c>
      <c r="I24" s="10" t="s">
        <v>26</v>
      </c>
      <c r="J24" s="10">
        <v>8.0782000000000007</v>
      </c>
      <c r="K24" s="10">
        <v>1.384557691113E-2</v>
      </c>
      <c r="N24" s="12">
        <v>2198.1927214268799</v>
      </c>
      <c r="O24" s="12">
        <v>3.4159312022416901</v>
      </c>
      <c r="P24" s="18"/>
      <c r="Q24" s="13" t="s">
        <v>27</v>
      </c>
      <c r="R24" s="9" t="s">
        <v>28</v>
      </c>
      <c r="S24" s="9" t="s">
        <v>29</v>
      </c>
      <c r="T24" s="9"/>
      <c r="U24" s="9" t="s">
        <v>54</v>
      </c>
      <c r="V24" s="9">
        <f t="shared" si="0"/>
        <v>395.79428571428571</v>
      </c>
      <c r="W24" s="9">
        <v>23</v>
      </c>
      <c r="X24" s="14" t="s">
        <v>31</v>
      </c>
      <c r="Y24" s="14" t="s">
        <v>32</v>
      </c>
      <c r="Z24" s="9"/>
    </row>
    <row r="25" spans="1:26" ht="15" x14ac:dyDescent="0.2">
      <c r="A25" s="7">
        <v>2013</v>
      </c>
      <c r="B25" s="7">
        <v>20</v>
      </c>
      <c r="C25" s="9">
        <v>33.299999999999997</v>
      </c>
      <c r="D25" s="11">
        <v>25.01</v>
      </c>
      <c r="E25" s="11">
        <v>4.91</v>
      </c>
      <c r="F25" s="11">
        <f t="shared" si="1"/>
        <v>5.0936863543788187</v>
      </c>
      <c r="G25" s="11">
        <v>5.2986078257595599</v>
      </c>
      <c r="H25" s="11">
        <v>0.77825146267323797</v>
      </c>
      <c r="I25" s="10" t="s">
        <v>26</v>
      </c>
      <c r="J25" s="10">
        <v>8.5259999999999998</v>
      </c>
      <c r="K25" s="10">
        <v>2.46170672502792E-2</v>
      </c>
      <c r="N25" s="12">
        <v>2470.0665439467498</v>
      </c>
      <c r="O25" s="12">
        <v>8.3373881392127593</v>
      </c>
      <c r="P25" s="18"/>
      <c r="Q25" s="13" t="s">
        <v>27</v>
      </c>
      <c r="R25" s="9" t="s">
        <v>28</v>
      </c>
      <c r="S25" s="9" t="s">
        <v>29</v>
      </c>
      <c r="T25" s="9"/>
      <c r="U25" s="9" t="s">
        <v>55</v>
      </c>
      <c r="V25" s="9">
        <f t="shared" si="0"/>
        <v>395.79428571428571</v>
      </c>
      <c r="W25" s="9">
        <v>26</v>
      </c>
      <c r="X25" s="14" t="s">
        <v>31</v>
      </c>
      <c r="Y25" s="14" t="s">
        <v>32</v>
      </c>
      <c r="Z25" s="9"/>
    </row>
    <row r="26" spans="1:26" ht="15" x14ac:dyDescent="0.2">
      <c r="A26" s="7">
        <v>2013</v>
      </c>
      <c r="B26" s="7">
        <v>20</v>
      </c>
      <c r="C26" s="9">
        <v>33.299999999999997</v>
      </c>
      <c r="D26" s="11">
        <v>108.81</v>
      </c>
      <c r="E26" s="11">
        <v>19.73</v>
      </c>
      <c r="F26" s="11">
        <f t="shared" si="1"/>
        <v>5.5149518499746577</v>
      </c>
      <c r="G26" s="11">
        <v>12.5983516535928</v>
      </c>
      <c r="H26" s="11">
        <v>1.1291136802913899</v>
      </c>
      <c r="I26" s="10" t="s">
        <v>26</v>
      </c>
      <c r="J26" s="10">
        <v>7.5549999999999997</v>
      </c>
      <c r="K26" s="10"/>
      <c r="N26" s="12">
        <v>2336.2792974250301</v>
      </c>
      <c r="O26" s="12"/>
      <c r="P26" s="18"/>
      <c r="Q26" s="13" t="s">
        <v>27</v>
      </c>
      <c r="R26" s="9" t="s">
        <v>28</v>
      </c>
      <c r="S26" s="9" t="s">
        <v>29</v>
      </c>
      <c r="T26" s="9"/>
      <c r="U26" s="9" t="s">
        <v>56</v>
      </c>
      <c r="V26" s="9">
        <f t="shared" si="0"/>
        <v>395.79428571428571</v>
      </c>
      <c r="W26" s="9">
        <v>17</v>
      </c>
      <c r="X26" s="14" t="s">
        <v>31</v>
      </c>
      <c r="Y26" s="14" t="s">
        <v>32</v>
      </c>
      <c r="Z26" s="9"/>
    </row>
    <row r="27" spans="1:26" s="22" customFormat="1" ht="15" x14ac:dyDescent="0.2">
      <c r="A27" s="7">
        <v>2014</v>
      </c>
      <c r="B27" s="7">
        <v>22</v>
      </c>
      <c r="C27" s="9">
        <v>33.299999999999997</v>
      </c>
      <c r="D27" s="11">
        <v>75.584435857157203</v>
      </c>
      <c r="E27" s="11">
        <v>27.2179823555702</v>
      </c>
      <c r="F27" s="11">
        <f t="shared" si="1"/>
        <v>2.7770036320009863</v>
      </c>
      <c r="G27" s="11">
        <v>6.66721388503609</v>
      </c>
      <c r="H27" s="11">
        <v>1.0850344186173</v>
      </c>
      <c r="I27" s="10" t="s">
        <v>26</v>
      </c>
      <c r="J27" s="11">
        <v>8.0399999999999991</v>
      </c>
      <c r="K27" s="11">
        <v>1.15470053837933E-2</v>
      </c>
      <c r="L27" s="10"/>
      <c r="M27" s="10"/>
      <c r="N27" s="18">
        <v>2309.25</v>
      </c>
      <c r="O27" s="18">
        <v>4.7871355387816896</v>
      </c>
      <c r="P27" s="18"/>
      <c r="Q27" s="13" t="s">
        <v>27</v>
      </c>
      <c r="R27" s="9" t="s">
        <v>28</v>
      </c>
      <c r="S27" s="9" t="s">
        <v>29</v>
      </c>
      <c r="T27" s="9"/>
      <c r="U27" s="9" t="s">
        <v>57</v>
      </c>
      <c r="V27" s="9">
        <f t="shared" si="0"/>
        <v>395.79428571428571</v>
      </c>
      <c r="W27" s="9">
        <v>18</v>
      </c>
      <c r="X27" s="14" t="s">
        <v>31</v>
      </c>
      <c r="Y27" s="14" t="s">
        <v>32</v>
      </c>
      <c r="Z27" s="9"/>
    </row>
    <row r="28" spans="1:26" s="22" customFormat="1" ht="15" x14ac:dyDescent="0.2">
      <c r="A28" s="7">
        <v>2014</v>
      </c>
      <c r="B28" s="7">
        <v>22</v>
      </c>
      <c r="C28" s="9">
        <v>33.299999999999997</v>
      </c>
      <c r="D28" s="11">
        <v>50.1873475690631</v>
      </c>
      <c r="E28" s="11">
        <v>21.809533129007299</v>
      </c>
      <c r="F28" s="11">
        <f t="shared" si="1"/>
        <v>2.3011656082776253</v>
      </c>
      <c r="G28" s="11">
        <v>4.2476685148243201</v>
      </c>
      <c r="H28" s="11">
        <v>0.70584673517746399</v>
      </c>
      <c r="I28" s="10" t="s">
        <v>26</v>
      </c>
      <c r="J28" s="11">
        <v>8.0050000000000008</v>
      </c>
      <c r="K28" s="11">
        <v>9.9999999999997903E-3</v>
      </c>
      <c r="L28" s="11"/>
      <c r="M28" s="18"/>
      <c r="N28" s="12">
        <v>2226</v>
      </c>
      <c r="O28" s="12">
        <v>6.3770421565696598</v>
      </c>
      <c r="P28" s="18"/>
      <c r="Q28" s="13" t="s">
        <v>27</v>
      </c>
      <c r="R28" s="9" t="s">
        <v>28</v>
      </c>
      <c r="S28" s="9" t="s">
        <v>29</v>
      </c>
      <c r="T28" s="9"/>
      <c r="U28" s="9" t="s">
        <v>58</v>
      </c>
      <c r="V28" s="9">
        <f t="shared" si="0"/>
        <v>395.79428571428571</v>
      </c>
      <c r="W28" s="9">
        <v>13</v>
      </c>
      <c r="X28" s="14" t="s">
        <v>31</v>
      </c>
      <c r="Y28" s="14" t="s">
        <v>32</v>
      </c>
      <c r="Z28" s="9"/>
    </row>
    <row r="29" spans="1:26" s="22" customFormat="1" ht="15" x14ac:dyDescent="0.2">
      <c r="A29" s="7">
        <v>2014</v>
      </c>
      <c r="B29" s="7">
        <v>22</v>
      </c>
      <c r="C29" s="9">
        <v>33.299999999999997</v>
      </c>
      <c r="D29" s="11">
        <v>52.654858081419782</v>
      </c>
      <c r="E29" s="11">
        <v>10.406867098321699</v>
      </c>
      <c r="F29" s="11">
        <v>5.059626262538834</v>
      </c>
      <c r="G29" s="11">
        <v>5.1481759713041475</v>
      </c>
      <c r="H29" s="11">
        <v>0.38151683498975403</v>
      </c>
      <c r="I29" s="10" t="s">
        <v>26</v>
      </c>
      <c r="J29" s="11">
        <v>7.8905904477167299</v>
      </c>
      <c r="K29" s="11">
        <v>6.5643499173744374E-2</v>
      </c>
      <c r="L29" s="11"/>
      <c r="M29" s="18"/>
      <c r="N29" s="12">
        <v>2228.3332223824923</v>
      </c>
      <c r="O29" s="12">
        <v>10.472185381603339</v>
      </c>
      <c r="P29" s="18"/>
      <c r="Q29" s="13" t="s">
        <v>27</v>
      </c>
      <c r="R29" s="9" t="s">
        <v>28</v>
      </c>
      <c r="S29" s="9" t="s">
        <v>29</v>
      </c>
      <c r="T29" s="9"/>
      <c r="U29" s="9" t="s">
        <v>153</v>
      </c>
      <c r="V29" s="9">
        <v>704.87764715992648</v>
      </c>
      <c r="W29" s="9">
        <v>6</v>
      </c>
      <c r="X29" s="14" t="s">
        <v>31</v>
      </c>
      <c r="Y29" s="14"/>
      <c r="Z29" s="9" t="s">
        <v>156</v>
      </c>
    </row>
    <row r="30" spans="1:26" s="22" customFormat="1" ht="15" x14ac:dyDescent="0.2">
      <c r="A30" s="7">
        <v>2014</v>
      </c>
      <c r="B30" s="7">
        <v>22</v>
      </c>
      <c r="C30" s="9">
        <v>33.299999999999997</v>
      </c>
      <c r="D30" s="11">
        <v>51.71552822778969</v>
      </c>
      <c r="E30" s="11">
        <v>10.230961862665339</v>
      </c>
      <c r="F30" s="11">
        <v>5.0548060800137629</v>
      </c>
      <c r="G30" s="11">
        <v>4.8577649766726045</v>
      </c>
      <c r="H30" s="11">
        <v>0.69841433319185242</v>
      </c>
      <c r="I30" s="10" t="s">
        <v>26</v>
      </c>
      <c r="J30" s="11">
        <v>8.255248790625755</v>
      </c>
      <c r="K30" s="11">
        <v>9.7855550955621776E-3</v>
      </c>
      <c r="L30" s="11"/>
      <c r="M30" s="18"/>
      <c r="N30" s="12">
        <v>2471.4998890491588</v>
      </c>
      <c r="O30" s="12">
        <v>7.0237691685684931</v>
      </c>
      <c r="P30" s="18"/>
      <c r="Q30" s="13" t="s">
        <v>27</v>
      </c>
      <c r="R30" s="9" t="s">
        <v>28</v>
      </c>
      <c r="S30" s="9" t="s">
        <v>29</v>
      </c>
      <c r="T30" s="9"/>
      <c r="U30" s="9" t="s">
        <v>154</v>
      </c>
      <c r="V30" s="9">
        <v>690.86063999425335</v>
      </c>
      <c r="W30" s="9">
        <v>6</v>
      </c>
      <c r="X30" s="14" t="s">
        <v>31</v>
      </c>
      <c r="Y30" s="14"/>
      <c r="Z30" s="9" t="s">
        <v>156</v>
      </c>
    </row>
    <row r="31" spans="1:26" s="22" customFormat="1" ht="15" x14ac:dyDescent="0.2">
      <c r="A31" s="7">
        <v>2014</v>
      </c>
      <c r="B31" s="7">
        <v>22</v>
      </c>
      <c r="C31" s="9">
        <v>33.299999999999997</v>
      </c>
      <c r="D31" s="11">
        <v>52.456183763639153</v>
      </c>
      <c r="E31" s="11">
        <v>10.342050788627596</v>
      </c>
      <c r="F31" s="11">
        <v>5.0721259096234004</v>
      </c>
      <c r="G31" s="11">
        <v>5.2290978281397491</v>
      </c>
      <c r="H31" s="11">
        <v>0.4969411685002848</v>
      </c>
      <c r="I31" s="10" t="s">
        <v>26</v>
      </c>
      <c r="J31" s="11">
        <v>7.6601601082086894</v>
      </c>
      <c r="K31" s="11">
        <v>2.9313592813815015E-2</v>
      </c>
      <c r="L31" s="11"/>
      <c r="M31" s="18"/>
      <c r="N31" s="12">
        <v>2093.2433607188277</v>
      </c>
      <c r="O31" s="12">
        <v>8.7178264618030159</v>
      </c>
      <c r="P31" s="18"/>
      <c r="Q31" s="13" t="s">
        <v>27</v>
      </c>
      <c r="R31" s="9" t="s">
        <v>28</v>
      </c>
      <c r="S31" s="9" t="s">
        <v>29</v>
      </c>
      <c r="T31" s="9"/>
      <c r="U31" s="9" t="s">
        <v>155</v>
      </c>
      <c r="V31" s="9">
        <v>696.85324184616945</v>
      </c>
      <c r="W31" s="9">
        <v>8</v>
      </c>
      <c r="X31" s="14" t="s">
        <v>31</v>
      </c>
      <c r="Y31" s="14"/>
      <c r="Z31" s="9" t="s">
        <v>156</v>
      </c>
    </row>
    <row r="32" spans="1:26" s="22" customFormat="1" ht="15" x14ac:dyDescent="0.2">
      <c r="A32" s="7">
        <v>2014</v>
      </c>
      <c r="B32" s="23">
        <v>22</v>
      </c>
      <c r="C32" s="9">
        <v>33.1</v>
      </c>
      <c r="D32" s="24">
        <v>53.1068146916814</v>
      </c>
      <c r="E32" s="24">
        <v>10.4018936449782</v>
      </c>
      <c r="F32" s="11">
        <v>5.1054948747068103</v>
      </c>
      <c r="G32" s="11">
        <v>7.0551513802310302</v>
      </c>
      <c r="H32" s="11">
        <v>0.66714781280510405</v>
      </c>
      <c r="I32" s="10" t="s">
        <v>26</v>
      </c>
      <c r="J32" s="11">
        <v>7.97</v>
      </c>
      <c r="K32" s="11">
        <v>0</v>
      </c>
      <c r="L32" s="9"/>
      <c r="M32" s="9"/>
      <c r="N32" s="18"/>
      <c r="O32" s="18"/>
      <c r="P32" s="18">
        <v>4003</v>
      </c>
      <c r="Q32" s="13" t="s">
        <v>27</v>
      </c>
      <c r="R32" s="9" t="s">
        <v>28</v>
      </c>
      <c r="S32" s="9" t="s">
        <v>29</v>
      </c>
      <c r="T32" s="9"/>
      <c r="U32" s="9" t="s">
        <v>59</v>
      </c>
      <c r="V32" s="20">
        <v>2056.85528129571</v>
      </c>
      <c r="W32" s="25">
        <v>6</v>
      </c>
      <c r="X32" s="14" t="s">
        <v>31</v>
      </c>
      <c r="Y32" s="14" t="s">
        <v>32</v>
      </c>
      <c r="Z32" s="9" t="s">
        <v>60</v>
      </c>
    </row>
    <row r="33" spans="1:26" s="22" customFormat="1" ht="15" x14ac:dyDescent="0.2">
      <c r="A33" s="7">
        <v>2014</v>
      </c>
      <c r="B33" s="23">
        <v>22</v>
      </c>
      <c r="C33" s="9">
        <v>33.200000000000003</v>
      </c>
      <c r="D33" s="24">
        <v>51.783852136895398</v>
      </c>
      <c r="E33" s="24">
        <v>10.190031651490299</v>
      </c>
      <c r="F33" s="11">
        <v>5.0818146506269297</v>
      </c>
      <c r="G33" s="11">
        <v>7.57824037386216</v>
      </c>
      <c r="H33" s="11">
        <v>1.32598773787506</v>
      </c>
      <c r="I33" s="10" t="s">
        <v>26</v>
      </c>
      <c r="J33" s="11">
        <v>7.6725000000000003</v>
      </c>
      <c r="K33" s="11">
        <v>1.4999999999999999E-2</v>
      </c>
      <c r="L33" s="9"/>
      <c r="M33" s="9"/>
      <c r="N33" s="18"/>
      <c r="O33" s="18"/>
      <c r="P33" s="9">
        <v>3946</v>
      </c>
      <c r="Q33" s="13" t="s">
        <v>27</v>
      </c>
      <c r="R33" s="9" t="s">
        <v>28</v>
      </c>
      <c r="S33" s="9" t="s">
        <v>29</v>
      </c>
      <c r="T33" s="9"/>
      <c r="U33" s="9" t="s">
        <v>56</v>
      </c>
      <c r="V33" s="26">
        <v>1995.9307777843501</v>
      </c>
      <c r="W33" s="26">
        <v>4</v>
      </c>
      <c r="X33" s="14" t="s">
        <v>31</v>
      </c>
      <c r="Y33" s="14" t="s">
        <v>32</v>
      </c>
      <c r="Z33" s="9" t="s">
        <v>60</v>
      </c>
    </row>
    <row r="34" spans="1:26" s="22" customFormat="1" ht="15" x14ac:dyDescent="0.2">
      <c r="A34" s="7">
        <v>2014</v>
      </c>
      <c r="B34" s="23">
        <v>22</v>
      </c>
      <c r="C34" s="9">
        <v>33.1</v>
      </c>
      <c r="D34" s="24">
        <v>51.1598198062253</v>
      </c>
      <c r="E34" s="24">
        <v>10.100223681043399</v>
      </c>
      <c r="F34" s="11">
        <v>5.0652165161692997</v>
      </c>
      <c r="G34" s="11">
        <v>6.7058434259285198</v>
      </c>
      <c r="H34" s="11">
        <v>1.12522249007288</v>
      </c>
      <c r="I34" s="10" t="s">
        <v>26</v>
      </c>
      <c r="J34" s="11">
        <v>7.9616666666666696</v>
      </c>
      <c r="K34" s="11">
        <v>1.7224014243685099E-2</v>
      </c>
      <c r="L34" s="9"/>
      <c r="M34" s="9"/>
      <c r="N34" s="18"/>
      <c r="O34" s="18"/>
      <c r="P34" s="9">
        <v>1061</v>
      </c>
      <c r="Q34" s="13" t="s">
        <v>27</v>
      </c>
      <c r="R34" s="9" t="s">
        <v>28</v>
      </c>
      <c r="S34" s="9" t="s">
        <v>29</v>
      </c>
      <c r="T34" s="9"/>
      <c r="U34" s="9" t="s">
        <v>61</v>
      </c>
      <c r="V34" s="26">
        <v>1973.4611207420601</v>
      </c>
      <c r="W34" s="26">
        <v>5</v>
      </c>
      <c r="X34" s="14" t="s">
        <v>31</v>
      </c>
      <c r="Y34" s="14" t="s">
        <v>32</v>
      </c>
      <c r="Z34" s="9" t="s">
        <v>60</v>
      </c>
    </row>
    <row r="35" spans="1:26" s="22" customFormat="1" ht="15" x14ac:dyDescent="0.2">
      <c r="A35" s="7">
        <v>2014</v>
      </c>
      <c r="B35" s="23">
        <v>22</v>
      </c>
      <c r="C35" s="9">
        <v>33.200000000000003</v>
      </c>
      <c r="D35" s="24">
        <v>50.876631369093701</v>
      </c>
      <c r="E35" s="24">
        <v>10.0811272604276</v>
      </c>
      <c r="F35" s="11">
        <v>5.0467204762709903</v>
      </c>
      <c r="G35" s="11">
        <v>5.5076671738493603</v>
      </c>
      <c r="H35" s="11">
        <v>0.38692976311671701</v>
      </c>
      <c r="I35" s="10" t="s">
        <v>26</v>
      </c>
      <c r="J35" s="11">
        <v>7.6574999999999998</v>
      </c>
      <c r="K35" s="11">
        <v>1.4999999999999699E-2</v>
      </c>
      <c r="L35" s="9"/>
      <c r="M35" s="9"/>
      <c r="N35" s="18"/>
      <c r="O35" s="18"/>
      <c r="P35" s="9">
        <v>1061</v>
      </c>
      <c r="Q35" s="13" t="s">
        <v>27</v>
      </c>
      <c r="R35" s="9" t="s">
        <v>28</v>
      </c>
      <c r="S35" s="9" t="s">
        <v>29</v>
      </c>
      <c r="T35" s="9"/>
      <c r="U35" s="9" t="s">
        <v>62</v>
      </c>
      <c r="V35" s="26">
        <v>1961.4335276843799</v>
      </c>
      <c r="W35" s="26">
        <v>8</v>
      </c>
      <c r="X35" s="14" t="s">
        <v>31</v>
      </c>
      <c r="Y35" s="14" t="s">
        <v>32</v>
      </c>
      <c r="Z35" s="9" t="s">
        <v>60</v>
      </c>
    </row>
    <row r="36" spans="1:26" s="22" customFormat="1" ht="15" x14ac:dyDescent="0.2">
      <c r="A36" s="7">
        <v>2014</v>
      </c>
      <c r="B36" s="23">
        <v>22</v>
      </c>
      <c r="C36" s="9">
        <v>33.200000000000003</v>
      </c>
      <c r="D36" s="24">
        <v>50.668868946339302</v>
      </c>
      <c r="E36" s="24">
        <v>10.032606761963301</v>
      </c>
      <c r="F36" s="11">
        <v>5.0504191132498697</v>
      </c>
      <c r="G36" s="11">
        <v>5.1965514375437003</v>
      </c>
      <c r="H36" s="11">
        <v>0.992113480858685</v>
      </c>
      <c r="I36" s="10" t="s">
        <v>26</v>
      </c>
      <c r="J36" s="11">
        <v>8.32</v>
      </c>
      <c r="K36" s="11">
        <v>1.1547005383792301E-2</v>
      </c>
      <c r="L36" s="9"/>
      <c r="M36" s="9"/>
      <c r="N36" s="18"/>
      <c r="O36" s="18"/>
      <c r="P36" s="9">
        <v>1061</v>
      </c>
      <c r="Q36" s="13" t="s">
        <v>27</v>
      </c>
      <c r="R36" s="9" t="s">
        <v>28</v>
      </c>
      <c r="S36" s="9" t="s">
        <v>29</v>
      </c>
      <c r="T36" s="9"/>
      <c r="U36" s="9" t="s">
        <v>63</v>
      </c>
      <c r="V36" s="26">
        <v>1942.4440583268199</v>
      </c>
      <c r="W36" s="26">
        <v>5</v>
      </c>
      <c r="X36" s="14" t="s">
        <v>31</v>
      </c>
      <c r="Y36" s="14" t="s">
        <v>32</v>
      </c>
      <c r="Z36" s="9" t="s">
        <v>60</v>
      </c>
    </row>
    <row r="37" spans="1:26" s="22" customFormat="1" ht="15" x14ac:dyDescent="0.2">
      <c r="A37" s="7">
        <v>2014</v>
      </c>
      <c r="B37" s="23">
        <v>22</v>
      </c>
      <c r="C37" s="9">
        <v>33.1</v>
      </c>
      <c r="D37" s="24">
        <v>52.2800701372623</v>
      </c>
      <c r="E37" s="24">
        <v>10.284081507871001</v>
      </c>
      <c r="F37" s="11">
        <v>5.08359157764838</v>
      </c>
      <c r="G37" s="11">
        <v>7.3895999834547004</v>
      </c>
      <c r="H37" s="11">
        <v>0.48477241916657099</v>
      </c>
      <c r="I37" s="10" t="s">
        <v>26</v>
      </c>
      <c r="J37" s="11">
        <v>7.9474999999999998</v>
      </c>
      <c r="K37" s="11">
        <v>1.25830573921181E-2</v>
      </c>
      <c r="L37" s="9"/>
      <c r="M37" s="9"/>
      <c r="N37" s="18"/>
      <c r="O37" s="18"/>
      <c r="P37" s="9">
        <v>2025</v>
      </c>
      <c r="Q37" s="13" t="s">
        <v>27</v>
      </c>
      <c r="R37" s="9" t="s">
        <v>28</v>
      </c>
      <c r="S37" s="9" t="s">
        <v>29</v>
      </c>
      <c r="T37" s="9"/>
      <c r="U37" s="9" t="s">
        <v>64</v>
      </c>
      <c r="V37" s="26">
        <v>1998.03734293547</v>
      </c>
      <c r="W37" s="26">
        <v>7</v>
      </c>
      <c r="X37" s="14" t="s">
        <v>31</v>
      </c>
      <c r="Y37" s="14" t="s">
        <v>32</v>
      </c>
      <c r="Z37" s="9" t="s">
        <v>60</v>
      </c>
    </row>
    <row r="38" spans="1:26" s="22" customFormat="1" ht="15" x14ac:dyDescent="0.2">
      <c r="A38" s="7">
        <v>2014</v>
      </c>
      <c r="B38" s="23">
        <v>22</v>
      </c>
      <c r="C38" s="27">
        <v>33.200000000000003</v>
      </c>
      <c r="D38" s="24">
        <v>51.050150121772198</v>
      </c>
      <c r="E38" s="24">
        <v>5.0476120683953498</v>
      </c>
      <c r="F38" s="11">
        <v>10.1137229703948</v>
      </c>
      <c r="G38" s="11">
        <v>7.1726968864088398</v>
      </c>
      <c r="H38" s="11">
        <v>0.84535218064564599</v>
      </c>
      <c r="I38" s="10" t="s">
        <v>26</v>
      </c>
      <c r="J38" s="11">
        <v>8.2899999999999991</v>
      </c>
      <c r="K38" s="11">
        <v>0</v>
      </c>
      <c r="L38" s="9"/>
      <c r="M38" s="9"/>
      <c r="N38" s="18"/>
      <c r="O38" s="18"/>
      <c r="P38" s="9">
        <v>977</v>
      </c>
      <c r="Q38" s="13" t="s">
        <v>27</v>
      </c>
      <c r="R38" s="9" t="s">
        <v>28</v>
      </c>
      <c r="S38" s="9" t="s">
        <v>29</v>
      </c>
      <c r="T38" s="9"/>
      <c r="U38" s="9" t="s">
        <v>65</v>
      </c>
      <c r="V38" s="26">
        <v>1942.56405824485</v>
      </c>
      <c r="W38" s="26">
        <v>7</v>
      </c>
      <c r="X38" s="14" t="s">
        <v>31</v>
      </c>
      <c r="Y38" s="14" t="s">
        <v>32</v>
      </c>
      <c r="Z38" s="9" t="s">
        <v>60</v>
      </c>
    </row>
    <row r="39" spans="1:26" s="22" customFormat="1" ht="15" x14ac:dyDescent="0.2">
      <c r="A39" s="7">
        <v>2014</v>
      </c>
      <c r="B39" s="23">
        <v>22</v>
      </c>
      <c r="C39" s="27">
        <v>33.200000000000003</v>
      </c>
      <c r="D39" s="24">
        <v>51.404716672240902</v>
      </c>
      <c r="E39" s="24">
        <v>5.0629493013231599</v>
      </c>
      <c r="F39" s="11">
        <v>10.153117010041299</v>
      </c>
      <c r="G39" s="11">
        <v>12.214863698084701</v>
      </c>
      <c r="H39" s="11">
        <v>0.897969538593683</v>
      </c>
      <c r="I39" s="10" t="s">
        <v>26</v>
      </c>
      <c r="J39" s="11">
        <v>7.6749999999999998</v>
      </c>
      <c r="K39" s="11">
        <v>9.9999999999997903E-3</v>
      </c>
      <c r="L39" s="9"/>
      <c r="M39" s="9"/>
      <c r="N39" s="18"/>
      <c r="O39" s="18"/>
      <c r="P39" s="9">
        <v>3972</v>
      </c>
      <c r="Q39" s="13" t="s">
        <v>27</v>
      </c>
      <c r="R39" s="9" t="s">
        <v>28</v>
      </c>
      <c r="S39" s="9" t="s">
        <v>29</v>
      </c>
      <c r="T39" s="9"/>
      <c r="U39" s="9" t="s">
        <v>66</v>
      </c>
      <c r="V39" s="26">
        <v>1968.4965709313799</v>
      </c>
      <c r="W39" s="26">
        <v>6</v>
      </c>
      <c r="X39" s="14" t="s">
        <v>31</v>
      </c>
      <c r="Y39" s="14" t="s">
        <v>32</v>
      </c>
      <c r="Z39" s="9" t="s">
        <v>60</v>
      </c>
    </row>
    <row r="40" spans="1:26" s="22" customFormat="1" ht="15" x14ac:dyDescent="0.2">
      <c r="A40" s="7">
        <v>2014</v>
      </c>
      <c r="B40" s="23">
        <v>22</v>
      </c>
      <c r="C40" s="27">
        <v>33.200000000000003</v>
      </c>
      <c r="D40" s="24">
        <v>51.3622437478435</v>
      </c>
      <c r="E40" s="24">
        <v>5.0845223490301601</v>
      </c>
      <c r="F40" s="11">
        <v>10.1016851184931</v>
      </c>
      <c r="G40" s="11">
        <v>10.1554091650746</v>
      </c>
      <c r="H40" s="11">
        <v>0.68054638319647198</v>
      </c>
      <c r="I40" s="10" t="s">
        <v>26</v>
      </c>
      <c r="J40" s="11">
        <v>7.95</v>
      </c>
      <c r="K40" s="11">
        <v>0</v>
      </c>
      <c r="L40" s="9"/>
      <c r="M40" s="9"/>
      <c r="N40" s="18"/>
      <c r="O40" s="18"/>
      <c r="P40" s="9">
        <v>1985</v>
      </c>
      <c r="Q40" s="13" t="s">
        <v>27</v>
      </c>
      <c r="R40" s="9" t="s">
        <v>28</v>
      </c>
      <c r="S40" s="9" t="s">
        <v>29</v>
      </c>
      <c r="T40" s="9"/>
      <c r="U40" s="9" t="s">
        <v>67</v>
      </c>
      <c r="V40" s="26">
        <v>1958.65714262079</v>
      </c>
      <c r="W40" s="26">
        <v>7</v>
      </c>
      <c r="X40" s="14" t="s">
        <v>31</v>
      </c>
      <c r="Y40" s="14" t="s">
        <v>32</v>
      </c>
      <c r="Z40" s="9" t="s">
        <v>60</v>
      </c>
    </row>
    <row r="41" spans="1:26" s="22" customFormat="1" ht="15" x14ac:dyDescent="0.2">
      <c r="A41" s="7">
        <v>2014</v>
      </c>
      <c r="B41" s="23">
        <v>22</v>
      </c>
      <c r="C41" s="27">
        <v>33.200000000000003</v>
      </c>
      <c r="D41" s="24">
        <v>50.566846974902298</v>
      </c>
      <c r="E41" s="24">
        <v>21.885973330086099</v>
      </c>
      <c r="F41" s="11">
        <v>2.3104682717212999</v>
      </c>
      <c r="G41" s="11">
        <v>3.3494192067248099</v>
      </c>
      <c r="H41" s="11">
        <v>0.252085779781898</v>
      </c>
      <c r="I41" s="10" t="s">
        <v>26</v>
      </c>
      <c r="J41" s="11">
        <v>7.96</v>
      </c>
      <c r="K41" s="11">
        <v>1.1547005383792301E-2</v>
      </c>
      <c r="L41" s="9"/>
      <c r="M41" s="9"/>
      <c r="N41" s="18"/>
      <c r="O41" s="18"/>
      <c r="P41" s="9">
        <v>1968</v>
      </c>
      <c r="Q41" s="13" t="s">
        <v>27</v>
      </c>
      <c r="R41" s="9" t="s">
        <v>28</v>
      </c>
      <c r="S41" s="9" t="s">
        <v>29</v>
      </c>
      <c r="T41" s="9"/>
      <c r="U41" s="9" t="s">
        <v>68</v>
      </c>
      <c r="V41" s="26">
        <v>1931.9619162680001</v>
      </c>
      <c r="W41" s="26">
        <v>5</v>
      </c>
      <c r="X41" s="14" t="s">
        <v>31</v>
      </c>
      <c r="Y41" s="14" t="s">
        <v>32</v>
      </c>
      <c r="Z41" s="9" t="s">
        <v>60</v>
      </c>
    </row>
    <row r="42" spans="1:26" s="22" customFormat="1" ht="15" x14ac:dyDescent="0.2">
      <c r="A42" s="7">
        <v>2014</v>
      </c>
      <c r="B42" s="23">
        <v>22</v>
      </c>
      <c r="C42" s="9">
        <v>33.200000000000003</v>
      </c>
      <c r="D42" s="24">
        <v>51.949858011969901</v>
      </c>
      <c r="E42" s="24">
        <v>10.2937013950503</v>
      </c>
      <c r="F42" s="11">
        <v>5.0467617058476097</v>
      </c>
      <c r="G42" s="11">
        <v>5.3617869738056099</v>
      </c>
      <c r="H42" s="11">
        <v>0.43783517076251199</v>
      </c>
      <c r="I42" s="10" t="s">
        <v>26</v>
      </c>
      <c r="J42" s="11">
        <v>7.6849999999999996</v>
      </c>
      <c r="K42" s="11">
        <v>5.77350269189665E-3</v>
      </c>
      <c r="L42" s="9"/>
      <c r="M42" s="9"/>
      <c r="N42" s="18"/>
      <c r="O42" s="18"/>
      <c r="P42" s="9">
        <v>2015</v>
      </c>
      <c r="Q42" s="13" t="s">
        <v>27</v>
      </c>
      <c r="R42" s="9" t="s">
        <v>28</v>
      </c>
      <c r="S42" s="9" t="s">
        <v>29</v>
      </c>
      <c r="T42" s="9"/>
      <c r="U42" s="9" t="s">
        <v>69</v>
      </c>
      <c r="V42" s="26">
        <v>1966.1604276814401</v>
      </c>
      <c r="W42" s="26">
        <v>7</v>
      </c>
      <c r="X42" s="14" t="s">
        <v>31</v>
      </c>
      <c r="Y42" s="14" t="s">
        <v>32</v>
      </c>
      <c r="Z42" s="9" t="s">
        <v>60</v>
      </c>
    </row>
    <row r="43" spans="1:26" s="22" customFormat="1" ht="15" x14ac:dyDescent="0.2">
      <c r="A43" s="7">
        <v>2014</v>
      </c>
      <c r="B43" s="23">
        <v>22</v>
      </c>
      <c r="C43" s="27">
        <v>33.200000000000003</v>
      </c>
      <c r="D43" s="24">
        <v>51.410644984652201</v>
      </c>
      <c r="E43" s="24">
        <v>22.2038034860546</v>
      </c>
      <c r="F43" s="11">
        <v>2.31539812613372</v>
      </c>
      <c r="G43" s="11">
        <v>5.1138405926942001</v>
      </c>
      <c r="H43" s="11">
        <v>0.54034066892013799</v>
      </c>
      <c r="I43" s="10" t="s">
        <v>26</v>
      </c>
      <c r="J43" s="11">
        <v>7.6574999999999998</v>
      </c>
      <c r="K43" s="11">
        <v>1.7078251276599302E-2</v>
      </c>
      <c r="L43" s="9"/>
      <c r="M43" s="9"/>
      <c r="N43" s="18"/>
      <c r="O43" s="18"/>
      <c r="P43" s="9">
        <v>4057</v>
      </c>
      <c r="Q43" s="13" t="s">
        <v>27</v>
      </c>
      <c r="R43" s="9" t="s">
        <v>28</v>
      </c>
      <c r="S43" s="9" t="s">
        <v>29</v>
      </c>
      <c r="T43" s="9"/>
      <c r="U43" s="9" t="s">
        <v>70</v>
      </c>
      <c r="V43" s="26">
        <v>1960.10859937699</v>
      </c>
      <c r="W43" s="26">
        <v>6</v>
      </c>
      <c r="X43" s="14" t="s">
        <v>31</v>
      </c>
      <c r="Y43" s="14" t="s">
        <v>32</v>
      </c>
      <c r="Z43" s="9" t="s">
        <v>60</v>
      </c>
    </row>
    <row r="44" spans="1:26" s="22" customFormat="1" ht="15" x14ac:dyDescent="0.2">
      <c r="A44" s="7">
        <v>2014</v>
      </c>
      <c r="B44" s="23">
        <v>22</v>
      </c>
      <c r="C44" s="27">
        <v>33.1</v>
      </c>
      <c r="D44" s="24">
        <v>50.157794137761002</v>
      </c>
      <c r="E44" s="24">
        <v>22.640530423079799</v>
      </c>
      <c r="F44" s="11">
        <v>2.21539836746184</v>
      </c>
      <c r="G44" s="11">
        <v>4.2830622877038396</v>
      </c>
      <c r="H44" s="11">
        <v>1.4562284953246101</v>
      </c>
      <c r="I44" s="10" t="s">
        <v>26</v>
      </c>
      <c r="J44" s="11">
        <v>8.27</v>
      </c>
      <c r="K44" s="11">
        <v>0</v>
      </c>
      <c r="L44" s="9"/>
      <c r="M44" s="9"/>
      <c r="N44" s="18"/>
      <c r="O44" s="18"/>
      <c r="P44" s="9">
        <v>962</v>
      </c>
      <c r="Q44" s="13" t="s">
        <v>27</v>
      </c>
      <c r="R44" s="9" t="s">
        <v>28</v>
      </c>
      <c r="S44" s="9" t="s">
        <v>29</v>
      </c>
      <c r="T44" s="9"/>
      <c r="U44" s="9" t="s">
        <v>71</v>
      </c>
      <c r="V44" s="26">
        <v>1866.5697987523699</v>
      </c>
      <c r="W44" s="26">
        <v>6</v>
      </c>
      <c r="X44" s="14" t="s">
        <v>31</v>
      </c>
      <c r="Y44" s="14" t="s">
        <v>32</v>
      </c>
      <c r="Z44" s="9" t="s">
        <v>60</v>
      </c>
    </row>
    <row r="45" spans="1:26" s="22" customFormat="1" ht="15" x14ac:dyDescent="0.2">
      <c r="A45" s="7">
        <v>2014</v>
      </c>
      <c r="B45" s="23">
        <v>22</v>
      </c>
      <c r="C45" s="9">
        <v>33.1</v>
      </c>
      <c r="D45" s="24">
        <v>51.687251144566702</v>
      </c>
      <c r="E45" s="24">
        <v>10.1427256874296</v>
      </c>
      <c r="F45" s="11">
        <v>5.0959922152509298</v>
      </c>
      <c r="G45" s="11">
        <v>5.5296502594013797</v>
      </c>
      <c r="H45" s="11">
        <v>0.74442812064084496</v>
      </c>
      <c r="I45" s="10" t="s">
        <v>26</v>
      </c>
      <c r="J45" s="11">
        <v>8.2550000000000008</v>
      </c>
      <c r="K45" s="11">
        <v>5.77350269189614E-3</v>
      </c>
      <c r="L45" s="9"/>
      <c r="M45" s="9"/>
      <c r="N45" s="18"/>
      <c r="O45" s="18"/>
      <c r="P45" s="9">
        <v>2010</v>
      </c>
      <c r="Q45" s="13" t="s">
        <v>27</v>
      </c>
      <c r="R45" s="9" t="s">
        <v>28</v>
      </c>
      <c r="S45" s="9" t="s">
        <v>29</v>
      </c>
      <c r="T45" s="9"/>
      <c r="U45" s="9" t="s">
        <v>72</v>
      </c>
      <c r="V45" s="26">
        <v>2279.6702271316899</v>
      </c>
      <c r="W45" s="26">
        <v>4</v>
      </c>
      <c r="X45" s="14" t="s">
        <v>31</v>
      </c>
      <c r="Y45" s="14" t="s">
        <v>32</v>
      </c>
      <c r="Z45" s="9" t="s">
        <v>60</v>
      </c>
    </row>
    <row r="46" spans="1:26" s="22" customFormat="1" ht="15" x14ac:dyDescent="0.2">
      <c r="A46" s="7">
        <v>2014</v>
      </c>
      <c r="B46" s="23">
        <v>22</v>
      </c>
      <c r="C46" s="27">
        <v>33.200000000000003</v>
      </c>
      <c r="D46" s="24">
        <v>49.749420099167899</v>
      </c>
      <c r="E46" s="24">
        <v>21.576848647354399</v>
      </c>
      <c r="F46" s="11">
        <v>2.3056851773054401</v>
      </c>
      <c r="G46" s="11">
        <v>3.8092212749797199</v>
      </c>
      <c r="H46" s="11">
        <v>0.43161549412762001</v>
      </c>
      <c r="I46" s="10" t="s">
        <v>26</v>
      </c>
      <c r="J46" s="11">
        <v>7.63</v>
      </c>
      <c r="K46" s="11">
        <v>0</v>
      </c>
      <c r="L46" s="9"/>
      <c r="M46" s="9"/>
      <c r="N46" s="18"/>
      <c r="O46" s="18"/>
      <c r="P46" s="9">
        <v>898</v>
      </c>
      <c r="Q46" s="13" t="s">
        <v>27</v>
      </c>
      <c r="R46" s="9" t="s">
        <v>28</v>
      </c>
      <c r="S46" s="9" t="s">
        <v>29</v>
      </c>
      <c r="T46" s="9"/>
      <c r="U46" s="9" t="s">
        <v>73</v>
      </c>
      <c r="V46" s="26">
        <v>1914.59543737737</v>
      </c>
      <c r="W46" s="26">
        <v>8</v>
      </c>
      <c r="X46" s="14" t="s">
        <v>31</v>
      </c>
      <c r="Y46" s="14" t="s">
        <v>32</v>
      </c>
      <c r="Z46" s="9" t="s">
        <v>60</v>
      </c>
    </row>
    <row r="47" spans="1:26" s="22" customFormat="1" ht="15" x14ac:dyDescent="0.2">
      <c r="A47" s="7">
        <v>2014</v>
      </c>
      <c r="B47" s="23">
        <v>22</v>
      </c>
      <c r="C47" s="27">
        <v>33.200000000000003</v>
      </c>
      <c r="D47" s="24">
        <v>50.265833993373697</v>
      </c>
      <c r="E47" s="24">
        <v>5.0276278615905001</v>
      </c>
      <c r="F47" s="11">
        <v>9.99792255456871</v>
      </c>
      <c r="G47" s="11">
        <v>12.453915545355899</v>
      </c>
      <c r="H47" s="11">
        <v>0.84477642581873702</v>
      </c>
      <c r="I47" s="10" t="s">
        <v>26</v>
      </c>
      <c r="J47" s="11">
        <v>8.26</v>
      </c>
      <c r="K47" s="11">
        <v>0</v>
      </c>
      <c r="L47" s="9"/>
      <c r="M47" s="9"/>
      <c r="N47" s="18"/>
      <c r="O47" s="18"/>
      <c r="P47" s="9">
        <v>3908</v>
      </c>
      <c r="Q47" s="13" t="s">
        <v>27</v>
      </c>
      <c r="R47" s="9" t="s">
        <v>28</v>
      </c>
      <c r="S47" s="9" t="s">
        <v>29</v>
      </c>
      <c r="T47" s="9"/>
      <c r="U47" s="9" t="s">
        <v>74</v>
      </c>
      <c r="V47" s="26">
        <v>1925.3482233709501</v>
      </c>
      <c r="W47" s="26">
        <v>6</v>
      </c>
      <c r="X47" s="14" t="s">
        <v>31</v>
      </c>
      <c r="Y47" s="14" t="s">
        <v>32</v>
      </c>
      <c r="Z47" s="9" t="s">
        <v>60</v>
      </c>
    </row>
    <row r="48" spans="1:26" s="22" customFormat="1" ht="15" x14ac:dyDescent="0.2">
      <c r="A48" s="7">
        <v>2014</v>
      </c>
      <c r="B48" s="23">
        <v>22</v>
      </c>
      <c r="C48" s="9">
        <v>33.1</v>
      </c>
      <c r="D48" s="24">
        <v>50.784514221183599</v>
      </c>
      <c r="E48" s="24">
        <v>10.086051210563999</v>
      </c>
      <c r="F48" s="11">
        <v>5.0351235742281899</v>
      </c>
      <c r="G48" s="11">
        <v>4.8596063857456198</v>
      </c>
      <c r="H48" s="11">
        <v>0.52106065277736302</v>
      </c>
      <c r="I48" s="10" t="s">
        <v>26</v>
      </c>
      <c r="J48" s="11">
        <v>8.65</v>
      </c>
      <c r="K48" s="11">
        <v>1.9999999999999601E-2</v>
      </c>
      <c r="L48" s="9"/>
      <c r="M48" s="9"/>
      <c r="N48" s="18"/>
      <c r="O48" s="18"/>
      <c r="P48" s="9">
        <v>966</v>
      </c>
      <c r="Q48" s="13" t="s">
        <v>27</v>
      </c>
      <c r="R48" s="9" t="s">
        <v>28</v>
      </c>
      <c r="S48" s="9" t="s">
        <v>29</v>
      </c>
      <c r="T48" s="9"/>
      <c r="U48" s="9" t="s">
        <v>75</v>
      </c>
      <c r="V48" s="26">
        <v>1904.0906797866501</v>
      </c>
      <c r="W48" s="26">
        <v>6</v>
      </c>
      <c r="X48" s="14" t="s">
        <v>31</v>
      </c>
      <c r="Y48" s="14" t="s">
        <v>32</v>
      </c>
      <c r="Z48" s="9" t="s">
        <v>60</v>
      </c>
    </row>
    <row r="49" spans="1:26" s="22" customFormat="1" ht="15" x14ac:dyDescent="0.2">
      <c r="A49" s="7">
        <v>2014</v>
      </c>
      <c r="B49" s="23">
        <v>22</v>
      </c>
      <c r="C49" s="9">
        <v>33.1</v>
      </c>
      <c r="D49" s="24">
        <v>51.955055290266401</v>
      </c>
      <c r="E49" s="24">
        <v>10.199031610412201</v>
      </c>
      <c r="F49" s="11">
        <v>5.0941165078089901</v>
      </c>
      <c r="G49" s="11">
        <v>10.1618306537449</v>
      </c>
      <c r="H49" s="11">
        <v>1.35241749630965</v>
      </c>
      <c r="I49" s="10" t="s">
        <v>26</v>
      </c>
      <c r="J49" s="11">
        <v>7.67</v>
      </c>
      <c r="K49" s="11">
        <v>9.9999999999997903E-3</v>
      </c>
      <c r="L49" s="9"/>
      <c r="M49" s="9"/>
      <c r="N49" s="18"/>
      <c r="O49" s="18"/>
      <c r="P49" s="9">
        <v>7993</v>
      </c>
      <c r="Q49" s="13" t="s">
        <v>27</v>
      </c>
      <c r="R49" s="9" t="s">
        <v>28</v>
      </c>
      <c r="S49" s="9" t="s">
        <v>29</v>
      </c>
      <c r="T49" s="9"/>
      <c r="U49" s="9" t="s">
        <v>76</v>
      </c>
      <c r="V49" s="26">
        <v>1965.2824109885501</v>
      </c>
      <c r="W49" s="26">
        <v>5</v>
      </c>
      <c r="X49" s="14" t="s">
        <v>31</v>
      </c>
      <c r="Y49" s="14" t="s">
        <v>32</v>
      </c>
      <c r="Z49" s="9" t="s">
        <v>60</v>
      </c>
    </row>
    <row r="50" spans="1:26" s="22" customFormat="1" ht="15" x14ac:dyDescent="0.2">
      <c r="A50" s="7">
        <v>2014</v>
      </c>
      <c r="B50" s="23">
        <v>22</v>
      </c>
      <c r="C50" s="27">
        <v>33.299999999999997</v>
      </c>
      <c r="D50" s="24">
        <v>50.145496802752298</v>
      </c>
      <c r="E50" s="28">
        <v>5</v>
      </c>
      <c r="F50" s="11">
        <f>D50/E50</f>
        <v>10.029099360550459</v>
      </c>
      <c r="G50" s="11">
        <v>8.8211951657425001</v>
      </c>
      <c r="H50" s="11">
        <v>0.49740647055377601</v>
      </c>
      <c r="I50" s="10" t="s">
        <v>26</v>
      </c>
      <c r="J50" s="11">
        <v>7.6375000000000002</v>
      </c>
      <c r="K50" s="11">
        <v>9.5742710775635603E-3</v>
      </c>
      <c r="L50" s="9"/>
      <c r="M50" s="9"/>
      <c r="N50" s="18"/>
      <c r="O50" s="18"/>
      <c r="P50" s="9">
        <v>2017</v>
      </c>
      <c r="Q50" s="13" t="s">
        <v>27</v>
      </c>
      <c r="R50" s="9" t="s">
        <v>28</v>
      </c>
      <c r="S50" s="9" t="s">
        <v>29</v>
      </c>
      <c r="T50" s="9"/>
      <c r="U50" s="9" t="s">
        <v>77</v>
      </c>
      <c r="V50" s="26">
        <v>1990.8060267736801</v>
      </c>
      <c r="W50" s="26">
        <v>6</v>
      </c>
      <c r="X50" s="14" t="s">
        <v>31</v>
      </c>
      <c r="Y50" s="14" t="s">
        <v>32</v>
      </c>
      <c r="Z50" s="9" t="s">
        <v>60</v>
      </c>
    </row>
    <row r="51" spans="1:26" s="22" customFormat="1" ht="15" x14ac:dyDescent="0.2">
      <c r="A51" s="7">
        <v>2014</v>
      </c>
      <c r="B51" s="23">
        <v>22</v>
      </c>
      <c r="C51" s="27">
        <v>33.200000000000003</v>
      </c>
      <c r="D51" s="24">
        <v>51.955125679750203</v>
      </c>
      <c r="E51" s="24">
        <v>22</v>
      </c>
      <c r="F51" s="11">
        <f>D51/E51</f>
        <v>2.3615966218068274</v>
      </c>
      <c r="G51" s="11">
        <v>3.4191627051653999</v>
      </c>
      <c r="H51" s="11">
        <v>0.81777431332676498</v>
      </c>
      <c r="I51" s="10" t="s">
        <v>26</v>
      </c>
      <c r="J51" s="11">
        <v>8.27</v>
      </c>
      <c r="K51" s="11">
        <v>0</v>
      </c>
      <c r="L51" s="9"/>
      <c r="M51" s="9"/>
      <c r="N51" s="18"/>
      <c r="O51" s="18"/>
      <c r="P51" s="9">
        <v>2000</v>
      </c>
      <c r="Q51" s="13" t="s">
        <v>27</v>
      </c>
      <c r="R51" s="9" t="s">
        <v>28</v>
      </c>
      <c r="S51" s="9" t="s">
        <v>29</v>
      </c>
      <c r="T51" s="9"/>
      <c r="U51" s="9" t="s">
        <v>78</v>
      </c>
      <c r="V51" s="26">
        <v>1895.4669120820799</v>
      </c>
      <c r="W51" s="26">
        <v>6</v>
      </c>
      <c r="X51" s="14" t="s">
        <v>31</v>
      </c>
      <c r="Y51" s="14" t="s">
        <v>32</v>
      </c>
      <c r="Z51" s="9" t="s">
        <v>60</v>
      </c>
    </row>
    <row r="52" spans="1:26" s="22" customFormat="1" ht="15" x14ac:dyDescent="0.2">
      <c r="A52" s="7">
        <v>2013</v>
      </c>
      <c r="B52" s="7">
        <v>21.9</v>
      </c>
      <c r="C52" s="9">
        <v>33.1</v>
      </c>
      <c r="D52" s="9">
        <v>28.2</v>
      </c>
      <c r="E52" s="9">
        <v>18.5</v>
      </c>
      <c r="F52" s="11">
        <v>1.5243243243243201</v>
      </c>
      <c r="G52" s="11">
        <v>2.5008680000000001</v>
      </c>
      <c r="H52" s="11">
        <v>4.0013887999999997E-2</v>
      </c>
      <c r="I52" s="11" t="s">
        <v>79</v>
      </c>
      <c r="J52" s="24">
        <v>7.8492857142857204</v>
      </c>
      <c r="K52" s="24">
        <v>3.3474937319902802E-2</v>
      </c>
      <c r="L52" s="29"/>
      <c r="M52" s="29"/>
      <c r="N52" s="46">
        <v>1068.8220539833401</v>
      </c>
      <c r="O52" s="46">
        <v>10.5533707537325</v>
      </c>
      <c r="P52" s="29"/>
      <c r="Q52" s="13" t="s">
        <v>164</v>
      </c>
      <c r="R52" s="9" t="s">
        <v>28</v>
      </c>
      <c r="S52" s="9" t="s">
        <v>29</v>
      </c>
      <c r="T52" s="9"/>
      <c r="U52" s="9" t="s">
        <v>165</v>
      </c>
      <c r="V52" s="26">
        <v>367</v>
      </c>
      <c r="W52" s="26">
        <v>18</v>
      </c>
      <c r="X52" s="14" t="s">
        <v>31</v>
      </c>
      <c r="Y52" s="14" t="s">
        <v>32</v>
      </c>
      <c r="Z52" s="9" t="s">
        <v>166</v>
      </c>
    </row>
    <row r="53" spans="1:26" s="22" customFormat="1" ht="15" x14ac:dyDescent="0.2">
      <c r="A53" s="7">
        <v>2013</v>
      </c>
      <c r="B53" s="7">
        <v>21.6</v>
      </c>
      <c r="C53" s="9">
        <v>33.1</v>
      </c>
      <c r="D53" s="9">
        <v>28.2</v>
      </c>
      <c r="E53" s="9">
        <v>18.899999999999999</v>
      </c>
      <c r="F53" s="11">
        <v>1.4920634920634901</v>
      </c>
      <c r="G53" s="11">
        <v>3.2569590000000002</v>
      </c>
      <c r="H53" s="11">
        <v>5.2111343999999997E-2</v>
      </c>
      <c r="I53" s="11" t="s">
        <v>79</v>
      </c>
      <c r="J53" s="24">
        <v>7.9340000000000002</v>
      </c>
      <c r="K53" s="24">
        <v>2.4215697388264599E-2</v>
      </c>
      <c r="L53" s="29"/>
      <c r="M53" s="29"/>
      <c r="N53" s="46">
        <v>2197.2788357218401</v>
      </c>
      <c r="O53" s="46">
        <v>7.32250906691457</v>
      </c>
      <c r="P53" s="29"/>
      <c r="Q53" s="13" t="s">
        <v>164</v>
      </c>
      <c r="R53" s="9" t="s">
        <v>28</v>
      </c>
      <c r="S53" s="9" t="s">
        <v>29</v>
      </c>
      <c r="T53" s="9"/>
      <c r="U53" s="9" t="s">
        <v>167</v>
      </c>
      <c r="V53" s="26">
        <v>361</v>
      </c>
      <c r="W53" s="26">
        <v>15</v>
      </c>
      <c r="X53" s="14" t="s">
        <v>31</v>
      </c>
      <c r="Y53" s="14" t="s">
        <v>32</v>
      </c>
      <c r="Z53" s="9" t="s">
        <v>166</v>
      </c>
    </row>
    <row r="54" spans="1:26" s="22" customFormat="1" ht="15" x14ac:dyDescent="0.2">
      <c r="A54" s="7">
        <v>2013</v>
      </c>
      <c r="B54" s="7">
        <v>21.6</v>
      </c>
      <c r="C54" s="9">
        <v>33.1</v>
      </c>
      <c r="D54" s="9">
        <v>28.2</v>
      </c>
      <c r="E54" s="9">
        <v>18.899999999999999</v>
      </c>
      <c r="F54" s="11">
        <v>1.4920634920634901</v>
      </c>
      <c r="G54" s="11">
        <v>2.9297770000000001</v>
      </c>
      <c r="H54" s="11">
        <v>4.6876432000000003E-2</v>
      </c>
      <c r="I54" s="11" t="s">
        <v>79</v>
      </c>
      <c r="J54" s="24">
        <v>7.9340000000000002</v>
      </c>
      <c r="K54" s="24">
        <v>2.4215697388264599E-2</v>
      </c>
      <c r="L54" s="29"/>
      <c r="M54" s="29"/>
      <c r="N54" s="46">
        <v>2197.2788357218401</v>
      </c>
      <c r="O54" s="46">
        <v>7.32250906691457</v>
      </c>
      <c r="P54" s="29"/>
      <c r="Q54" s="13" t="s">
        <v>164</v>
      </c>
      <c r="R54" s="9" t="s">
        <v>28</v>
      </c>
      <c r="S54" s="9" t="s">
        <v>29</v>
      </c>
      <c r="T54" s="9"/>
      <c r="U54" s="9" t="s">
        <v>167</v>
      </c>
      <c r="V54" s="26">
        <v>361</v>
      </c>
      <c r="W54" s="26">
        <v>15</v>
      </c>
      <c r="X54" s="14" t="s">
        <v>31</v>
      </c>
      <c r="Y54" s="14" t="s">
        <v>32</v>
      </c>
      <c r="Z54" s="9" t="s">
        <v>166</v>
      </c>
    </row>
    <row r="55" spans="1:26" s="22" customFormat="1" ht="15" x14ac:dyDescent="0.2">
      <c r="A55" s="7">
        <v>2013</v>
      </c>
      <c r="B55" s="7">
        <v>21.9</v>
      </c>
      <c r="C55" s="9">
        <v>33.200000000000003</v>
      </c>
      <c r="D55" s="9">
        <v>28.8</v>
      </c>
      <c r="E55" s="9">
        <v>18.600000000000001</v>
      </c>
      <c r="F55" s="11">
        <v>1.54838709677419</v>
      </c>
      <c r="G55" s="11">
        <v>3.7749239999999999</v>
      </c>
      <c r="H55" s="11">
        <v>6.0398783999999997E-2</v>
      </c>
      <c r="I55" s="11" t="s">
        <v>79</v>
      </c>
      <c r="J55" s="24">
        <v>7.8784000000000001</v>
      </c>
      <c r="K55" s="24">
        <v>2.48253902285543E-2</v>
      </c>
      <c r="L55" s="29"/>
      <c r="M55" s="29"/>
      <c r="N55" s="46">
        <v>2998</v>
      </c>
      <c r="O55" s="46">
        <v>14.6018615513314</v>
      </c>
      <c r="P55" s="29"/>
      <c r="Q55" s="13" t="s">
        <v>164</v>
      </c>
      <c r="R55" s="9" t="s">
        <v>28</v>
      </c>
      <c r="S55" s="9" t="s">
        <v>29</v>
      </c>
      <c r="T55" s="9"/>
      <c r="U55" s="9" t="s">
        <v>168</v>
      </c>
      <c r="V55" s="26">
        <v>367</v>
      </c>
      <c r="W55" s="26">
        <v>14</v>
      </c>
      <c r="X55" s="14" t="s">
        <v>31</v>
      </c>
      <c r="Y55" s="14" t="s">
        <v>32</v>
      </c>
      <c r="Z55" s="9" t="s">
        <v>166</v>
      </c>
    </row>
    <row r="56" spans="1:26" s="22" customFormat="1" ht="15" x14ac:dyDescent="0.2">
      <c r="A56" s="7">
        <v>2013</v>
      </c>
      <c r="B56" s="7">
        <v>21.9</v>
      </c>
      <c r="C56" s="9">
        <v>33.200000000000003</v>
      </c>
      <c r="D56" s="9">
        <v>28.8</v>
      </c>
      <c r="E56" s="9">
        <v>18.600000000000001</v>
      </c>
      <c r="F56" s="11">
        <v>1.54838709677419</v>
      </c>
      <c r="G56" s="11">
        <v>3.5699900000000002</v>
      </c>
      <c r="H56" s="11">
        <v>5.7119839999999998E-2</v>
      </c>
      <c r="I56" s="11" t="s">
        <v>79</v>
      </c>
      <c r="J56" s="24">
        <v>7.8784000000000001</v>
      </c>
      <c r="K56" s="24">
        <v>2.48253902285543E-2</v>
      </c>
      <c r="L56" s="29"/>
      <c r="M56" s="29"/>
      <c r="N56" s="46">
        <v>2998</v>
      </c>
      <c r="O56" s="46">
        <v>14.6018615513314</v>
      </c>
      <c r="P56" s="29"/>
      <c r="Q56" s="13" t="s">
        <v>164</v>
      </c>
      <c r="R56" s="9" t="s">
        <v>28</v>
      </c>
      <c r="S56" s="9" t="s">
        <v>29</v>
      </c>
      <c r="T56" s="9"/>
      <c r="U56" s="9" t="s">
        <v>168</v>
      </c>
      <c r="V56" s="26">
        <v>367</v>
      </c>
      <c r="W56" s="26">
        <v>14</v>
      </c>
      <c r="X56" s="14" t="s">
        <v>31</v>
      </c>
      <c r="Y56" s="14" t="s">
        <v>32</v>
      </c>
      <c r="Z56" s="9" t="s">
        <v>166</v>
      </c>
    </row>
    <row r="57" spans="1:26" s="22" customFormat="1" ht="15" x14ac:dyDescent="0.2">
      <c r="A57" s="7">
        <v>2013</v>
      </c>
      <c r="B57" s="7">
        <v>21.6</v>
      </c>
      <c r="C57" s="9">
        <v>33.200000000000003</v>
      </c>
      <c r="D57" s="9">
        <v>27.9</v>
      </c>
      <c r="E57" s="9">
        <v>18.2</v>
      </c>
      <c r="F57" s="11">
        <v>1.53296703296703</v>
      </c>
      <c r="G57" s="11">
        <v>4.2405939999999998</v>
      </c>
      <c r="H57" s="11">
        <v>6.7849504000000005E-2</v>
      </c>
      <c r="I57" s="11" t="s">
        <v>79</v>
      </c>
      <c r="J57" s="24">
        <v>7.8978571428571396</v>
      </c>
      <c r="K57" s="24">
        <v>3.0201702884818601E-2</v>
      </c>
      <c r="L57" s="29"/>
      <c r="M57" s="29"/>
      <c r="N57" s="46">
        <v>4180.5270058890801</v>
      </c>
      <c r="O57" s="46">
        <v>20.3911103568099</v>
      </c>
      <c r="P57" s="29"/>
      <c r="Q57" s="13" t="s">
        <v>164</v>
      </c>
      <c r="R57" s="9" t="s">
        <v>28</v>
      </c>
      <c r="S57" s="9" t="s">
        <v>29</v>
      </c>
      <c r="T57" s="9"/>
      <c r="U57" s="9" t="s">
        <v>169</v>
      </c>
      <c r="V57" s="26">
        <v>359</v>
      </c>
      <c r="W57" s="26">
        <v>15</v>
      </c>
      <c r="X57" s="14" t="s">
        <v>31</v>
      </c>
      <c r="Y57" s="14" t="s">
        <v>32</v>
      </c>
      <c r="Z57" s="9" t="s">
        <v>166</v>
      </c>
    </row>
    <row r="58" spans="1:26" s="22" customFormat="1" ht="15" x14ac:dyDescent="0.2">
      <c r="A58" s="7">
        <v>2013</v>
      </c>
      <c r="B58" s="7">
        <v>21.6</v>
      </c>
      <c r="C58" s="9">
        <v>33.200000000000003</v>
      </c>
      <c r="D58" s="9">
        <v>27.9</v>
      </c>
      <c r="E58" s="9">
        <v>18.2</v>
      </c>
      <c r="F58" s="11">
        <v>1.53296703296703</v>
      </c>
      <c r="G58" s="11">
        <v>4.3466800000000001</v>
      </c>
      <c r="H58" s="11">
        <v>6.9546880000000005E-2</v>
      </c>
      <c r="I58" s="11" t="s">
        <v>79</v>
      </c>
      <c r="J58" s="24">
        <v>7.8978571428571396</v>
      </c>
      <c r="K58" s="24">
        <v>3.0201702884818601E-2</v>
      </c>
      <c r="L58" s="29"/>
      <c r="M58" s="29"/>
      <c r="N58" s="46">
        <v>4180.5270058890801</v>
      </c>
      <c r="O58" s="46">
        <v>20.3911103568099</v>
      </c>
      <c r="P58" s="29"/>
      <c r="Q58" s="13" t="s">
        <v>164</v>
      </c>
      <c r="R58" s="9" t="s">
        <v>28</v>
      </c>
      <c r="S58" s="9" t="s">
        <v>29</v>
      </c>
      <c r="T58" s="9"/>
      <c r="U58" s="9" t="s">
        <v>169</v>
      </c>
      <c r="V58" s="26">
        <v>359</v>
      </c>
      <c r="W58" s="26">
        <v>15</v>
      </c>
      <c r="X58" s="14" t="s">
        <v>31</v>
      </c>
      <c r="Y58" s="14" t="s">
        <v>32</v>
      </c>
      <c r="Z58" s="9" t="s">
        <v>166</v>
      </c>
    </row>
    <row r="59" spans="1:26" s="22" customFormat="1" ht="15" x14ac:dyDescent="0.2">
      <c r="A59" s="7">
        <v>2013</v>
      </c>
      <c r="B59" s="7">
        <v>21.6</v>
      </c>
      <c r="C59" s="9">
        <v>33.200000000000003</v>
      </c>
      <c r="D59" s="9">
        <v>27.9</v>
      </c>
      <c r="E59" s="9">
        <v>18.2</v>
      </c>
      <c r="F59" s="11">
        <v>1.53296703296703</v>
      </c>
      <c r="G59" s="11">
        <v>3.8975330000000001</v>
      </c>
      <c r="H59" s="11">
        <v>6.2360527999999998E-2</v>
      </c>
      <c r="I59" s="11" t="s">
        <v>79</v>
      </c>
      <c r="J59" s="24">
        <v>7.8978571428571396</v>
      </c>
      <c r="K59" s="24">
        <v>3.0201702884818601E-2</v>
      </c>
      <c r="L59" s="29"/>
      <c r="M59" s="29"/>
      <c r="N59" s="46">
        <v>4180.5270058890801</v>
      </c>
      <c r="O59" s="46">
        <v>20.3911103568099</v>
      </c>
      <c r="P59" s="29"/>
      <c r="Q59" s="13" t="s">
        <v>164</v>
      </c>
      <c r="R59" s="9" t="s">
        <v>28</v>
      </c>
      <c r="S59" s="9" t="s">
        <v>29</v>
      </c>
      <c r="T59" s="9"/>
      <c r="U59" s="9" t="s">
        <v>169</v>
      </c>
      <c r="V59" s="26">
        <v>359</v>
      </c>
      <c r="W59" s="26">
        <v>15</v>
      </c>
      <c r="X59" s="14" t="s">
        <v>31</v>
      </c>
      <c r="Y59" s="14" t="s">
        <v>32</v>
      </c>
      <c r="Z59" s="9" t="s">
        <v>166</v>
      </c>
    </row>
    <row r="60" spans="1:26" s="22" customFormat="1" ht="15" x14ac:dyDescent="0.2">
      <c r="A60" s="7">
        <v>2007</v>
      </c>
      <c r="B60">
        <v>20</v>
      </c>
      <c r="C60" s="27">
        <v>34</v>
      </c>
      <c r="D60" s="11">
        <f>F60*E60</f>
        <v>51.479108571428576</v>
      </c>
      <c r="E60" s="11">
        <f>10.27*C60/35</f>
        <v>9.9765714285714289</v>
      </c>
      <c r="F60" s="9">
        <v>5.16</v>
      </c>
      <c r="G60" s="9">
        <v>6.8375000000000004</v>
      </c>
      <c r="H60" s="11">
        <v>0.80350793399940956</v>
      </c>
      <c r="I60" s="10" t="s">
        <v>26</v>
      </c>
      <c r="J60" s="11">
        <v>8.16</v>
      </c>
      <c r="K60" s="11">
        <v>0.03</v>
      </c>
      <c r="L60" s="9"/>
      <c r="M60" s="9"/>
      <c r="N60" s="18">
        <v>2263</v>
      </c>
      <c r="O60" s="18">
        <v>10</v>
      </c>
      <c r="P60" s="9"/>
      <c r="Q60" s="44" t="s">
        <v>157</v>
      </c>
      <c r="R60" s="9" t="s">
        <v>28</v>
      </c>
      <c r="S60" s="9" t="s">
        <v>29</v>
      </c>
      <c r="T60" s="9"/>
      <c r="U60" s="9" t="s">
        <v>158</v>
      </c>
      <c r="V60" s="9">
        <f t="shared" ref="V60:V68" si="2">416*C60/35</f>
        <v>404.1142857142857</v>
      </c>
      <c r="W60" s="26">
        <v>4</v>
      </c>
      <c r="X60" s="14" t="s">
        <v>31</v>
      </c>
      <c r="Y60" s="14"/>
      <c r="Z60" s="9"/>
    </row>
    <row r="61" spans="1:26" s="22" customFormat="1" ht="15" x14ac:dyDescent="0.2">
      <c r="A61" s="7">
        <v>2007</v>
      </c>
      <c r="B61">
        <v>20</v>
      </c>
      <c r="C61" s="27">
        <v>34</v>
      </c>
      <c r="D61" s="11">
        <f t="shared" ref="D61:D66" si="3">F61*E61</f>
        <v>51.479108571428576</v>
      </c>
      <c r="E61" s="11">
        <f t="shared" ref="E61:E66" si="4">10.27*C61/35</f>
        <v>9.9765714285714289</v>
      </c>
      <c r="F61" s="9">
        <v>5.16</v>
      </c>
      <c r="G61" s="11">
        <v>5.3181818181818192</v>
      </c>
      <c r="H61" s="11">
        <v>0.61367339955575118</v>
      </c>
      <c r="I61" s="10" t="s">
        <v>26</v>
      </c>
      <c r="J61" s="11">
        <v>8.16</v>
      </c>
      <c r="K61" s="11">
        <v>0.03</v>
      </c>
      <c r="L61" s="9"/>
      <c r="M61" s="9"/>
      <c r="N61" s="18">
        <v>2263</v>
      </c>
      <c r="O61" s="18">
        <v>10</v>
      </c>
      <c r="P61" s="9"/>
      <c r="Q61" s="44" t="s">
        <v>157</v>
      </c>
      <c r="R61" s="9" t="s">
        <v>28</v>
      </c>
      <c r="S61" s="9" t="s">
        <v>29</v>
      </c>
      <c r="T61" s="9"/>
      <c r="U61" s="9" t="s">
        <v>159</v>
      </c>
      <c r="V61" s="9">
        <f t="shared" si="2"/>
        <v>404.1142857142857</v>
      </c>
      <c r="W61" s="26">
        <v>6</v>
      </c>
      <c r="X61" s="14" t="s">
        <v>31</v>
      </c>
      <c r="Y61" s="14"/>
      <c r="Z61" s="9"/>
    </row>
    <row r="62" spans="1:26" s="22" customFormat="1" ht="15" x14ac:dyDescent="0.2">
      <c r="A62" s="7">
        <v>2007</v>
      </c>
      <c r="B62">
        <v>20</v>
      </c>
      <c r="C62" s="27">
        <v>34</v>
      </c>
      <c r="D62" s="11">
        <f t="shared" si="3"/>
        <v>51.479108571428576</v>
      </c>
      <c r="E62" s="11">
        <f t="shared" si="4"/>
        <v>9.9765714285714289</v>
      </c>
      <c r="F62" s="9">
        <v>5.16</v>
      </c>
      <c r="G62" s="11">
        <v>5.0249999999999995</v>
      </c>
      <c r="H62" s="11">
        <v>0.81095700000000004</v>
      </c>
      <c r="I62" s="10" t="s">
        <v>26</v>
      </c>
      <c r="J62" s="11">
        <v>8.16</v>
      </c>
      <c r="K62" s="11">
        <v>0.03</v>
      </c>
      <c r="L62" s="9"/>
      <c r="M62" s="9"/>
      <c r="N62" s="18">
        <v>2263</v>
      </c>
      <c r="O62" s="18">
        <v>10</v>
      </c>
      <c r="P62" s="9"/>
      <c r="Q62" s="44" t="s">
        <v>157</v>
      </c>
      <c r="R62" s="9" t="s">
        <v>28</v>
      </c>
      <c r="S62" s="9" t="s">
        <v>29</v>
      </c>
      <c r="T62" s="9"/>
      <c r="U62" s="9" t="s">
        <v>160</v>
      </c>
      <c r="V62" s="9">
        <f t="shared" si="2"/>
        <v>404.1142857142857</v>
      </c>
      <c r="W62" s="26">
        <v>8</v>
      </c>
      <c r="X62" s="14" t="s">
        <v>31</v>
      </c>
      <c r="Y62" s="14"/>
      <c r="Z62" s="9"/>
    </row>
    <row r="63" spans="1:26" s="22" customFormat="1" ht="15" x14ac:dyDescent="0.2">
      <c r="A63" s="7">
        <v>2007</v>
      </c>
      <c r="B63">
        <v>20</v>
      </c>
      <c r="C63" s="27">
        <v>34</v>
      </c>
      <c r="D63" s="11">
        <f t="shared" si="3"/>
        <v>51.479108571428576</v>
      </c>
      <c r="E63" s="11">
        <f t="shared" si="4"/>
        <v>9.9765714285714289</v>
      </c>
      <c r="F63" s="9">
        <v>5.16</v>
      </c>
      <c r="G63" s="11">
        <v>7.0555555555555571</v>
      </c>
      <c r="H63" s="11">
        <v>0.62103060499919671</v>
      </c>
      <c r="I63" s="10" t="s">
        <v>26</v>
      </c>
      <c r="J63" s="11">
        <v>8.16</v>
      </c>
      <c r="K63" s="11">
        <v>0.03</v>
      </c>
      <c r="L63" s="9"/>
      <c r="M63" s="9"/>
      <c r="N63" s="18">
        <v>2263</v>
      </c>
      <c r="O63" s="18">
        <v>10</v>
      </c>
      <c r="P63" s="9"/>
      <c r="Q63" s="44" t="s">
        <v>157</v>
      </c>
      <c r="R63" s="9" t="s">
        <v>28</v>
      </c>
      <c r="S63" s="9" t="s">
        <v>29</v>
      </c>
      <c r="T63" s="9"/>
      <c r="U63" s="9" t="s">
        <v>161</v>
      </c>
      <c r="V63" s="9">
        <f t="shared" si="2"/>
        <v>404.1142857142857</v>
      </c>
      <c r="W63" s="26">
        <v>4</v>
      </c>
      <c r="X63" s="14" t="s">
        <v>31</v>
      </c>
      <c r="Y63" s="14"/>
      <c r="Z63" s="9"/>
    </row>
    <row r="64" spans="1:26" s="22" customFormat="1" ht="15" x14ac:dyDescent="0.2">
      <c r="A64" s="7">
        <v>2007</v>
      </c>
      <c r="B64">
        <v>25</v>
      </c>
      <c r="C64" s="27">
        <v>34</v>
      </c>
      <c r="D64" s="11">
        <f t="shared" si="3"/>
        <v>51.479108571428576</v>
      </c>
      <c r="E64" s="11">
        <f t="shared" si="4"/>
        <v>9.9765714285714289</v>
      </c>
      <c r="F64" s="9">
        <v>5.16</v>
      </c>
      <c r="G64" s="11">
        <v>9.158333333333335</v>
      </c>
      <c r="H64" s="11">
        <v>1.8306247208772377</v>
      </c>
      <c r="I64" s="10" t="s">
        <v>26</v>
      </c>
      <c r="J64" s="11">
        <v>8.16</v>
      </c>
      <c r="K64" s="11">
        <v>0.03</v>
      </c>
      <c r="L64" s="9"/>
      <c r="M64" s="9"/>
      <c r="N64" s="18">
        <v>2263</v>
      </c>
      <c r="O64" s="18">
        <v>10</v>
      </c>
      <c r="P64" s="9"/>
      <c r="Q64" s="44" t="s">
        <v>157</v>
      </c>
      <c r="R64" s="9" t="s">
        <v>28</v>
      </c>
      <c r="S64" s="9" t="s">
        <v>29</v>
      </c>
      <c r="T64" s="9"/>
      <c r="U64" s="9" t="s">
        <v>162</v>
      </c>
      <c r="V64" s="9">
        <f t="shared" si="2"/>
        <v>404.1142857142857</v>
      </c>
      <c r="W64" s="26">
        <v>6</v>
      </c>
      <c r="X64" s="14" t="s">
        <v>31</v>
      </c>
      <c r="Y64" s="14"/>
      <c r="Z64" s="9"/>
    </row>
    <row r="65" spans="1:26" s="22" customFormat="1" ht="15" x14ac:dyDescent="0.2">
      <c r="A65" s="7">
        <v>2007</v>
      </c>
      <c r="B65">
        <v>25</v>
      </c>
      <c r="C65" s="27">
        <v>34</v>
      </c>
      <c r="D65" s="11">
        <f t="shared" si="3"/>
        <v>51.479108571428576</v>
      </c>
      <c r="E65" s="11">
        <f t="shared" si="4"/>
        <v>9.9765714285714289</v>
      </c>
      <c r="F65" s="9">
        <v>5.16</v>
      </c>
      <c r="G65" s="11">
        <v>8.7333333333333343</v>
      </c>
      <c r="H65" s="11">
        <v>0.89521737104132204</v>
      </c>
      <c r="I65" s="10" t="s">
        <v>26</v>
      </c>
      <c r="J65" s="11">
        <v>8.16</v>
      </c>
      <c r="K65" s="11">
        <v>0.03</v>
      </c>
      <c r="L65" s="9"/>
      <c r="M65" s="9"/>
      <c r="N65" s="18">
        <v>2263</v>
      </c>
      <c r="O65" s="18">
        <v>10</v>
      </c>
      <c r="P65" s="9"/>
      <c r="Q65" s="44" t="s">
        <v>157</v>
      </c>
      <c r="R65" s="9" t="s">
        <v>28</v>
      </c>
      <c r="S65" s="9" t="s">
        <v>29</v>
      </c>
      <c r="T65" s="9"/>
      <c r="U65" s="9" t="s">
        <v>160</v>
      </c>
      <c r="V65" s="9">
        <f t="shared" si="2"/>
        <v>404.1142857142857</v>
      </c>
      <c r="W65" s="26">
        <v>6</v>
      </c>
      <c r="X65" s="14" t="s">
        <v>31</v>
      </c>
      <c r="Y65" s="14"/>
      <c r="Z65" s="9"/>
    </row>
    <row r="66" spans="1:26" s="22" customFormat="1" ht="15" x14ac:dyDescent="0.2">
      <c r="A66" s="7">
        <v>2007</v>
      </c>
      <c r="B66">
        <v>25</v>
      </c>
      <c r="C66" s="27">
        <v>34</v>
      </c>
      <c r="D66" s="11">
        <f t="shared" si="3"/>
        <v>51.479108571428576</v>
      </c>
      <c r="E66" s="11">
        <f t="shared" si="4"/>
        <v>9.9765714285714289</v>
      </c>
      <c r="F66" s="9">
        <v>5.16</v>
      </c>
      <c r="G66" s="11">
        <v>9.0285714285714285</v>
      </c>
      <c r="H66" s="11">
        <v>1.2991000386875751</v>
      </c>
      <c r="I66" s="10" t="s">
        <v>26</v>
      </c>
      <c r="J66" s="11">
        <v>8.16</v>
      </c>
      <c r="K66" s="11">
        <v>0.03</v>
      </c>
      <c r="L66" s="9"/>
      <c r="M66" s="9"/>
      <c r="N66" s="18">
        <v>2263</v>
      </c>
      <c r="O66" s="18">
        <v>10</v>
      </c>
      <c r="P66" s="9"/>
      <c r="Q66" s="44" t="s">
        <v>157</v>
      </c>
      <c r="R66" s="9" t="s">
        <v>28</v>
      </c>
      <c r="S66" s="9" t="s">
        <v>29</v>
      </c>
      <c r="T66" s="9"/>
      <c r="U66" s="9" t="s">
        <v>161</v>
      </c>
      <c r="V66" s="9">
        <f t="shared" si="2"/>
        <v>404.1142857142857</v>
      </c>
      <c r="W66" s="26">
        <v>6</v>
      </c>
      <c r="X66" s="14" t="s">
        <v>31</v>
      </c>
      <c r="Y66" s="14"/>
      <c r="Z66" s="9"/>
    </row>
    <row r="67" spans="1:26" s="22" customFormat="1" ht="15" x14ac:dyDescent="0.2">
      <c r="A67" s="7">
        <v>2007</v>
      </c>
      <c r="B67" s="23">
        <v>20</v>
      </c>
      <c r="C67" s="27">
        <v>34</v>
      </c>
      <c r="D67" s="11">
        <f t="shared" ref="D67:D68" si="5">F67*E67</f>
        <v>51.479108571428576</v>
      </c>
      <c r="E67" s="11">
        <f t="shared" ref="E67:E68" si="6">10.27*C67/35</f>
        <v>9.9765714285714289</v>
      </c>
      <c r="F67" s="9">
        <v>5.16</v>
      </c>
      <c r="G67" s="45">
        <v>4.04</v>
      </c>
      <c r="H67" s="11">
        <v>0.30265491900843161</v>
      </c>
      <c r="I67" s="10" t="s">
        <v>26</v>
      </c>
      <c r="J67" s="11">
        <v>8.44</v>
      </c>
      <c r="K67" s="11">
        <v>0.03</v>
      </c>
      <c r="L67" s="9"/>
      <c r="M67" s="9"/>
      <c r="N67" s="18">
        <v>2498</v>
      </c>
      <c r="O67" s="18">
        <v>9</v>
      </c>
      <c r="P67" s="9"/>
      <c r="Q67" s="44" t="s">
        <v>157</v>
      </c>
      <c r="R67" s="9" t="s">
        <v>28</v>
      </c>
      <c r="S67" s="9" t="s">
        <v>29</v>
      </c>
      <c r="T67" s="9"/>
      <c r="U67" s="9" t="s">
        <v>163</v>
      </c>
      <c r="V67" s="9">
        <f t="shared" si="2"/>
        <v>404.1142857142857</v>
      </c>
      <c r="W67" s="26">
        <v>5</v>
      </c>
      <c r="X67" s="14" t="s">
        <v>31</v>
      </c>
      <c r="Y67" s="14"/>
      <c r="Z67" s="9"/>
    </row>
    <row r="68" spans="1:26" s="22" customFormat="1" ht="15" x14ac:dyDescent="0.2">
      <c r="A68" s="7">
        <v>2007</v>
      </c>
      <c r="B68" s="23">
        <v>25</v>
      </c>
      <c r="C68" s="27">
        <v>34</v>
      </c>
      <c r="D68" s="11">
        <f t="shared" si="5"/>
        <v>51.479108571428576</v>
      </c>
      <c r="E68" s="11">
        <f t="shared" si="6"/>
        <v>9.9765714285714289</v>
      </c>
      <c r="F68" s="9">
        <v>5.16</v>
      </c>
      <c r="G68" s="11">
        <v>9.5749999999999993</v>
      </c>
      <c r="H68" s="11">
        <v>2.21</v>
      </c>
      <c r="I68" s="10" t="s">
        <v>26</v>
      </c>
      <c r="J68" s="11">
        <v>8.3800000000000008</v>
      </c>
      <c r="K68" s="11">
        <v>0.03</v>
      </c>
      <c r="L68" s="9"/>
      <c r="M68" s="9"/>
      <c r="N68" s="18">
        <v>2498</v>
      </c>
      <c r="O68" s="18">
        <v>9</v>
      </c>
      <c r="P68" s="9"/>
      <c r="Q68" s="44" t="s">
        <v>157</v>
      </c>
      <c r="R68" s="9" t="s">
        <v>28</v>
      </c>
      <c r="S68" s="9" t="s">
        <v>29</v>
      </c>
      <c r="T68" s="9"/>
      <c r="U68" s="9" t="s">
        <v>163</v>
      </c>
      <c r="V68" s="9">
        <f t="shared" si="2"/>
        <v>404.1142857142857</v>
      </c>
      <c r="W68" s="26">
        <v>6</v>
      </c>
      <c r="X68" s="14" t="s">
        <v>31</v>
      </c>
      <c r="Y68" s="14"/>
      <c r="Z68" s="9"/>
    </row>
    <row r="69" spans="1:26" ht="15" x14ac:dyDescent="0.2">
      <c r="A69" s="32">
        <v>2008</v>
      </c>
      <c r="B69" s="15">
        <v>22.1</v>
      </c>
      <c r="C69" s="33">
        <v>29.9</v>
      </c>
      <c r="D69" s="11">
        <f t="shared" ref="D69:D92" si="7">F69*E69</f>
        <v>45.27133371428571</v>
      </c>
      <c r="E69" s="11">
        <f t="shared" ref="E69:E112" si="8">10.27*C69/35</f>
        <v>8.7735142857142847</v>
      </c>
      <c r="F69" s="9">
        <v>5.16</v>
      </c>
      <c r="G69" s="30">
        <v>7.0316684879323299</v>
      </c>
      <c r="H69" s="11">
        <v>0.196886717662105</v>
      </c>
      <c r="I69" s="11" t="s">
        <v>79</v>
      </c>
      <c r="J69" s="11"/>
      <c r="K69" s="33"/>
      <c r="L69" s="30">
        <v>8.0273623166666699</v>
      </c>
      <c r="M69" s="31"/>
      <c r="N69" s="31">
        <v>2058.1666666666702</v>
      </c>
      <c r="O69" s="18"/>
      <c r="P69" s="9"/>
      <c r="Q69" s="13" t="s">
        <v>81</v>
      </c>
      <c r="R69" s="9" t="s">
        <v>28</v>
      </c>
      <c r="S69" s="9" t="s">
        <v>29</v>
      </c>
      <c r="T69" s="9"/>
      <c r="U69" s="9"/>
      <c r="V69" s="9">
        <f t="shared" ref="V69:V100" si="9">416*C69/35</f>
        <v>355.38285714285712</v>
      </c>
      <c r="W69" s="9">
        <v>15</v>
      </c>
      <c r="X69" s="14" t="s">
        <v>31</v>
      </c>
      <c r="Y69" s="14" t="s">
        <v>32</v>
      </c>
      <c r="Z69" s="9" t="s">
        <v>82</v>
      </c>
    </row>
    <row r="70" spans="1:26" ht="15" x14ac:dyDescent="0.2">
      <c r="A70" s="32">
        <v>2008</v>
      </c>
      <c r="B70" s="15">
        <v>22.1</v>
      </c>
      <c r="C70" s="33">
        <v>29.9</v>
      </c>
      <c r="D70" s="11">
        <f t="shared" si="7"/>
        <v>45.27133371428571</v>
      </c>
      <c r="E70" s="11">
        <f t="shared" si="8"/>
        <v>8.7735142857142847</v>
      </c>
      <c r="F70" s="9">
        <v>5.16</v>
      </c>
      <c r="G70" s="30">
        <v>6.3537713518326999</v>
      </c>
      <c r="H70" s="11">
        <v>0.17790559785131499</v>
      </c>
      <c r="I70" s="11" t="s">
        <v>79</v>
      </c>
      <c r="J70" s="11"/>
      <c r="K70" s="33"/>
      <c r="L70" s="30">
        <v>8.0273623166666699</v>
      </c>
      <c r="M70" s="31"/>
      <c r="N70" s="31">
        <v>2058.1666666666702</v>
      </c>
      <c r="O70" s="18"/>
      <c r="P70" s="9"/>
      <c r="Q70" s="13" t="s">
        <v>81</v>
      </c>
      <c r="R70" s="9" t="s">
        <v>28</v>
      </c>
      <c r="S70" s="9" t="s">
        <v>29</v>
      </c>
      <c r="T70" s="9"/>
      <c r="U70" s="9"/>
      <c r="V70" s="9">
        <f t="shared" si="9"/>
        <v>355.38285714285712</v>
      </c>
      <c r="W70" s="9">
        <v>15</v>
      </c>
      <c r="X70" s="14" t="s">
        <v>31</v>
      </c>
      <c r="Y70" s="14" t="s">
        <v>32</v>
      </c>
      <c r="Z70" s="9" t="s">
        <v>82</v>
      </c>
    </row>
    <row r="71" spans="1:26" ht="15" x14ac:dyDescent="0.2">
      <c r="A71" s="32">
        <v>2008</v>
      </c>
      <c r="B71" s="15">
        <v>22.3</v>
      </c>
      <c r="C71" s="33">
        <v>31.5</v>
      </c>
      <c r="D71" s="11">
        <f t="shared" si="7"/>
        <v>47.69388</v>
      </c>
      <c r="E71" s="11">
        <f t="shared" si="8"/>
        <v>9.2430000000000003</v>
      </c>
      <c r="F71" s="9">
        <v>5.16</v>
      </c>
      <c r="G71" s="30">
        <v>7.4924765721845397</v>
      </c>
      <c r="H71" s="11">
        <v>0.209789344021167</v>
      </c>
      <c r="I71" s="11" t="s">
        <v>79</v>
      </c>
      <c r="J71" s="11"/>
      <c r="K71" s="33"/>
      <c r="L71" s="30">
        <v>7.9888817000000003</v>
      </c>
      <c r="M71" s="31"/>
      <c r="N71" s="31">
        <v>2172.8571428571399</v>
      </c>
      <c r="O71" s="18"/>
      <c r="P71" s="9"/>
      <c r="Q71" s="13" t="s">
        <v>81</v>
      </c>
      <c r="R71" s="9" t="s">
        <v>28</v>
      </c>
      <c r="S71" s="9" t="s">
        <v>29</v>
      </c>
      <c r="T71" s="9"/>
      <c r="U71" s="9"/>
      <c r="V71" s="9">
        <f t="shared" si="9"/>
        <v>374.4</v>
      </c>
      <c r="W71" s="9">
        <v>15</v>
      </c>
      <c r="X71" s="14" t="s">
        <v>31</v>
      </c>
      <c r="Y71" s="14" t="s">
        <v>32</v>
      </c>
      <c r="Z71" s="9" t="s">
        <v>82</v>
      </c>
    </row>
    <row r="72" spans="1:26" ht="15" x14ac:dyDescent="0.2">
      <c r="A72" s="32">
        <v>2008</v>
      </c>
      <c r="B72" s="15">
        <v>22.3</v>
      </c>
      <c r="C72" s="33">
        <v>31.5</v>
      </c>
      <c r="D72" s="11">
        <f t="shared" si="7"/>
        <v>47.69388</v>
      </c>
      <c r="E72" s="11">
        <f t="shared" si="8"/>
        <v>9.2430000000000003</v>
      </c>
      <c r="F72" s="9">
        <v>5.16</v>
      </c>
      <c r="G72" s="30">
        <v>8.1689239823015605</v>
      </c>
      <c r="H72" s="11">
        <v>0.22872987150444399</v>
      </c>
      <c r="I72" s="11" t="s">
        <v>79</v>
      </c>
      <c r="J72" s="11"/>
      <c r="K72" s="33"/>
      <c r="L72" s="30">
        <v>7.9888817000000003</v>
      </c>
      <c r="M72" s="31"/>
      <c r="N72" s="31">
        <v>2172.8571428571399</v>
      </c>
      <c r="O72" s="18"/>
      <c r="P72" s="9"/>
      <c r="Q72" s="13" t="s">
        <v>81</v>
      </c>
      <c r="R72" s="9" t="s">
        <v>28</v>
      </c>
      <c r="S72" s="9" t="s">
        <v>29</v>
      </c>
      <c r="T72" s="9"/>
      <c r="U72" s="9"/>
      <c r="V72" s="9">
        <f t="shared" si="9"/>
        <v>374.4</v>
      </c>
      <c r="W72" s="9">
        <v>15</v>
      </c>
      <c r="X72" s="14" t="s">
        <v>31</v>
      </c>
      <c r="Y72" s="14" t="s">
        <v>32</v>
      </c>
      <c r="Z72" s="9" t="s">
        <v>82</v>
      </c>
    </row>
    <row r="73" spans="1:26" ht="15" x14ac:dyDescent="0.2">
      <c r="A73" s="32">
        <v>2008</v>
      </c>
      <c r="B73" s="15">
        <v>22.3</v>
      </c>
      <c r="C73" s="33">
        <v>33.299999999999997</v>
      </c>
      <c r="D73" s="11">
        <f t="shared" si="7"/>
        <v>50.419244571428564</v>
      </c>
      <c r="E73" s="11">
        <f t="shared" si="8"/>
        <v>9.7711714285714262</v>
      </c>
      <c r="F73" s="9">
        <v>5.16</v>
      </c>
      <c r="G73" s="30">
        <v>10.2031787643628</v>
      </c>
      <c r="H73" s="11">
        <v>0.28568900540215902</v>
      </c>
      <c r="I73" s="11" t="s">
        <v>79</v>
      </c>
      <c r="J73" s="11"/>
      <c r="K73" s="33"/>
      <c r="L73" s="30">
        <v>8.0037506333333308</v>
      </c>
      <c r="M73" s="31"/>
      <c r="N73" s="31">
        <v>2257</v>
      </c>
      <c r="O73" s="18"/>
      <c r="P73" s="9"/>
      <c r="Q73" s="13" t="s">
        <v>81</v>
      </c>
      <c r="R73" s="9" t="s">
        <v>28</v>
      </c>
      <c r="S73" s="9" t="s">
        <v>29</v>
      </c>
      <c r="T73" s="9"/>
      <c r="U73" s="9"/>
      <c r="V73" s="9">
        <f t="shared" si="9"/>
        <v>395.79428571428571</v>
      </c>
      <c r="W73" s="9">
        <v>15</v>
      </c>
      <c r="X73" s="14" t="s">
        <v>31</v>
      </c>
      <c r="Y73" s="14" t="s">
        <v>32</v>
      </c>
      <c r="Z73" s="9" t="s">
        <v>82</v>
      </c>
    </row>
    <row r="74" spans="1:26" ht="15" x14ac:dyDescent="0.2">
      <c r="A74" s="32">
        <v>2008</v>
      </c>
      <c r="B74" s="15">
        <v>22.3</v>
      </c>
      <c r="C74" s="33">
        <v>33.299999999999997</v>
      </c>
      <c r="D74" s="11">
        <f t="shared" si="7"/>
        <v>50.419244571428564</v>
      </c>
      <c r="E74" s="11">
        <f t="shared" si="8"/>
        <v>9.7711714285714262</v>
      </c>
      <c r="F74" s="9">
        <v>5.16</v>
      </c>
      <c r="G74" s="30">
        <v>8.9477521687286306</v>
      </c>
      <c r="H74" s="11">
        <v>0.25053706072440202</v>
      </c>
      <c r="I74" s="11" t="s">
        <v>79</v>
      </c>
      <c r="J74" s="11"/>
      <c r="K74" s="33"/>
      <c r="L74" s="30">
        <v>8.0037506333333308</v>
      </c>
      <c r="M74" s="31"/>
      <c r="N74" s="31">
        <v>2257</v>
      </c>
      <c r="O74" s="18"/>
      <c r="P74" s="9"/>
      <c r="Q74" s="13" t="s">
        <v>81</v>
      </c>
      <c r="R74" s="9" t="s">
        <v>28</v>
      </c>
      <c r="S74" s="9" t="s">
        <v>29</v>
      </c>
      <c r="T74" s="9"/>
      <c r="U74" s="9"/>
      <c r="V74" s="9">
        <f t="shared" si="9"/>
        <v>395.79428571428571</v>
      </c>
      <c r="W74" s="9">
        <v>15</v>
      </c>
      <c r="X74" s="14" t="s">
        <v>31</v>
      </c>
      <c r="Y74" s="14" t="s">
        <v>32</v>
      </c>
      <c r="Z74" s="9" t="s">
        <v>82</v>
      </c>
    </row>
    <row r="75" spans="1:26" ht="15" x14ac:dyDescent="0.2">
      <c r="A75" s="32">
        <v>2008</v>
      </c>
      <c r="B75" s="15">
        <v>22.3</v>
      </c>
      <c r="C75" s="33">
        <v>35.4</v>
      </c>
      <c r="D75" s="11">
        <f t="shared" si="7"/>
        <v>53.598836571428578</v>
      </c>
      <c r="E75" s="11">
        <f t="shared" si="8"/>
        <v>10.387371428571429</v>
      </c>
      <c r="F75" s="9">
        <v>5.16</v>
      </c>
      <c r="G75" s="30">
        <v>8.8226606777782894</v>
      </c>
      <c r="H75" s="11">
        <v>0.24703449897779201</v>
      </c>
      <c r="I75" s="11" t="s">
        <v>79</v>
      </c>
      <c r="J75" s="11"/>
      <c r="K75" s="33"/>
      <c r="L75" s="30">
        <v>7.9769212249999999</v>
      </c>
      <c r="M75" s="31"/>
      <c r="N75" s="31">
        <v>2395.75</v>
      </c>
      <c r="O75" s="18"/>
      <c r="P75" s="9"/>
      <c r="Q75" s="13" t="s">
        <v>81</v>
      </c>
      <c r="R75" s="9" t="s">
        <v>28</v>
      </c>
      <c r="S75" s="9" t="s">
        <v>29</v>
      </c>
      <c r="T75" s="9"/>
      <c r="U75" s="9"/>
      <c r="V75" s="9">
        <f t="shared" si="9"/>
        <v>420.75428571428569</v>
      </c>
      <c r="W75" s="9">
        <v>15</v>
      </c>
      <c r="X75" s="14" t="s">
        <v>31</v>
      </c>
      <c r="Y75" s="14" t="s">
        <v>32</v>
      </c>
      <c r="Z75" s="9" t="s">
        <v>82</v>
      </c>
    </row>
    <row r="76" spans="1:26" ht="15" x14ac:dyDescent="0.2">
      <c r="A76" s="7">
        <v>2000</v>
      </c>
      <c r="B76" s="7">
        <v>15</v>
      </c>
      <c r="C76" s="9">
        <v>33.799999999999997</v>
      </c>
      <c r="D76" s="11">
        <f t="shared" si="7"/>
        <v>51.176290285714281</v>
      </c>
      <c r="E76" s="11">
        <f t="shared" si="8"/>
        <v>9.9178857142857133</v>
      </c>
      <c r="F76" s="9">
        <v>5.16</v>
      </c>
      <c r="G76" s="9">
        <v>3.53</v>
      </c>
      <c r="H76" s="9">
        <f>0.11*2</f>
        <v>0.22</v>
      </c>
      <c r="I76" s="10" t="s">
        <v>26</v>
      </c>
      <c r="J76" s="9">
        <v>8.2200000000000006</v>
      </c>
      <c r="K76" s="11">
        <v>0.01</v>
      </c>
      <c r="L76" s="9"/>
      <c r="M76" s="9"/>
      <c r="N76" s="18">
        <v>2268</v>
      </c>
      <c r="O76" s="18">
        <v>12</v>
      </c>
      <c r="P76" s="9"/>
      <c r="Q76" s="13" t="s">
        <v>83</v>
      </c>
      <c r="R76" s="9" t="s">
        <v>28</v>
      </c>
      <c r="S76" s="9" t="s">
        <v>29</v>
      </c>
      <c r="T76" s="9"/>
      <c r="U76" s="9" t="s">
        <v>84</v>
      </c>
      <c r="V76" s="9">
        <f t="shared" si="9"/>
        <v>401.73714285714283</v>
      </c>
      <c r="W76" s="9">
        <v>11</v>
      </c>
      <c r="X76" s="14" t="s">
        <v>31</v>
      </c>
      <c r="Y76" s="14" t="s">
        <v>32</v>
      </c>
      <c r="Z76" s="9" t="s">
        <v>85</v>
      </c>
    </row>
    <row r="77" spans="1:26" ht="15" x14ac:dyDescent="0.2">
      <c r="A77" s="7">
        <v>2000</v>
      </c>
      <c r="B77" s="7">
        <v>18</v>
      </c>
      <c r="C77" s="9">
        <v>33.700000000000003</v>
      </c>
      <c r="D77" s="11">
        <f t="shared" si="7"/>
        <v>51.024881142857147</v>
      </c>
      <c r="E77" s="11">
        <f t="shared" si="8"/>
        <v>9.8885428571428573</v>
      </c>
      <c r="F77" s="9">
        <v>5.16</v>
      </c>
      <c r="G77" s="9">
        <v>5.0199999999999996</v>
      </c>
      <c r="H77" s="9">
        <f>0.33*2</f>
        <v>0.66</v>
      </c>
      <c r="I77" s="10" t="s">
        <v>26</v>
      </c>
      <c r="J77" s="9">
        <v>8.17</v>
      </c>
      <c r="K77" s="11">
        <v>0.03</v>
      </c>
      <c r="L77" s="9"/>
      <c r="M77" s="9"/>
      <c r="N77" s="18">
        <v>2260</v>
      </c>
      <c r="O77" s="18">
        <v>8</v>
      </c>
      <c r="P77" s="9"/>
      <c r="Q77" s="13" t="s">
        <v>83</v>
      </c>
      <c r="R77" s="9" t="s">
        <v>28</v>
      </c>
      <c r="S77" s="9" t="s">
        <v>29</v>
      </c>
      <c r="T77" s="9"/>
      <c r="U77" s="9" t="s">
        <v>86</v>
      </c>
      <c r="V77" s="9">
        <f t="shared" si="9"/>
        <v>400.54857142857145</v>
      </c>
      <c r="W77" s="9">
        <v>14</v>
      </c>
      <c r="X77" s="14" t="s">
        <v>31</v>
      </c>
      <c r="Y77" s="14" t="s">
        <v>32</v>
      </c>
      <c r="Z77" s="9" t="s">
        <v>85</v>
      </c>
    </row>
    <row r="78" spans="1:26" ht="15" x14ac:dyDescent="0.2">
      <c r="A78" s="7">
        <v>2000</v>
      </c>
      <c r="B78" s="7">
        <v>25</v>
      </c>
      <c r="C78" s="9">
        <v>33.700000000000003</v>
      </c>
      <c r="D78" s="11">
        <f t="shared" si="7"/>
        <v>51.024881142857147</v>
      </c>
      <c r="E78" s="11">
        <f t="shared" si="8"/>
        <v>9.8885428571428573</v>
      </c>
      <c r="F78" s="9">
        <v>5.16</v>
      </c>
      <c r="G78" s="9">
        <v>9.6</v>
      </c>
      <c r="H78" s="9">
        <f>0.39*2</f>
        <v>0.78</v>
      </c>
      <c r="I78" s="10" t="s">
        <v>26</v>
      </c>
      <c r="J78" s="9">
        <v>8.2100000000000009</v>
      </c>
      <c r="K78" s="11">
        <v>0.01</v>
      </c>
      <c r="L78" s="9"/>
      <c r="M78" s="9"/>
      <c r="N78" s="18">
        <v>2265</v>
      </c>
      <c r="O78" s="18">
        <v>6</v>
      </c>
      <c r="P78" s="9"/>
      <c r="Q78" s="13" t="s">
        <v>83</v>
      </c>
      <c r="R78" s="9" t="s">
        <v>28</v>
      </c>
      <c r="S78" s="9" t="s">
        <v>29</v>
      </c>
      <c r="T78" s="9"/>
      <c r="U78" s="9" t="s">
        <v>87</v>
      </c>
      <c r="V78" s="9">
        <f t="shared" si="9"/>
        <v>400.54857142857145</v>
      </c>
      <c r="W78" s="9">
        <v>16</v>
      </c>
      <c r="X78" s="14" t="s">
        <v>31</v>
      </c>
      <c r="Y78" s="14" t="s">
        <v>32</v>
      </c>
      <c r="Z78" s="9" t="s">
        <v>85</v>
      </c>
    </row>
    <row r="79" spans="1:26" ht="15" x14ac:dyDescent="0.2">
      <c r="A79" s="7">
        <v>2000</v>
      </c>
      <c r="B79" s="15">
        <v>22</v>
      </c>
      <c r="C79" s="9">
        <v>33.700000000000003</v>
      </c>
      <c r="D79" s="11">
        <f t="shared" si="7"/>
        <v>51.024881142857147</v>
      </c>
      <c r="E79" s="11">
        <f t="shared" si="8"/>
        <v>9.8885428571428573</v>
      </c>
      <c r="F79" s="9">
        <v>5.16</v>
      </c>
      <c r="G79" s="29">
        <v>9.41</v>
      </c>
      <c r="H79" s="9">
        <f>0.9*2</f>
        <v>1.8</v>
      </c>
      <c r="I79" s="10" t="s">
        <v>26</v>
      </c>
      <c r="J79" s="30">
        <v>7.74</v>
      </c>
      <c r="K79" s="11">
        <v>0.03</v>
      </c>
      <c r="L79" s="9"/>
      <c r="M79" s="9"/>
      <c r="N79" s="18">
        <v>2047</v>
      </c>
      <c r="O79" s="18">
        <v>15</v>
      </c>
      <c r="P79" s="9"/>
      <c r="Q79" s="13" t="s">
        <v>83</v>
      </c>
      <c r="R79" s="9" t="s">
        <v>28</v>
      </c>
      <c r="S79" s="9" t="s">
        <v>29</v>
      </c>
      <c r="T79" s="9"/>
      <c r="U79" s="9" t="s">
        <v>88</v>
      </c>
      <c r="V79" s="9">
        <f t="shared" si="9"/>
        <v>400.54857142857145</v>
      </c>
      <c r="W79" s="9">
        <v>6</v>
      </c>
      <c r="X79" s="14" t="s">
        <v>31</v>
      </c>
      <c r="Y79" s="14" t="s">
        <v>32</v>
      </c>
      <c r="Z79" s="9" t="s">
        <v>85</v>
      </c>
    </row>
    <row r="80" spans="1:26" ht="15" x14ac:dyDescent="0.2">
      <c r="A80" s="7">
        <v>2000</v>
      </c>
      <c r="B80" s="15">
        <v>22</v>
      </c>
      <c r="C80" s="9">
        <v>33.700000000000003</v>
      </c>
      <c r="D80" s="11">
        <f t="shared" si="7"/>
        <v>51.024881142857147</v>
      </c>
      <c r="E80" s="11">
        <f t="shared" si="8"/>
        <v>9.8885428571428573</v>
      </c>
      <c r="F80" s="9">
        <v>5.16</v>
      </c>
      <c r="G80" s="29">
        <v>7.92</v>
      </c>
      <c r="H80" s="9">
        <f>1.49*2</f>
        <v>2.98</v>
      </c>
      <c r="I80" s="10" t="s">
        <v>26</v>
      </c>
      <c r="J80" s="30">
        <v>7.93</v>
      </c>
      <c r="K80" s="11">
        <v>0.01</v>
      </c>
      <c r="L80" s="9"/>
      <c r="M80" s="9"/>
      <c r="N80" s="18">
        <v>2122</v>
      </c>
      <c r="O80" s="18">
        <v>6</v>
      </c>
      <c r="P80" s="9"/>
      <c r="Q80" s="13" t="s">
        <v>83</v>
      </c>
      <c r="R80" s="9" t="s">
        <v>28</v>
      </c>
      <c r="S80" s="9" t="s">
        <v>29</v>
      </c>
      <c r="T80" s="9"/>
      <c r="U80" s="9" t="s">
        <v>80</v>
      </c>
      <c r="V80" s="9">
        <f t="shared" si="9"/>
        <v>400.54857142857145</v>
      </c>
      <c r="W80" s="9">
        <v>5</v>
      </c>
      <c r="X80" s="14" t="s">
        <v>31</v>
      </c>
      <c r="Y80" s="14" t="s">
        <v>32</v>
      </c>
      <c r="Z80" s="9" t="s">
        <v>85</v>
      </c>
    </row>
    <row r="81" spans="1:26" ht="15" x14ac:dyDescent="0.2">
      <c r="A81" s="7">
        <v>2000</v>
      </c>
      <c r="B81" s="15">
        <v>22</v>
      </c>
      <c r="C81" s="9">
        <v>33.9</v>
      </c>
      <c r="D81" s="11">
        <f t="shared" si="7"/>
        <v>51.327699428571428</v>
      </c>
      <c r="E81" s="11">
        <f t="shared" si="8"/>
        <v>9.9472285714285711</v>
      </c>
      <c r="F81" s="9">
        <v>5.16</v>
      </c>
      <c r="G81" s="29">
        <v>6.82</v>
      </c>
      <c r="H81" s="9">
        <f>0.27*2</f>
        <v>0.54</v>
      </c>
      <c r="I81" s="10" t="s">
        <v>26</v>
      </c>
      <c r="J81" s="17">
        <v>8.24</v>
      </c>
      <c r="K81" s="11">
        <v>0.01</v>
      </c>
      <c r="L81" s="9"/>
      <c r="M81" s="9"/>
      <c r="N81" s="18">
        <v>2268</v>
      </c>
      <c r="O81" s="18">
        <v>5</v>
      </c>
      <c r="P81" s="9"/>
      <c r="Q81" s="13" t="s">
        <v>83</v>
      </c>
      <c r="R81" s="9" t="s">
        <v>28</v>
      </c>
      <c r="S81" s="9" t="s">
        <v>29</v>
      </c>
      <c r="T81" s="9"/>
      <c r="U81" s="9" t="s">
        <v>89</v>
      </c>
      <c r="V81" s="9">
        <f t="shared" si="9"/>
        <v>402.92571428571426</v>
      </c>
      <c r="W81" s="9">
        <v>41</v>
      </c>
      <c r="X81" s="14" t="s">
        <v>31</v>
      </c>
      <c r="Y81" s="14" t="s">
        <v>32</v>
      </c>
      <c r="Z81" s="9" t="s">
        <v>85</v>
      </c>
    </row>
    <row r="82" spans="1:26" ht="15" x14ac:dyDescent="0.2">
      <c r="A82" s="7">
        <v>2000</v>
      </c>
      <c r="B82" s="15">
        <v>22</v>
      </c>
      <c r="C82" s="9">
        <v>33.799999999999997</v>
      </c>
      <c r="D82" s="11">
        <f t="shared" si="7"/>
        <v>51.176290285714281</v>
      </c>
      <c r="E82" s="11">
        <f t="shared" si="8"/>
        <v>9.9178857142857133</v>
      </c>
      <c r="F82" s="9">
        <v>5.16</v>
      </c>
      <c r="G82" s="29">
        <v>6.68</v>
      </c>
      <c r="H82" s="9">
        <f>0.33*2</f>
        <v>0.66</v>
      </c>
      <c r="I82" s="10" t="s">
        <v>26</v>
      </c>
      <c r="J82" s="30">
        <v>8.41</v>
      </c>
      <c r="K82" s="11">
        <v>0.02</v>
      </c>
      <c r="L82" s="9"/>
      <c r="M82" s="9"/>
      <c r="N82" s="18">
        <v>2400</v>
      </c>
      <c r="O82" s="18">
        <v>5</v>
      </c>
      <c r="P82" s="9"/>
      <c r="Q82" s="13" t="s">
        <v>83</v>
      </c>
      <c r="R82" s="9" t="s">
        <v>28</v>
      </c>
      <c r="S82" s="9" t="s">
        <v>29</v>
      </c>
      <c r="T82" s="9"/>
      <c r="U82" s="9" t="s">
        <v>90</v>
      </c>
      <c r="V82" s="9">
        <f t="shared" si="9"/>
        <v>401.73714285714283</v>
      </c>
      <c r="W82" s="9">
        <v>40</v>
      </c>
      <c r="X82" s="14" t="s">
        <v>31</v>
      </c>
      <c r="Y82" s="14" t="s">
        <v>32</v>
      </c>
      <c r="Z82" s="9" t="s">
        <v>85</v>
      </c>
    </row>
    <row r="83" spans="1:26" ht="15" x14ac:dyDescent="0.2">
      <c r="A83" s="7">
        <v>2000</v>
      </c>
      <c r="B83" s="15">
        <v>22</v>
      </c>
      <c r="C83" s="9">
        <v>33.6</v>
      </c>
      <c r="D83" s="11">
        <f t="shared" si="7"/>
        <v>50.873472</v>
      </c>
      <c r="E83" s="11">
        <f t="shared" si="8"/>
        <v>9.8591999999999995</v>
      </c>
      <c r="F83" s="9">
        <v>5.16</v>
      </c>
      <c r="G83" s="29">
        <v>6.42</v>
      </c>
      <c r="H83" s="9">
        <f>0.46*2</f>
        <v>0.92</v>
      </c>
      <c r="I83" s="10" t="s">
        <v>26</v>
      </c>
      <c r="J83" s="30">
        <v>8.56</v>
      </c>
      <c r="K83" s="11">
        <v>0.01</v>
      </c>
      <c r="L83" s="9"/>
      <c r="M83" s="9"/>
      <c r="N83" s="18">
        <v>2546</v>
      </c>
      <c r="O83" s="18">
        <v>6</v>
      </c>
      <c r="P83" s="9"/>
      <c r="Q83" s="13" t="s">
        <v>83</v>
      </c>
      <c r="R83" s="9" t="s">
        <v>28</v>
      </c>
      <c r="S83" s="9" t="s">
        <v>29</v>
      </c>
      <c r="T83" s="9"/>
      <c r="U83" s="9" t="s">
        <v>91</v>
      </c>
      <c r="V83" s="9">
        <f t="shared" si="9"/>
        <v>399.36</v>
      </c>
      <c r="W83" s="9">
        <v>29</v>
      </c>
      <c r="X83" s="14" t="s">
        <v>31</v>
      </c>
      <c r="Y83" s="14" t="s">
        <v>32</v>
      </c>
      <c r="Z83" s="9" t="s">
        <v>85</v>
      </c>
    </row>
    <row r="84" spans="1:26" ht="15" x14ac:dyDescent="0.2">
      <c r="A84" s="7">
        <v>2000</v>
      </c>
      <c r="B84" s="15">
        <v>22</v>
      </c>
      <c r="C84" s="9">
        <v>33.6</v>
      </c>
      <c r="D84" s="11">
        <f t="shared" si="7"/>
        <v>50.873472</v>
      </c>
      <c r="E84" s="11">
        <f t="shared" si="8"/>
        <v>9.8591999999999995</v>
      </c>
      <c r="F84" s="9">
        <v>5.16</v>
      </c>
      <c r="G84" s="29">
        <v>6.49</v>
      </c>
      <c r="H84" s="9">
        <f>0.34*2</f>
        <v>0.68</v>
      </c>
      <c r="I84" s="10" t="s">
        <v>26</v>
      </c>
      <c r="J84" s="30">
        <v>8.66</v>
      </c>
      <c r="K84" s="11">
        <v>0.01</v>
      </c>
      <c r="L84" s="9"/>
      <c r="M84" s="9"/>
      <c r="N84" s="18">
        <v>2671</v>
      </c>
      <c r="O84" s="18">
        <v>23</v>
      </c>
      <c r="P84" s="9"/>
      <c r="Q84" s="13" t="s">
        <v>83</v>
      </c>
      <c r="R84" s="9" t="s">
        <v>28</v>
      </c>
      <c r="S84" s="9" t="s">
        <v>29</v>
      </c>
      <c r="T84" s="9"/>
      <c r="U84" s="9" t="s">
        <v>92</v>
      </c>
      <c r="V84" s="9">
        <f t="shared" si="9"/>
        <v>399.36</v>
      </c>
      <c r="W84" s="9">
        <v>25</v>
      </c>
      <c r="X84" s="14" t="s">
        <v>31</v>
      </c>
      <c r="Y84" s="14" t="s">
        <v>32</v>
      </c>
      <c r="Z84" s="9" t="s">
        <v>85</v>
      </c>
    </row>
    <row r="85" spans="1:26" ht="15" x14ac:dyDescent="0.2">
      <c r="A85" s="9">
        <v>2008</v>
      </c>
      <c r="B85" s="29">
        <v>17.7</v>
      </c>
      <c r="C85" s="33">
        <v>33.1</v>
      </c>
      <c r="D85" s="11">
        <f t="shared" si="7"/>
        <v>50.116426285714283</v>
      </c>
      <c r="E85" s="11">
        <f t="shared" si="8"/>
        <v>9.7124857142857142</v>
      </c>
      <c r="F85" s="9">
        <v>5.16</v>
      </c>
      <c r="G85" s="30">
        <v>6.2221230108627799</v>
      </c>
      <c r="H85" s="11">
        <f t="shared" ref="H85:H92" si="10">(1.4/100)*G85*2</f>
        <v>0.17421944430415781</v>
      </c>
      <c r="I85" s="11" t="s">
        <v>79</v>
      </c>
      <c r="J85" s="11"/>
      <c r="K85" s="11"/>
      <c r="L85" s="30">
        <v>8.08781268125</v>
      </c>
      <c r="M85" s="9"/>
      <c r="N85" s="31">
        <v>2264.375</v>
      </c>
      <c r="O85" s="18"/>
      <c r="P85" s="9"/>
      <c r="Q85" s="13" t="s">
        <v>93</v>
      </c>
      <c r="R85" s="9" t="s">
        <v>28</v>
      </c>
      <c r="S85" s="9" t="s">
        <v>29</v>
      </c>
      <c r="T85" s="9"/>
      <c r="U85" s="34">
        <v>1</v>
      </c>
      <c r="V85" s="9">
        <f t="shared" si="9"/>
        <v>393.41714285714289</v>
      </c>
      <c r="W85" s="9">
        <v>19</v>
      </c>
      <c r="X85" s="14" t="s">
        <v>31</v>
      </c>
      <c r="Y85" s="14" t="s">
        <v>32</v>
      </c>
      <c r="Z85" s="9" t="s">
        <v>85</v>
      </c>
    </row>
    <row r="86" spans="1:26" ht="15" x14ac:dyDescent="0.2">
      <c r="A86" s="9">
        <v>2008</v>
      </c>
      <c r="B86" s="29">
        <v>19.600000000000001</v>
      </c>
      <c r="C86" s="33">
        <v>33.0555555555556</v>
      </c>
      <c r="D86" s="11">
        <f t="shared" si="7"/>
        <v>50.049133333333401</v>
      </c>
      <c r="E86" s="11">
        <f t="shared" si="8"/>
        <v>9.6994444444444579</v>
      </c>
      <c r="F86" s="9">
        <v>5.16</v>
      </c>
      <c r="G86" s="30">
        <v>5.2675946281457504</v>
      </c>
      <c r="H86" s="11">
        <f t="shared" si="10"/>
        <v>0.147492649588081</v>
      </c>
      <c r="I86" s="11" t="s">
        <v>79</v>
      </c>
      <c r="J86" s="11"/>
      <c r="K86" s="11"/>
      <c r="L86" s="30">
        <v>8.0318918000000004</v>
      </c>
      <c r="M86" s="9"/>
      <c r="N86" s="31">
        <v>2263.1111111111099</v>
      </c>
      <c r="O86" s="18"/>
      <c r="P86" s="9"/>
      <c r="Q86" s="13" t="s">
        <v>93</v>
      </c>
      <c r="R86" s="9" t="s">
        <v>28</v>
      </c>
      <c r="S86" s="9" t="s">
        <v>29</v>
      </c>
      <c r="T86" s="9"/>
      <c r="U86" s="35">
        <v>2</v>
      </c>
      <c r="V86" s="9">
        <f t="shared" si="9"/>
        <v>392.88888888888943</v>
      </c>
      <c r="W86" s="9">
        <v>15</v>
      </c>
      <c r="X86" s="14" t="s">
        <v>31</v>
      </c>
      <c r="Y86" s="14" t="s">
        <v>32</v>
      </c>
      <c r="Z86" s="9" t="s">
        <v>85</v>
      </c>
    </row>
    <row r="87" spans="1:26" ht="15" x14ac:dyDescent="0.2">
      <c r="A87" s="9">
        <v>2008</v>
      </c>
      <c r="B87" s="29">
        <v>22.3</v>
      </c>
      <c r="C87" s="33">
        <v>33.299999999999997</v>
      </c>
      <c r="D87" s="11">
        <f t="shared" si="7"/>
        <v>50.419244571428564</v>
      </c>
      <c r="E87" s="11">
        <f t="shared" si="8"/>
        <v>9.7711714285714262</v>
      </c>
      <c r="F87" s="9">
        <v>5.16</v>
      </c>
      <c r="G87" s="30">
        <v>10.2031787643628</v>
      </c>
      <c r="H87" s="11">
        <f t="shared" si="10"/>
        <v>0.28568900540215836</v>
      </c>
      <c r="I87" s="11" t="s">
        <v>79</v>
      </c>
      <c r="J87" s="3"/>
      <c r="K87" s="3"/>
      <c r="L87" s="30">
        <v>8.0037506333333308</v>
      </c>
      <c r="M87" s="3"/>
      <c r="N87" s="31">
        <v>2257</v>
      </c>
      <c r="O87" s="3"/>
      <c r="P87" s="6"/>
      <c r="Q87" s="13" t="s">
        <v>93</v>
      </c>
      <c r="R87" s="9" t="s">
        <v>28</v>
      </c>
      <c r="S87" s="9" t="s">
        <v>29</v>
      </c>
      <c r="T87" s="9"/>
      <c r="U87" s="35" t="s">
        <v>94</v>
      </c>
      <c r="V87" s="9">
        <f t="shared" si="9"/>
        <v>395.79428571428571</v>
      </c>
      <c r="W87" s="9">
        <v>16</v>
      </c>
      <c r="X87" s="14" t="s">
        <v>31</v>
      </c>
      <c r="Y87" s="14" t="s">
        <v>32</v>
      </c>
      <c r="Z87" s="9" t="s">
        <v>85</v>
      </c>
    </row>
    <row r="88" spans="1:26" ht="15" x14ac:dyDescent="0.2">
      <c r="A88" s="9">
        <v>2008</v>
      </c>
      <c r="B88" s="29">
        <v>22.3</v>
      </c>
      <c r="C88" s="33">
        <v>33.299999999999997</v>
      </c>
      <c r="D88" s="11">
        <f t="shared" si="7"/>
        <v>50.419244571428564</v>
      </c>
      <c r="E88" s="11">
        <f t="shared" si="8"/>
        <v>9.7711714285714262</v>
      </c>
      <c r="F88" s="9">
        <v>5.16</v>
      </c>
      <c r="G88" s="30">
        <v>8.9477521687286306</v>
      </c>
      <c r="H88" s="11">
        <f t="shared" si="10"/>
        <v>0.25053706072440163</v>
      </c>
      <c r="I88" s="11" t="s">
        <v>79</v>
      </c>
      <c r="J88" s="3"/>
      <c r="K88" s="3"/>
      <c r="L88" s="30">
        <v>8.0037506333333308</v>
      </c>
      <c r="M88" s="3"/>
      <c r="N88" s="31">
        <v>2257</v>
      </c>
      <c r="O88" s="9"/>
      <c r="P88" s="9"/>
      <c r="Q88" s="13" t="s">
        <v>93</v>
      </c>
      <c r="R88" s="9" t="s">
        <v>28</v>
      </c>
      <c r="S88" s="9" t="s">
        <v>29</v>
      </c>
      <c r="T88" s="9"/>
      <c r="U88" s="35" t="s">
        <v>95</v>
      </c>
      <c r="V88" s="9">
        <f t="shared" si="9"/>
        <v>395.79428571428571</v>
      </c>
      <c r="W88" s="9">
        <v>16</v>
      </c>
      <c r="X88" s="14" t="s">
        <v>31</v>
      </c>
      <c r="Y88" s="14" t="s">
        <v>32</v>
      </c>
      <c r="Z88" s="9" t="s">
        <v>85</v>
      </c>
    </row>
    <row r="89" spans="1:26" ht="15" x14ac:dyDescent="0.2">
      <c r="A89" s="9">
        <v>2008</v>
      </c>
      <c r="B89" s="29">
        <v>26.5</v>
      </c>
      <c r="C89" s="33">
        <v>33</v>
      </c>
      <c r="D89" s="11">
        <f t="shared" si="7"/>
        <v>49.965017142857143</v>
      </c>
      <c r="E89" s="11">
        <f t="shared" si="8"/>
        <v>9.6831428571428564</v>
      </c>
      <c r="F89" s="9">
        <v>5.16</v>
      </c>
      <c r="G89" s="30">
        <v>7.8461111795177496</v>
      </c>
      <c r="H89" s="11">
        <f t="shared" si="10"/>
        <v>0.21969111302649696</v>
      </c>
      <c r="I89" s="11" t="s">
        <v>79</v>
      </c>
      <c r="J89" s="11"/>
      <c r="K89" s="11"/>
      <c r="L89" s="30">
        <v>7.9433393250000002</v>
      </c>
      <c r="M89" s="33"/>
      <c r="N89" s="31">
        <v>2247.75</v>
      </c>
      <c r="O89" s="31"/>
      <c r="P89" s="9"/>
      <c r="Q89" s="13" t="s">
        <v>93</v>
      </c>
      <c r="R89" s="9" t="s">
        <v>28</v>
      </c>
      <c r="S89" s="9" t="s">
        <v>29</v>
      </c>
      <c r="T89" s="9"/>
      <c r="U89" s="35">
        <v>4</v>
      </c>
      <c r="V89" s="9">
        <f t="shared" si="9"/>
        <v>392.22857142857146</v>
      </c>
      <c r="W89" s="9">
        <v>15</v>
      </c>
      <c r="X89" s="14" t="s">
        <v>31</v>
      </c>
      <c r="Y89" s="14" t="s">
        <v>32</v>
      </c>
      <c r="Z89" s="9" t="s">
        <v>85</v>
      </c>
    </row>
    <row r="90" spans="1:26" ht="15" x14ac:dyDescent="0.2">
      <c r="A90" s="9">
        <v>2008</v>
      </c>
      <c r="B90" s="29">
        <v>22.1</v>
      </c>
      <c r="C90" s="33">
        <v>33.299999999999997</v>
      </c>
      <c r="D90" s="11">
        <f t="shared" si="7"/>
        <v>50.419244571428564</v>
      </c>
      <c r="E90" s="11">
        <f t="shared" si="8"/>
        <v>9.7711714285714262</v>
      </c>
      <c r="F90" s="9">
        <v>5.16</v>
      </c>
      <c r="G90" s="30">
        <v>8.5884969894739793</v>
      </c>
      <c r="H90" s="11">
        <f t="shared" si="10"/>
        <v>0.24047791570527138</v>
      </c>
      <c r="I90" s="11" t="s">
        <v>79</v>
      </c>
      <c r="J90" s="11"/>
      <c r="K90" s="11"/>
      <c r="L90" s="30">
        <v>7.5945083999999996</v>
      </c>
      <c r="M90" s="33"/>
      <c r="N90" s="31">
        <v>2080.25</v>
      </c>
      <c r="O90" s="31"/>
      <c r="P90" s="9"/>
      <c r="Q90" s="13" t="s">
        <v>93</v>
      </c>
      <c r="R90" s="9" t="s">
        <v>28</v>
      </c>
      <c r="S90" s="9" t="s">
        <v>29</v>
      </c>
      <c r="T90" s="9"/>
      <c r="U90" s="35">
        <v>5</v>
      </c>
      <c r="V90" s="9">
        <f t="shared" si="9"/>
        <v>395.79428571428571</v>
      </c>
      <c r="W90" s="9">
        <v>15</v>
      </c>
      <c r="X90" s="14" t="s">
        <v>31</v>
      </c>
      <c r="Y90" s="14" t="s">
        <v>32</v>
      </c>
      <c r="Z90" s="9" t="s">
        <v>85</v>
      </c>
    </row>
    <row r="91" spans="1:26" ht="15" x14ac:dyDescent="0.2">
      <c r="A91" s="9">
        <v>2008</v>
      </c>
      <c r="B91" s="29">
        <v>22.1</v>
      </c>
      <c r="C91" s="33">
        <v>33.299999999999997</v>
      </c>
      <c r="D91" s="11">
        <f t="shared" si="7"/>
        <v>50.419244571428564</v>
      </c>
      <c r="E91" s="11">
        <f t="shared" si="8"/>
        <v>9.7711714285714262</v>
      </c>
      <c r="F91" s="9">
        <v>5.16</v>
      </c>
      <c r="G91" s="30">
        <v>6.7730919742934104</v>
      </c>
      <c r="H91" s="11">
        <f t="shared" si="10"/>
        <v>0.18964657528021547</v>
      </c>
      <c r="I91" s="11" t="s">
        <v>79</v>
      </c>
      <c r="J91" s="11"/>
      <c r="K91" s="11"/>
      <c r="L91" s="30">
        <v>8.26982921666667</v>
      </c>
      <c r="M91" s="33"/>
      <c r="N91" s="31">
        <v>2442.8333333333298</v>
      </c>
      <c r="O91" s="31"/>
      <c r="P91" s="9"/>
      <c r="Q91" s="13" t="s">
        <v>93</v>
      </c>
      <c r="R91" s="9" t="s">
        <v>28</v>
      </c>
      <c r="S91" s="9" t="s">
        <v>29</v>
      </c>
      <c r="T91" s="9"/>
      <c r="U91" s="35">
        <v>6</v>
      </c>
      <c r="V91" s="9">
        <f t="shared" si="9"/>
        <v>395.79428571428571</v>
      </c>
      <c r="W91" s="9">
        <v>15</v>
      </c>
      <c r="X91" s="14" t="s">
        <v>31</v>
      </c>
      <c r="Y91" s="14" t="s">
        <v>32</v>
      </c>
      <c r="Z91" s="9" t="s">
        <v>85</v>
      </c>
    </row>
    <row r="92" spans="1:26" ht="15" x14ac:dyDescent="0.2">
      <c r="A92" s="9">
        <v>2008</v>
      </c>
      <c r="B92" s="29">
        <v>22.1</v>
      </c>
      <c r="C92" s="33">
        <v>33.299999999999997</v>
      </c>
      <c r="D92" s="11">
        <f t="shared" si="7"/>
        <v>50.419244571428564</v>
      </c>
      <c r="E92" s="11">
        <f t="shared" si="8"/>
        <v>9.7711714285714262</v>
      </c>
      <c r="F92" s="9">
        <v>5.16</v>
      </c>
      <c r="G92" s="30">
        <v>4.67212118447911</v>
      </c>
      <c r="H92" s="11">
        <f t="shared" si="10"/>
        <v>0.13081939316541508</v>
      </c>
      <c r="I92" s="11" t="s">
        <v>79</v>
      </c>
      <c r="J92" s="11"/>
      <c r="K92" s="11"/>
      <c r="L92" s="30">
        <v>8.6337847500000002</v>
      </c>
      <c r="M92" s="33"/>
      <c r="N92" s="31">
        <v>2824.75</v>
      </c>
      <c r="O92" s="31"/>
      <c r="P92" s="9"/>
      <c r="Q92" s="13" t="s">
        <v>93</v>
      </c>
      <c r="R92" s="9" t="s">
        <v>28</v>
      </c>
      <c r="S92" s="9" t="s">
        <v>29</v>
      </c>
      <c r="T92" s="9"/>
      <c r="U92" s="35">
        <v>7</v>
      </c>
      <c r="V92" s="9">
        <f t="shared" si="9"/>
        <v>395.79428571428571</v>
      </c>
      <c r="W92" s="9">
        <v>15</v>
      </c>
      <c r="X92" s="14" t="s">
        <v>31</v>
      </c>
      <c r="Y92" s="14" t="s">
        <v>32</v>
      </c>
      <c r="Z92" s="9" t="s">
        <v>85</v>
      </c>
    </row>
    <row r="93" spans="1:26" ht="15" x14ac:dyDescent="0.2">
      <c r="A93" s="7" t="s">
        <v>96</v>
      </c>
      <c r="B93" s="7">
        <v>26.3</v>
      </c>
      <c r="C93" s="9">
        <v>37</v>
      </c>
      <c r="D93" s="11">
        <f t="shared" ref="D93:D112" si="11">F93*(10.27*37/35)</f>
        <v>67.855357142857144</v>
      </c>
      <c r="E93" s="11">
        <f t="shared" si="8"/>
        <v>10.856857142857143</v>
      </c>
      <c r="F93" s="9">
        <v>6.25</v>
      </c>
      <c r="G93" s="9">
        <v>6.8</v>
      </c>
      <c r="H93" s="9">
        <v>0.2</v>
      </c>
      <c r="I93" s="10" t="s">
        <v>26</v>
      </c>
      <c r="J93" s="11"/>
      <c r="K93" s="11"/>
      <c r="L93" s="9">
        <v>8</v>
      </c>
      <c r="M93" s="9">
        <v>0.1</v>
      </c>
      <c r="N93" s="18">
        <v>2211</v>
      </c>
      <c r="O93" s="18"/>
      <c r="P93" s="9"/>
      <c r="Q93" s="13" t="s">
        <v>97</v>
      </c>
      <c r="R93" s="13" t="s">
        <v>98</v>
      </c>
      <c r="S93" s="13" t="s">
        <v>99</v>
      </c>
      <c r="T93" s="13" t="s">
        <v>100</v>
      </c>
      <c r="U93" s="9" t="s">
        <v>101</v>
      </c>
      <c r="V93" s="9">
        <f t="shared" si="9"/>
        <v>439.77142857142854</v>
      </c>
      <c r="W93" s="9">
        <v>12</v>
      </c>
      <c r="X93" s="36" t="s">
        <v>102</v>
      </c>
      <c r="Y93" s="36" t="s">
        <v>103</v>
      </c>
      <c r="Z93" s="9" t="s">
        <v>104</v>
      </c>
    </row>
    <row r="94" spans="1:26" ht="15" x14ac:dyDescent="0.2">
      <c r="A94" s="7" t="s">
        <v>96</v>
      </c>
      <c r="B94" s="7">
        <v>26.3</v>
      </c>
      <c r="C94" s="9">
        <v>37</v>
      </c>
      <c r="D94" s="11">
        <f t="shared" si="11"/>
        <v>56.347088571428579</v>
      </c>
      <c r="E94" s="11">
        <f t="shared" si="8"/>
        <v>10.856857142857143</v>
      </c>
      <c r="F94" s="9">
        <v>5.19</v>
      </c>
      <c r="G94" s="9">
        <v>6.37</v>
      </c>
      <c r="H94" s="9">
        <v>1.05</v>
      </c>
      <c r="I94" s="10" t="s">
        <v>26</v>
      </c>
      <c r="J94" s="11"/>
      <c r="K94" s="11"/>
      <c r="L94" s="9">
        <v>8</v>
      </c>
      <c r="M94" s="9">
        <v>0.1</v>
      </c>
      <c r="N94" s="18">
        <v>2263.6</v>
      </c>
      <c r="O94" s="18"/>
      <c r="P94" s="9"/>
      <c r="Q94" s="13" t="s">
        <v>97</v>
      </c>
      <c r="R94" s="13" t="s">
        <v>98</v>
      </c>
      <c r="S94" s="13" t="s">
        <v>99</v>
      </c>
      <c r="T94" s="13" t="s">
        <v>100</v>
      </c>
      <c r="U94" s="9" t="s">
        <v>105</v>
      </c>
      <c r="V94" s="9">
        <f t="shared" si="9"/>
        <v>439.77142857142854</v>
      </c>
      <c r="W94" s="9">
        <v>8</v>
      </c>
      <c r="X94" s="36" t="s">
        <v>102</v>
      </c>
      <c r="Y94" s="36" t="s">
        <v>103</v>
      </c>
      <c r="Z94" s="9" t="s">
        <v>104</v>
      </c>
    </row>
    <row r="95" spans="1:26" ht="15" x14ac:dyDescent="0.2">
      <c r="A95" s="7" t="s">
        <v>96</v>
      </c>
      <c r="B95" s="7">
        <v>26.3</v>
      </c>
      <c r="C95" s="9">
        <v>37</v>
      </c>
      <c r="D95" s="11">
        <f t="shared" si="11"/>
        <v>45.055957142857146</v>
      </c>
      <c r="E95" s="11">
        <f t="shared" si="8"/>
        <v>10.856857142857143</v>
      </c>
      <c r="F95" s="9">
        <v>4.1500000000000004</v>
      </c>
      <c r="G95" s="9">
        <v>5.38</v>
      </c>
      <c r="H95" s="9">
        <v>0.32</v>
      </c>
      <c r="I95" s="10" t="s">
        <v>26</v>
      </c>
      <c r="J95" s="11"/>
      <c r="K95" s="11"/>
      <c r="L95" s="9">
        <v>8</v>
      </c>
      <c r="M95" s="9">
        <v>0.1</v>
      </c>
      <c r="N95" s="18">
        <v>2298.6</v>
      </c>
      <c r="O95" s="18"/>
      <c r="P95" s="9"/>
      <c r="Q95" s="13" t="s">
        <v>97</v>
      </c>
      <c r="R95" s="13" t="s">
        <v>98</v>
      </c>
      <c r="S95" s="13" t="s">
        <v>99</v>
      </c>
      <c r="T95" s="13" t="s">
        <v>100</v>
      </c>
      <c r="U95" s="9" t="s">
        <v>106</v>
      </c>
      <c r="V95" s="9">
        <f t="shared" si="9"/>
        <v>439.77142857142854</v>
      </c>
      <c r="W95" s="9">
        <v>22</v>
      </c>
      <c r="X95" s="36" t="s">
        <v>102</v>
      </c>
      <c r="Y95" s="36" t="s">
        <v>103</v>
      </c>
      <c r="Z95" s="9" t="s">
        <v>104</v>
      </c>
    </row>
    <row r="96" spans="1:26" ht="15" x14ac:dyDescent="0.2">
      <c r="A96" s="7" t="s">
        <v>96</v>
      </c>
      <c r="B96" s="7">
        <v>26.3</v>
      </c>
      <c r="C96" s="9">
        <v>37</v>
      </c>
      <c r="D96" s="11">
        <f t="shared" si="11"/>
        <v>35.284785714285711</v>
      </c>
      <c r="E96" s="11">
        <f t="shared" si="8"/>
        <v>10.856857142857143</v>
      </c>
      <c r="F96" s="9">
        <v>3.25</v>
      </c>
      <c r="G96" s="9">
        <v>4.38</v>
      </c>
      <c r="H96" s="9">
        <v>0.25</v>
      </c>
      <c r="I96" s="10" t="s">
        <v>26</v>
      </c>
      <c r="J96" s="11"/>
      <c r="K96" s="11"/>
      <c r="L96" s="9">
        <v>8</v>
      </c>
      <c r="M96" s="9">
        <v>0.1</v>
      </c>
      <c r="N96" s="18">
        <v>2352.3000000000002</v>
      </c>
      <c r="O96" s="18"/>
      <c r="P96" s="9"/>
      <c r="Q96" s="13" t="s">
        <v>97</v>
      </c>
      <c r="R96" s="13" t="s">
        <v>98</v>
      </c>
      <c r="S96" s="13" t="s">
        <v>99</v>
      </c>
      <c r="T96" s="13" t="s">
        <v>100</v>
      </c>
      <c r="U96" s="9" t="s">
        <v>107</v>
      </c>
      <c r="V96" s="9">
        <f t="shared" si="9"/>
        <v>439.77142857142854</v>
      </c>
      <c r="W96" s="9">
        <v>15</v>
      </c>
      <c r="X96" s="36" t="s">
        <v>102</v>
      </c>
      <c r="Y96" s="36" t="s">
        <v>103</v>
      </c>
      <c r="Z96" s="9" t="s">
        <v>104</v>
      </c>
    </row>
    <row r="97" spans="1:26" ht="15" x14ac:dyDescent="0.2">
      <c r="A97" s="7" t="s">
        <v>96</v>
      </c>
      <c r="B97" s="7">
        <v>26.3</v>
      </c>
      <c r="C97" s="9">
        <v>37</v>
      </c>
      <c r="D97" s="11">
        <f t="shared" si="11"/>
        <v>23.559379999999997</v>
      </c>
      <c r="E97" s="11">
        <f t="shared" si="8"/>
        <v>10.856857142857143</v>
      </c>
      <c r="F97" s="9">
        <v>2.17</v>
      </c>
      <c r="G97" s="9">
        <v>3.03</v>
      </c>
      <c r="H97" s="9">
        <v>0.14000000000000001</v>
      </c>
      <c r="I97" s="10" t="s">
        <v>26</v>
      </c>
      <c r="J97" s="11"/>
      <c r="K97" s="11"/>
      <c r="L97" s="9">
        <v>8</v>
      </c>
      <c r="M97" s="9">
        <v>0.1</v>
      </c>
      <c r="N97" s="18">
        <v>2477</v>
      </c>
      <c r="O97" s="18"/>
      <c r="P97" s="9"/>
      <c r="Q97" s="13" t="s">
        <v>97</v>
      </c>
      <c r="R97" s="13" t="s">
        <v>98</v>
      </c>
      <c r="S97" s="13" t="s">
        <v>99</v>
      </c>
      <c r="T97" s="13" t="s">
        <v>100</v>
      </c>
      <c r="U97" s="9" t="s">
        <v>108</v>
      </c>
      <c r="V97" s="9">
        <f t="shared" si="9"/>
        <v>439.77142857142854</v>
      </c>
      <c r="W97" s="9">
        <v>19</v>
      </c>
      <c r="X97" s="36" t="s">
        <v>102</v>
      </c>
      <c r="Y97" s="36" t="s">
        <v>103</v>
      </c>
      <c r="Z97" s="9" t="s">
        <v>104</v>
      </c>
    </row>
    <row r="98" spans="1:26" ht="15" x14ac:dyDescent="0.2">
      <c r="A98" s="7" t="s">
        <v>96</v>
      </c>
      <c r="B98" s="7">
        <v>30.3</v>
      </c>
      <c r="C98" s="9">
        <v>37</v>
      </c>
      <c r="D98" s="11">
        <f t="shared" si="11"/>
        <v>36.913314285714286</v>
      </c>
      <c r="E98" s="11">
        <f t="shared" si="8"/>
        <v>10.856857142857143</v>
      </c>
      <c r="F98" s="9">
        <v>3.4</v>
      </c>
      <c r="G98" s="9">
        <v>4.55</v>
      </c>
      <c r="H98" s="9">
        <v>1</v>
      </c>
      <c r="I98" s="10" t="s">
        <v>26</v>
      </c>
      <c r="J98" s="11"/>
      <c r="K98" s="11"/>
      <c r="L98" s="9">
        <v>8.1999999999999993</v>
      </c>
      <c r="M98" s="9">
        <v>0.1</v>
      </c>
      <c r="N98" s="18">
        <v>2532.4</v>
      </c>
      <c r="O98" s="18"/>
      <c r="P98" s="9"/>
      <c r="Q98" s="13" t="s">
        <v>97</v>
      </c>
      <c r="R98" s="13" t="s">
        <v>98</v>
      </c>
      <c r="S98" s="13" t="s">
        <v>99</v>
      </c>
      <c r="T98" s="13" t="s">
        <v>100</v>
      </c>
      <c r="U98" s="9" t="s">
        <v>109</v>
      </c>
      <c r="V98" s="9">
        <f t="shared" si="9"/>
        <v>439.77142857142854</v>
      </c>
      <c r="W98" s="9">
        <v>2</v>
      </c>
      <c r="X98" s="36" t="s">
        <v>102</v>
      </c>
      <c r="Y98" s="36" t="s">
        <v>103</v>
      </c>
      <c r="Z98" s="9" t="s">
        <v>104</v>
      </c>
    </row>
    <row r="99" spans="1:26" ht="15" x14ac:dyDescent="0.2">
      <c r="A99" s="7" t="s">
        <v>96</v>
      </c>
      <c r="B99" s="7">
        <v>27.8</v>
      </c>
      <c r="C99" s="9">
        <v>37</v>
      </c>
      <c r="D99" s="11">
        <f t="shared" si="11"/>
        <v>36.913314285714286</v>
      </c>
      <c r="E99" s="11">
        <f t="shared" si="8"/>
        <v>10.856857142857143</v>
      </c>
      <c r="F99" s="9">
        <v>3.4</v>
      </c>
      <c r="G99" s="9">
        <v>3.84</v>
      </c>
      <c r="H99" s="9">
        <v>0.35</v>
      </c>
      <c r="I99" s="10" t="s">
        <v>26</v>
      </c>
      <c r="J99" s="11"/>
      <c r="K99" s="11"/>
      <c r="L99" s="9">
        <v>8.1999999999999993</v>
      </c>
      <c r="M99" s="9">
        <v>0.1</v>
      </c>
      <c r="N99" s="18">
        <v>2532.4</v>
      </c>
      <c r="O99" s="18"/>
      <c r="P99" s="9"/>
      <c r="Q99" s="13" t="s">
        <v>97</v>
      </c>
      <c r="R99" s="13" t="s">
        <v>98</v>
      </c>
      <c r="S99" s="13" t="s">
        <v>99</v>
      </c>
      <c r="T99" s="13" t="s">
        <v>100</v>
      </c>
      <c r="U99" s="9" t="s">
        <v>110</v>
      </c>
      <c r="V99" s="9">
        <f t="shared" si="9"/>
        <v>439.77142857142854</v>
      </c>
      <c r="W99" s="9">
        <v>4</v>
      </c>
      <c r="X99" s="36" t="s">
        <v>102</v>
      </c>
      <c r="Y99" s="36" t="s">
        <v>103</v>
      </c>
      <c r="Z99" s="9" t="s">
        <v>104</v>
      </c>
    </row>
    <row r="100" spans="1:26" ht="15" x14ac:dyDescent="0.2">
      <c r="A100" s="7" t="s">
        <v>96</v>
      </c>
      <c r="B100" s="7">
        <v>25.3</v>
      </c>
      <c r="C100" s="9">
        <v>37</v>
      </c>
      <c r="D100" s="11">
        <f t="shared" si="11"/>
        <v>36.913314285714286</v>
      </c>
      <c r="E100" s="11">
        <f t="shared" si="8"/>
        <v>10.856857142857143</v>
      </c>
      <c r="F100" s="9">
        <v>3.4</v>
      </c>
      <c r="G100" s="9">
        <v>3.12</v>
      </c>
      <c r="H100" s="9">
        <v>0.18</v>
      </c>
      <c r="I100" s="10" t="s">
        <v>26</v>
      </c>
      <c r="J100" s="11"/>
      <c r="K100" s="11"/>
      <c r="L100" s="9">
        <v>8.1999999999999993</v>
      </c>
      <c r="M100" s="9">
        <v>0.1</v>
      </c>
      <c r="N100" s="18">
        <v>2412.6999999999998</v>
      </c>
      <c r="O100" s="18"/>
      <c r="P100" s="9"/>
      <c r="Q100" s="13" t="s">
        <v>97</v>
      </c>
      <c r="R100" s="13" t="s">
        <v>98</v>
      </c>
      <c r="S100" s="13" t="s">
        <v>99</v>
      </c>
      <c r="T100" s="13" t="s">
        <v>100</v>
      </c>
      <c r="U100" s="9" t="s">
        <v>111</v>
      </c>
      <c r="V100" s="9">
        <f t="shared" si="9"/>
        <v>439.77142857142854</v>
      </c>
      <c r="W100" s="9">
        <v>27</v>
      </c>
      <c r="X100" s="36" t="s">
        <v>102</v>
      </c>
      <c r="Y100" s="36" t="s">
        <v>103</v>
      </c>
      <c r="Z100" s="9" t="s">
        <v>104</v>
      </c>
    </row>
    <row r="101" spans="1:26" ht="15" x14ac:dyDescent="0.2">
      <c r="A101" s="7" t="s">
        <v>96</v>
      </c>
      <c r="B101" s="7">
        <v>22.8</v>
      </c>
      <c r="C101" s="9">
        <v>37</v>
      </c>
      <c r="D101" s="11">
        <f t="shared" si="11"/>
        <v>36.913314285714286</v>
      </c>
      <c r="E101" s="11">
        <f t="shared" si="8"/>
        <v>10.856857142857143</v>
      </c>
      <c r="F101" s="9">
        <v>3.4</v>
      </c>
      <c r="G101" s="9">
        <v>2.5299999999999998</v>
      </c>
      <c r="H101" s="9">
        <v>0.08</v>
      </c>
      <c r="I101" s="10" t="s">
        <v>26</v>
      </c>
      <c r="J101" s="11"/>
      <c r="K101" s="11"/>
      <c r="L101" s="9">
        <v>8.1999999999999993</v>
      </c>
      <c r="M101" s="9">
        <v>0.1</v>
      </c>
      <c r="N101" s="18">
        <v>2412.6999999999998</v>
      </c>
      <c r="O101" s="18"/>
      <c r="P101" s="9"/>
      <c r="Q101" s="13" t="s">
        <v>97</v>
      </c>
      <c r="R101" s="13" t="s">
        <v>98</v>
      </c>
      <c r="S101" s="13" t="s">
        <v>99</v>
      </c>
      <c r="T101" s="13" t="s">
        <v>100</v>
      </c>
      <c r="U101" s="9" t="s">
        <v>112</v>
      </c>
      <c r="V101" s="9">
        <f t="shared" ref="V101:V126" si="12">416*C101/35</f>
        <v>439.77142857142854</v>
      </c>
      <c r="W101" s="9">
        <v>6</v>
      </c>
      <c r="X101" s="36" t="s">
        <v>102</v>
      </c>
      <c r="Y101" s="36" t="s">
        <v>103</v>
      </c>
      <c r="Z101" s="9" t="s">
        <v>104</v>
      </c>
    </row>
    <row r="102" spans="1:26" ht="15" x14ac:dyDescent="0.2">
      <c r="A102" s="7" t="s">
        <v>96</v>
      </c>
      <c r="B102" s="7">
        <v>20.3</v>
      </c>
      <c r="C102" s="9">
        <v>37</v>
      </c>
      <c r="D102" s="11">
        <f t="shared" si="11"/>
        <v>36.913314285714286</v>
      </c>
      <c r="E102" s="11">
        <f t="shared" si="8"/>
        <v>10.856857142857143</v>
      </c>
      <c r="F102" s="9">
        <v>3.4</v>
      </c>
      <c r="G102" s="9">
        <v>2.23</v>
      </c>
      <c r="H102" s="9">
        <v>0.14000000000000001</v>
      </c>
      <c r="I102" s="10" t="s">
        <v>26</v>
      </c>
      <c r="J102" s="11"/>
      <c r="K102" s="11"/>
      <c r="L102" s="9">
        <v>8.1999999999999993</v>
      </c>
      <c r="M102" s="9">
        <v>0.1</v>
      </c>
      <c r="N102" s="18">
        <v>2412.6999999999998</v>
      </c>
      <c r="O102" s="18"/>
      <c r="P102" s="9"/>
      <c r="Q102" s="13" t="s">
        <v>97</v>
      </c>
      <c r="R102" s="13" t="s">
        <v>98</v>
      </c>
      <c r="S102" s="13" t="s">
        <v>99</v>
      </c>
      <c r="T102" s="13" t="s">
        <v>100</v>
      </c>
      <c r="U102" s="9" t="s">
        <v>113</v>
      </c>
      <c r="V102" s="9">
        <f t="shared" si="12"/>
        <v>439.77142857142854</v>
      </c>
      <c r="W102" s="9">
        <v>5</v>
      </c>
      <c r="X102" s="36" t="s">
        <v>102</v>
      </c>
      <c r="Y102" s="36" t="s">
        <v>103</v>
      </c>
      <c r="Z102" s="9" t="s">
        <v>104</v>
      </c>
    </row>
    <row r="103" spans="1:26" ht="15" x14ac:dyDescent="0.2">
      <c r="A103" s="7" t="s">
        <v>96</v>
      </c>
      <c r="B103" s="37">
        <v>26</v>
      </c>
      <c r="C103" s="38">
        <v>37.200000000000003</v>
      </c>
      <c r="D103" s="11">
        <f t="shared" si="11"/>
        <v>56.347088571428579</v>
      </c>
      <c r="E103" s="11">
        <f t="shared" si="8"/>
        <v>10.915542857142858</v>
      </c>
      <c r="F103" s="9">
        <v>5.19</v>
      </c>
      <c r="G103" s="9">
        <v>4.99</v>
      </c>
      <c r="H103" s="9">
        <v>0.15</v>
      </c>
      <c r="I103" s="10" t="s">
        <v>26</v>
      </c>
      <c r="J103" s="11"/>
      <c r="K103" s="11"/>
      <c r="L103" s="9">
        <v>8.18</v>
      </c>
      <c r="M103" s="9">
        <v>0.01</v>
      </c>
      <c r="N103" s="39">
        <v>2392.1</v>
      </c>
      <c r="O103" s="18"/>
      <c r="P103" s="9"/>
      <c r="Q103" s="13" t="s">
        <v>114</v>
      </c>
      <c r="R103" s="13" t="s">
        <v>98</v>
      </c>
      <c r="S103" s="13" t="s">
        <v>99</v>
      </c>
      <c r="T103" s="13" t="s">
        <v>100</v>
      </c>
      <c r="U103" s="9" t="s">
        <v>115</v>
      </c>
      <c r="V103" s="9">
        <f t="shared" si="12"/>
        <v>442.14857142857147</v>
      </c>
      <c r="W103" s="9">
        <v>120</v>
      </c>
      <c r="X103" s="14" t="s">
        <v>31</v>
      </c>
      <c r="Y103" s="14" t="s">
        <v>32</v>
      </c>
      <c r="Z103" s="9" t="s">
        <v>85</v>
      </c>
    </row>
    <row r="104" spans="1:26" ht="15" x14ac:dyDescent="0.2">
      <c r="A104" s="7" t="s">
        <v>96</v>
      </c>
      <c r="B104" s="37">
        <v>26</v>
      </c>
      <c r="C104" s="38">
        <v>37.200000000000003</v>
      </c>
      <c r="D104" s="11">
        <f t="shared" si="11"/>
        <v>56.347088571428579</v>
      </c>
      <c r="E104" s="11">
        <f t="shared" si="8"/>
        <v>10.915542857142858</v>
      </c>
      <c r="F104" s="9">
        <v>5.19</v>
      </c>
      <c r="G104" s="9">
        <v>6.92</v>
      </c>
      <c r="H104" s="9">
        <v>0.21</v>
      </c>
      <c r="I104" s="10" t="s">
        <v>26</v>
      </c>
      <c r="J104" s="11"/>
      <c r="K104" s="11"/>
      <c r="L104" s="9">
        <v>7.9</v>
      </c>
      <c r="M104" s="9">
        <v>0.01</v>
      </c>
      <c r="N104" s="39">
        <v>2188.6999999999998</v>
      </c>
      <c r="O104" s="18"/>
      <c r="P104" s="9"/>
      <c r="Q104" s="13" t="s">
        <v>114</v>
      </c>
      <c r="R104" s="13" t="s">
        <v>98</v>
      </c>
      <c r="S104" s="13" t="s">
        <v>99</v>
      </c>
      <c r="T104" s="13" t="s">
        <v>100</v>
      </c>
      <c r="U104" s="9" t="s">
        <v>116</v>
      </c>
      <c r="V104" s="9">
        <f t="shared" si="12"/>
        <v>442.14857142857147</v>
      </c>
      <c r="W104" s="9">
        <v>105</v>
      </c>
      <c r="X104" s="14" t="s">
        <v>31</v>
      </c>
      <c r="Y104" s="14" t="s">
        <v>32</v>
      </c>
      <c r="Z104" s="9" t="s">
        <v>85</v>
      </c>
    </row>
    <row r="105" spans="1:26" ht="15" x14ac:dyDescent="0.2">
      <c r="A105" s="7" t="s">
        <v>96</v>
      </c>
      <c r="B105" s="37">
        <v>26</v>
      </c>
      <c r="C105" s="38">
        <v>37.200000000000003</v>
      </c>
      <c r="D105" s="11">
        <f t="shared" si="11"/>
        <v>56.347088571428579</v>
      </c>
      <c r="E105" s="11">
        <f t="shared" si="8"/>
        <v>10.915542857142858</v>
      </c>
      <c r="F105" s="9">
        <v>5.19</v>
      </c>
      <c r="G105" s="9">
        <v>7.05</v>
      </c>
      <c r="H105" s="9">
        <v>0.21</v>
      </c>
      <c r="I105" s="10" t="s">
        <v>26</v>
      </c>
      <c r="J105" s="11"/>
      <c r="K105" s="11"/>
      <c r="L105" s="9">
        <v>7.56</v>
      </c>
      <c r="M105" s="9">
        <v>0.01</v>
      </c>
      <c r="N105" s="39">
        <v>2026.886</v>
      </c>
      <c r="O105" s="18"/>
      <c r="P105" s="9"/>
      <c r="Q105" s="13" t="s">
        <v>114</v>
      </c>
      <c r="R105" s="13" t="s">
        <v>98</v>
      </c>
      <c r="S105" s="13" t="s">
        <v>99</v>
      </c>
      <c r="T105" s="13" t="s">
        <v>100</v>
      </c>
      <c r="U105" s="9" t="s">
        <v>117</v>
      </c>
      <c r="V105" s="9">
        <f t="shared" si="12"/>
        <v>442.14857142857147</v>
      </c>
      <c r="W105" s="9">
        <v>106</v>
      </c>
      <c r="X105" s="14" t="s">
        <v>31</v>
      </c>
      <c r="Y105" s="14" t="s">
        <v>32</v>
      </c>
      <c r="Z105" s="9" t="s">
        <v>85</v>
      </c>
    </row>
    <row r="106" spans="1:26" ht="15" x14ac:dyDescent="0.2">
      <c r="A106" s="7" t="s">
        <v>96</v>
      </c>
      <c r="B106" s="7">
        <v>26.5</v>
      </c>
      <c r="C106" s="9">
        <v>37</v>
      </c>
      <c r="D106" s="11">
        <f t="shared" si="11"/>
        <v>56.347088571428579</v>
      </c>
      <c r="E106" s="11">
        <f t="shared" si="8"/>
        <v>10.856857142857143</v>
      </c>
      <c r="F106" s="9">
        <v>5.19</v>
      </c>
      <c r="G106" s="9">
        <v>7.99</v>
      </c>
      <c r="H106" s="9">
        <v>0.24</v>
      </c>
      <c r="I106" s="10" t="s">
        <v>26</v>
      </c>
      <c r="J106" s="11"/>
      <c r="K106" s="11"/>
      <c r="L106" s="9">
        <v>7.62</v>
      </c>
      <c r="M106" s="9">
        <v>0.02</v>
      </c>
      <c r="N106" s="18"/>
      <c r="O106" s="18"/>
      <c r="P106" s="9">
        <v>2175</v>
      </c>
      <c r="Q106" s="13" t="s">
        <v>97</v>
      </c>
      <c r="R106" s="13" t="s">
        <v>98</v>
      </c>
      <c r="S106" s="13" t="s">
        <v>99</v>
      </c>
      <c r="T106" s="13" t="s">
        <v>100</v>
      </c>
      <c r="U106" s="9" t="s">
        <v>118</v>
      </c>
      <c r="V106" s="9">
        <f t="shared" si="12"/>
        <v>439.77142857142854</v>
      </c>
      <c r="X106" s="36" t="s">
        <v>102</v>
      </c>
      <c r="Y106" s="36" t="s">
        <v>103</v>
      </c>
      <c r="Z106" s="9" t="s">
        <v>119</v>
      </c>
    </row>
    <row r="107" spans="1:26" ht="15" x14ac:dyDescent="0.2">
      <c r="A107" s="7" t="s">
        <v>96</v>
      </c>
      <c r="B107" s="7">
        <v>26.5</v>
      </c>
      <c r="C107" s="9">
        <v>37</v>
      </c>
      <c r="D107" s="11">
        <f t="shared" si="11"/>
        <v>56.347088571428579</v>
      </c>
      <c r="E107" s="11">
        <f t="shared" si="8"/>
        <v>10.856857142857143</v>
      </c>
      <c r="F107" s="9">
        <v>5.19</v>
      </c>
      <c r="G107" s="9">
        <v>5.21</v>
      </c>
      <c r="H107" s="9">
        <v>0.16</v>
      </c>
      <c r="I107" s="10" t="s">
        <v>26</v>
      </c>
      <c r="J107" s="11"/>
      <c r="K107" s="11"/>
      <c r="L107" s="9">
        <v>7.93</v>
      </c>
      <c r="M107" s="9">
        <v>0.01</v>
      </c>
      <c r="N107" s="18"/>
      <c r="O107" s="18"/>
      <c r="P107" s="9">
        <v>2092</v>
      </c>
      <c r="Q107" s="13" t="s">
        <v>97</v>
      </c>
      <c r="R107" s="13" t="s">
        <v>98</v>
      </c>
      <c r="S107" s="13" t="s">
        <v>99</v>
      </c>
      <c r="T107" s="13" t="s">
        <v>100</v>
      </c>
      <c r="U107" s="9" t="s">
        <v>120</v>
      </c>
      <c r="V107" s="9">
        <f t="shared" si="12"/>
        <v>439.77142857142854</v>
      </c>
      <c r="X107" s="36" t="s">
        <v>102</v>
      </c>
      <c r="Y107" s="36" t="s">
        <v>103</v>
      </c>
      <c r="Z107" s="9" t="s">
        <v>119</v>
      </c>
    </row>
    <row r="108" spans="1:26" ht="15" x14ac:dyDescent="0.2">
      <c r="A108" s="7" t="s">
        <v>96</v>
      </c>
      <c r="B108" s="7">
        <v>26.5</v>
      </c>
      <c r="C108" s="9">
        <v>37</v>
      </c>
      <c r="D108" s="11">
        <f t="shared" si="11"/>
        <v>56.347088571428579</v>
      </c>
      <c r="E108" s="11">
        <f t="shared" si="8"/>
        <v>10.856857142857143</v>
      </c>
      <c r="F108" s="9">
        <v>5.19</v>
      </c>
      <c r="G108" s="9">
        <v>3.56</v>
      </c>
      <c r="H108" s="9">
        <v>0.11</v>
      </c>
      <c r="I108" s="10" t="s">
        <v>26</v>
      </c>
      <c r="J108" s="11"/>
      <c r="K108" s="11"/>
      <c r="L108" s="9">
        <v>8.48</v>
      </c>
      <c r="M108" s="9">
        <v>0</v>
      </c>
      <c r="N108" s="18"/>
      <c r="O108" s="18"/>
      <c r="P108" s="9">
        <v>2026</v>
      </c>
      <c r="Q108" s="13" t="s">
        <v>97</v>
      </c>
      <c r="R108" s="13" t="s">
        <v>98</v>
      </c>
      <c r="S108" s="13" t="s">
        <v>99</v>
      </c>
      <c r="T108" s="13" t="s">
        <v>100</v>
      </c>
      <c r="U108" s="9" t="s">
        <v>121</v>
      </c>
      <c r="V108" s="9">
        <f t="shared" si="12"/>
        <v>439.77142857142854</v>
      </c>
      <c r="X108" s="36" t="s">
        <v>102</v>
      </c>
      <c r="Y108" s="36" t="s">
        <v>103</v>
      </c>
      <c r="Z108" s="9" t="s">
        <v>119</v>
      </c>
    </row>
    <row r="109" spans="1:26" ht="15" x14ac:dyDescent="0.2">
      <c r="A109" s="7">
        <v>2006</v>
      </c>
      <c r="B109" s="7">
        <v>27</v>
      </c>
      <c r="C109" s="9">
        <v>35</v>
      </c>
      <c r="D109" s="11">
        <f t="shared" si="11"/>
        <v>58.084185714285709</v>
      </c>
      <c r="E109" s="11">
        <f t="shared" si="8"/>
        <v>10.27</v>
      </c>
      <c r="F109" s="9">
        <v>5.35</v>
      </c>
      <c r="G109" s="9">
        <v>7.5</v>
      </c>
      <c r="H109" s="9">
        <v>0.3</v>
      </c>
      <c r="I109" s="9" t="s">
        <v>122</v>
      </c>
      <c r="J109" s="11">
        <v>7.91</v>
      </c>
      <c r="K109" s="11">
        <v>0.06</v>
      </c>
      <c r="L109" s="9"/>
      <c r="M109" s="9"/>
      <c r="N109" s="18">
        <v>2040</v>
      </c>
      <c r="O109" s="18">
        <v>5</v>
      </c>
      <c r="P109" s="9"/>
      <c r="Q109" s="13" t="s">
        <v>123</v>
      </c>
      <c r="R109" s="13" t="s">
        <v>98</v>
      </c>
      <c r="S109" s="13" t="s">
        <v>99</v>
      </c>
      <c r="T109" s="13" t="s">
        <v>100</v>
      </c>
      <c r="U109" s="9" t="s">
        <v>124</v>
      </c>
      <c r="V109" s="9">
        <f t="shared" si="12"/>
        <v>416</v>
      </c>
      <c r="W109" s="9">
        <v>2</v>
      </c>
      <c r="X109" s="36" t="s">
        <v>125</v>
      </c>
      <c r="Y109" s="36" t="s">
        <v>126</v>
      </c>
      <c r="Z109" s="9" t="s">
        <v>127</v>
      </c>
    </row>
    <row r="110" spans="1:26" ht="15" x14ac:dyDescent="0.2">
      <c r="A110" s="7">
        <v>2006</v>
      </c>
      <c r="B110" s="7">
        <v>27</v>
      </c>
      <c r="C110" s="9">
        <v>35</v>
      </c>
      <c r="D110" s="11">
        <f t="shared" si="11"/>
        <v>58.084185714285709</v>
      </c>
      <c r="E110" s="11">
        <f t="shared" si="8"/>
        <v>10.27</v>
      </c>
      <c r="F110" s="9">
        <v>5.35</v>
      </c>
      <c r="G110" s="9">
        <v>4.2</v>
      </c>
      <c r="H110" s="9">
        <v>0.2</v>
      </c>
      <c r="I110" s="9" t="s">
        <v>122</v>
      </c>
      <c r="J110" s="11">
        <v>8.09</v>
      </c>
      <c r="K110" s="11">
        <v>0.08</v>
      </c>
      <c r="L110" s="9"/>
      <c r="M110" s="9"/>
      <c r="N110" s="18">
        <v>2133</v>
      </c>
      <c r="O110" s="18">
        <v>1</v>
      </c>
      <c r="P110" s="9"/>
      <c r="Q110" s="13" t="s">
        <v>123</v>
      </c>
      <c r="R110" s="13" t="s">
        <v>98</v>
      </c>
      <c r="S110" s="13" t="s">
        <v>99</v>
      </c>
      <c r="T110" s="13" t="s">
        <v>100</v>
      </c>
      <c r="U110" s="9" t="s">
        <v>128</v>
      </c>
      <c r="V110" s="9">
        <f t="shared" si="12"/>
        <v>416</v>
      </c>
      <c r="W110" s="9">
        <v>3</v>
      </c>
      <c r="X110" s="36" t="s">
        <v>125</v>
      </c>
      <c r="Y110" s="36" t="s">
        <v>126</v>
      </c>
      <c r="Z110" s="9" t="s">
        <v>127</v>
      </c>
    </row>
    <row r="111" spans="1:26" ht="15" x14ac:dyDescent="0.2">
      <c r="A111" s="7">
        <v>2006</v>
      </c>
      <c r="B111" s="7">
        <v>27</v>
      </c>
      <c r="C111" s="9">
        <v>35</v>
      </c>
      <c r="D111" s="11">
        <f t="shared" si="11"/>
        <v>58.084185714285709</v>
      </c>
      <c r="E111" s="11">
        <f t="shared" si="8"/>
        <v>10.27</v>
      </c>
      <c r="F111" s="9">
        <v>5.35</v>
      </c>
      <c r="G111" s="9">
        <v>4.2</v>
      </c>
      <c r="H111" s="9">
        <v>0.2</v>
      </c>
      <c r="I111" s="9" t="s">
        <v>122</v>
      </c>
      <c r="J111" s="11">
        <v>8.27</v>
      </c>
      <c r="K111" s="11">
        <v>7.0000000000000007E-2</v>
      </c>
      <c r="L111" s="9"/>
      <c r="M111" s="9"/>
      <c r="N111" s="18">
        <v>2259</v>
      </c>
      <c r="O111" s="18">
        <v>7</v>
      </c>
      <c r="P111" s="9"/>
      <c r="Q111" s="13" t="s">
        <v>123</v>
      </c>
      <c r="R111" s="13" t="s">
        <v>98</v>
      </c>
      <c r="S111" s="13" t="s">
        <v>99</v>
      </c>
      <c r="T111" s="13" t="s">
        <v>100</v>
      </c>
      <c r="U111" s="9" t="s">
        <v>129</v>
      </c>
      <c r="V111" s="9">
        <f t="shared" si="12"/>
        <v>416</v>
      </c>
      <c r="W111" s="9">
        <v>3</v>
      </c>
      <c r="X111" s="36" t="s">
        <v>125</v>
      </c>
      <c r="Y111" s="36" t="s">
        <v>126</v>
      </c>
      <c r="Z111" s="9" t="s">
        <v>127</v>
      </c>
    </row>
    <row r="112" spans="1:26" ht="15" x14ac:dyDescent="0.2">
      <c r="A112" s="7">
        <v>2006</v>
      </c>
      <c r="B112" s="7">
        <v>27</v>
      </c>
      <c r="C112" s="9">
        <v>35</v>
      </c>
      <c r="D112" s="11">
        <f t="shared" si="11"/>
        <v>58.084185714285709</v>
      </c>
      <c r="E112" s="11">
        <f t="shared" si="8"/>
        <v>10.27</v>
      </c>
      <c r="F112" s="9">
        <v>5.35</v>
      </c>
      <c r="G112" s="9">
        <v>3.1</v>
      </c>
      <c r="H112" s="9">
        <v>0.2</v>
      </c>
      <c r="I112" s="9" t="s">
        <v>122</v>
      </c>
      <c r="J112" s="11">
        <v>8.43</v>
      </c>
      <c r="K112" s="11">
        <v>0.08</v>
      </c>
      <c r="L112" s="9"/>
      <c r="M112" s="9"/>
      <c r="N112" s="18">
        <v>2423</v>
      </c>
      <c r="O112" s="18">
        <v>4</v>
      </c>
      <c r="P112" s="9"/>
      <c r="Q112" s="13" t="s">
        <v>123</v>
      </c>
      <c r="R112" s="13" t="s">
        <v>98</v>
      </c>
      <c r="S112" s="13" t="s">
        <v>99</v>
      </c>
      <c r="T112" s="13" t="s">
        <v>100</v>
      </c>
      <c r="U112" s="9" t="s">
        <v>130</v>
      </c>
      <c r="V112" s="9">
        <f t="shared" si="12"/>
        <v>416</v>
      </c>
      <c r="W112" s="9">
        <v>2</v>
      </c>
      <c r="X112" s="36" t="s">
        <v>125</v>
      </c>
      <c r="Y112" s="36" t="s">
        <v>126</v>
      </c>
      <c r="Z112" s="9" t="s">
        <v>127</v>
      </c>
    </row>
    <row r="113" spans="1:26" ht="15" x14ac:dyDescent="0.2">
      <c r="A113" s="40">
        <v>2010</v>
      </c>
      <c r="B113" s="33">
        <v>24.011700000000001</v>
      </c>
      <c r="C113" s="33">
        <v>35.6</v>
      </c>
      <c r="D113" s="9">
        <f t="shared" ref="D113:D126" si="13">52*(C113/35)</f>
        <v>52.89142857142857</v>
      </c>
      <c r="E113" s="9">
        <f t="shared" ref="E113:E126" si="14">10.27*(C113/35)</f>
        <v>10.446057142857143</v>
      </c>
      <c r="F113" s="9">
        <v>5.16</v>
      </c>
      <c r="G113" s="30">
        <v>4.1781304672558299</v>
      </c>
      <c r="H113" s="11">
        <v>0.192194001493768</v>
      </c>
      <c r="I113" s="11" t="s">
        <v>79</v>
      </c>
      <c r="J113" s="11"/>
      <c r="K113" s="11"/>
      <c r="L113" s="30">
        <v>8.0417289714285705</v>
      </c>
      <c r="M113" s="9"/>
      <c r="N113" s="31">
        <v>2343.6905714285699</v>
      </c>
      <c r="O113" s="18"/>
      <c r="P113" s="9"/>
      <c r="Q113" s="13" t="s">
        <v>93</v>
      </c>
      <c r="R113" s="13" t="s">
        <v>98</v>
      </c>
      <c r="S113" s="13" t="s">
        <v>99</v>
      </c>
      <c r="T113" s="13" t="s">
        <v>131</v>
      </c>
      <c r="U113" s="35">
        <v>2</v>
      </c>
      <c r="V113" s="9">
        <f t="shared" si="12"/>
        <v>423.13142857142856</v>
      </c>
      <c r="W113" s="13">
        <v>45</v>
      </c>
      <c r="X113" s="14" t="s">
        <v>31</v>
      </c>
      <c r="Y113" s="14" t="s">
        <v>32</v>
      </c>
      <c r="Z113" s="9" t="s">
        <v>132</v>
      </c>
    </row>
    <row r="114" spans="1:26" ht="15" x14ac:dyDescent="0.2">
      <c r="A114" s="40">
        <v>2010</v>
      </c>
      <c r="B114" s="33">
        <v>25.696300000000001</v>
      </c>
      <c r="C114" s="33">
        <v>35.4</v>
      </c>
      <c r="D114" s="9">
        <f t="shared" si="13"/>
        <v>52.594285714285711</v>
      </c>
      <c r="E114" s="9">
        <f t="shared" si="14"/>
        <v>10.387371428571427</v>
      </c>
      <c r="F114" s="9">
        <v>5.16</v>
      </c>
      <c r="G114" s="30">
        <v>3.9952772268405798</v>
      </c>
      <c r="H114" s="11">
        <v>0.18378275243466699</v>
      </c>
      <c r="I114" s="11" t="s">
        <v>79</v>
      </c>
      <c r="J114" s="11"/>
      <c r="K114" s="11"/>
      <c r="L114" s="30">
        <v>8.0398834909090908</v>
      </c>
      <c r="M114" s="9"/>
      <c r="N114" s="31">
        <v>2342.0844818181799</v>
      </c>
      <c r="O114" s="18"/>
      <c r="P114" s="9"/>
      <c r="Q114" s="13" t="s">
        <v>93</v>
      </c>
      <c r="R114" s="13" t="s">
        <v>98</v>
      </c>
      <c r="S114" s="13" t="s">
        <v>99</v>
      </c>
      <c r="T114" s="13" t="s">
        <v>131</v>
      </c>
      <c r="U114" s="35">
        <v>1</v>
      </c>
      <c r="V114" s="9">
        <f t="shared" si="12"/>
        <v>420.75428571428569</v>
      </c>
      <c r="W114" s="13">
        <v>45</v>
      </c>
      <c r="X114" s="14" t="s">
        <v>31</v>
      </c>
      <c r="Y114" s="14" t="s">
        <v>32</v>
      </c>
      <c r="Z114" s="9" t="s">
        <v>132</v>
      </c>
    </row>
    <row r="115" spans="1:26" ht="15" x14ac:dyDescent="0.2">
      <c r="A115" s="40">
        <v>2010</v>
      </c>
      <c r="B115" s="33">
        <v>29.332799999999999</v>
      </c>
      <c r="C115" s="33">
        <v>35.200000000000003</v>
      </c>
      <c r="D115" s="9">
        <f t="shared" si="13"/>
        <v>52.297142857142859</v>
      </c>
      <c r="E115" s="9">
        <f t="shared" si="14"/>
        <v>10.328685714285715</v>
      </c>
      <c r="F115" s="9">
        <v>5.16</v>
      </c>
      <c r="G115" s="30">
        <v>5.29704891151491</v>
      </c>
      <c r="H115" s="11">
        <v>0.24366424992968599</v>
      </c>
      <c r="I115" s="11" t="s">
        <v>79</v>
      </c>
      <c r="J115" s="11"/>
      <c r="K115" s="11"/>
      <c r="L115" s="30">
        <v>7.9789352999999998</v>
      </c>
      <c r="M115" s="9"/>
      <c r="N115" s="31">
        <v>2346.5695500000002</v>
      </c>
      <c r="O115" s="18"/>
      <c r="P115" s="9"/>
      <c r="Q115" s="13" t="s">
        <v>93</v>
      </c>
      <c r="R115" s="13" t="s">
        <v>98</v>
      </c>
      <c r="S115" s="13" t="s">
        <v>99</v>
      </c>
      <c r="T115" s="13" t="s">
        <v>131</v>
      </c>
      <c r="U115" s="35">
        <v>4</v>
      </c>
      <c r="V115" s="9">
        <f t="shared" si="12"/>
        <v>418.37714285714287</v>
      </c>
      <c r="W115" s="13">
        <v>45</v>
      </c>
      <c r="X115" s="14" t="s">
        <v>31</v>
      </c>
      <c r="Y115" s="14" t="s">
        <v>32</v>
      </c>
      <c r="Z115" s="9" t="s">
        <v>132</v>
      </c>
    </row>
    <row r="116" spans="1:26" ht="15" x14ac:dyDescent="0.2">
      <c r="A116" s="40">
        <v>2010</v>
      </c>
      <c r="B116" s="33">
        <v>25.696300000000001</v>
      </c>
      <c r="C116" s="33">
        <v>33</v>
      </c>
      <c r="D116" s="9">
        <f t="shared" si="13"/>
        <v>49.028571428571425</v>
      </c>
      <c r="E116" s="9">
        <f t="shared" si="14"/>
        <v>9.6831428571428564</v>
      </c>
      <c r="F116" s="9">
        <v>5.16</v>
      </c>
      <c r="G116" s="30">
        <v>3.88</v>
      </c>
      <c r="H116" s="11">
        <v>0.18378275243466699</v>
      </c>
      <c r="I116" s="11" t="s">
        <v>79</v>
      </c>
      <c r="J116" s="11"/>
      <c r="K116" s="11"/>
      <c r="L116" s="30">
        <v>8.0398834909090908</v>
      </c>
      <c r="M116" s="9"/>
      <c r="N116" s="31">
        <v>2342.0844818181799</v>
      </c>
      <c r="O116" s="18"/>
      <c r="P116" s="9"/>
      <c r="Q116" s="41" t="s">
        <v>133</v>
      </c>
      <c r="R116" s="13" t="s">
        <v>98</v>
      </c>
      <c r="S116" s="13" t="s">
        <v>99</v>
      </c>
      <c r="T116" s="13" t="s">
        <v>131</v>
      </c>
      <c r="U116" s="35">
        <v>5</v>
      </c>
      <c r="V116" s="9">
        <f t="shared" si="12"/>
        <v>392.22857142857146</v>
      </c>
      <c r="W116" s="13">
        <v>45</v>
      </c>
      <c r="X116" s="14" t="s">
        <v>31</v>
      </c>
      <c r="Y116" s="14" t="s">
        <v>32</v>
      </c>
      <c r="Z116" s="9" t="s">
        <v>132</v>
      </c>
    </row>
    <row r="117" spans="1:26" ht="15" x14ac:dyDescent="0.2">
      <c r="A117" s="40">
        <v>2010</v>
      </c>
      <c r="B117" s="33">
        <v>25.278400000000001</v>
      </c>
      <c r="C117" s="33">
        <v>40</v>
      </c>
      <c r="D117" s="9">
        <f t="shared" si="13"/>
        <v>59.428571428571423</v>
      </c>
      <c r="E117" s="9">
        <f t="shared" si="14"/>
        <v>11.737142857142857</v>
      </c>
      <c r="F117" s="9">
        <v>5.16</v>
      </c>
      <c r="G117" s="30">
        <v>5.0303213129433697</v>
      </c>
      <c r="H117" s="11">
        <v>0.23139478039539499</v>
      </c>
      <c r="I117" s="11" t="s">
        <v>79</v>
      </c>
      <c r="J117" s="11"/>
      <c r="K117" s="11"/>
      <c r="L117" s="30">
        <v>8.0436971199999991</v>
      </c>
      <c r="M117" s="9"/>
      <c r="N117" s="31">
        <v>2608.5495900000001</v>
      </c>
      <c r="O117" s="18"/>
      <c r="P117" s="9"/>
      <c r="Q117" s="41" t="s">
        <v>133</v>
      </c>
      <c r="R117" s="13" t="s">
        <v>98</v>
      </c>
      <c r="S117" s="13" t="s">
        <v>99</v>
      </c>
      <c r="T117" s="13" t="s">
        <v>131</v>
      </c>
      <c r="U117" s="35">
        <v>7</v>
      </c>
      <c r="V117" s="9">
        <f t="shared" si="12"/>
        <v>475.42857142857144</v>
      </c>
      <c r="W117" s="13">
        <v>45</v>
      </c>
      <c r="X117" s="14" t="s">
        <v>31</v>
      </c>
      <c r="Y117" s="14" t="s">
        <v>32</v>
      </c>
      <c r="Z117" s="9" t="s">
        <v>132</v>
      </c>
    </row>
    <row r="118" spans="1:26" ht="15" x14ac:dyDescent="0.2">
      <c r="A118" s="40">
        <v>2010</v>
      </c>
      <c r="B118" s="33">
        <v>25.735099999999999</v>
      </c>
      <c r="C118" s="33">
        <v>35.520000000000003</v>
      </c>
      <c r="D118" s="9">
        <f t="shared" si="13"/>
        <v>52.772571428571432</v>
      </c>
      <c r="E118" s="9">
        <f t="shared" si="14"/>
        <v>10.422582857142856</v>
      </c>
      <c r="F118" s="9">
        <v>5.16</v>
      </c>
      <c r="G118" s="30">
        <v>5.1490785060600004</v>
      </c>
      <c r="H118" s="11">
        <v>0.23685761127876001</v>
      </c>
      <c r="I118" s="11" t="s">
        <v>79</v>
      </c>
      <c r="J118" s="11"/>
      <c r="K118" s="11"/>
      <c r="L118" s="30">
        <v>7.4862688133333304</v>
      </c>
      <c r="M118" s="9"/>
      <c r="N118" s="31">
        <v>2060.6439999999998</v>
      </c>
      <c r="O118" s="18"/>
      <c r="P118" s="9"/>
      <c r="Q118" s="13" t="s">
        <v>93</v>
      </c>
      <c r="R118" s="13" t="s">
        <v>98</v>
      </c>
      <c r="S118" s="13" t="s">
        <v>99</v>
      </c>
      <c r="T118" s="13" t="s">
        <v>131</v>
      </c>
      <c r="U118" s="35">
        <v>12</v>
      </c>
      <c r="V118" s="9">
        <f t="shared" si="12"/>
        <v>422.18057142857145</v>
      </c>
      <c r="W118" s="13">
        <v>45</v>
      </c>
      <c r="X118" s="14" t="s">
        <v>31</v>
      </c>
      <c r="Y118" s="14" t="s">
        <v>32</v>
      </c>
      <c r="Z118" s="9" t="s">
        <v>132</v>
      </c>
    </row>
    <row r="119" spans="1:26" ht="15" x14ac:dyDescent="0.2">
      <c r="A119" s="40">
        <v>2010</v>
      </c>
      <c r="B119" s="33">
        <v>25.716000000000001</v>
      </c>
      <c r="C119" s="33">
        <v>35.481818181818198</v>
      </c>
      <c r="D119" s="9">
        <f t="shared" si="13"/>
        <v>52.715844155844181</v>
      </c>
      <c r="E119" s="9">
        <f t="shared" si="14"/>
        <v>10.411379220779226</v>
      </c>
      <c r="F119" s="9">
        <v>5.16</v>
      </c>
      <c r="G119" s="30">
        <v>3.68319905115577</v>
      </c>
      <c r="H119" s="11">
        <v>0.16942715635316499</v>
      </c>
      <c r="I119" s="11" t="s">
        <v>79</v>
      </c>
      <c r="J119" s="11"/>
      <c r="K119" s="11"/>
      <c r="L119" s="30">
        <v>8.4520702727272692</v>
      </c>
      <c r="M119" s="9"/>
      <c r="N119" s="31">
        <v>2755.29163636364</v>
      </c>
      <c r="O119" s="18"/>
      <c r="P119" s="9"/>
      <c r="Q119" s="13" t="s">
        <v>93</v>
      </c>
      <c r="R119" s="13" t="s">
        <v>98</v>
      </c>
      <c r="S119" s="13" t="s">
        <v>99</v>
      </c>
      <c r="T119" s="13" t="s">
        <v>131</v>
      </c>
      <c r="U119" s="35">
        <v>13</v>
      </c>
      <c r="V119" s="9">
        <f t="shared" si="12"/>
        <v>421.72675324675345</v>
      </c>
      <c r="W119" s="13">
        <v>45</v>
      </c>
      <c r="X119" s="14" t="s">
        <v>31</v>
      </c>
      <c r="Y119" s="14" t="s">
        <v>32</v>
      </c>
      <c r="Z119" s="9" t="s">
        <v>132</v>
      </c>
    </row>
    <row r="120" spans="1:26" ht="15" x14ac:dyDescent="0.2">
      <c r="A120" t="s">
        <v>134</v>
      </c>
      <c r="B120" s="33">
        <v>17</v>
      </c>
      <c r="C120" s="33">
        <v>33</v>
      </c>
      <c r="D120" s="9">
        <f t="shared" si="13"/>
        <v>49.028571428571425</v>
      </c>
      <c r="E120" s="9">
        <f t="shared" si="14"/>
        <v>9.6831428571428564</v>
      </c>
      <c r="F120" s="9">
        <v>5.16</v>
      </c>
      <c r="G120" s="30">
        <v>5.89</v>
      </c>
      <c r="H120" s="11">
        <f>2*1.04</f>
        <v>2.08</v>
      </c>
      <c r="I120" s="10" t="s">
        <v>135</v>
      </c>
      <c r="J120">
        <v>8.15</v>
      </c>
      <c r="N120">
        <v>2213</v>
      </c>
      <c r="Q120" s="42" t="s">
        <v>136</v>
      </c>
      <c r="R120" s="13" t="s">
        <v>28</v>
      </c>
      <c r="S120" s="13" t="s">
        <v>29</v>
      </c>
      <c r="T120" s="13"/>
      <c r="U120" t="s">
        <v>137</v>
      </c>
      <c r="V120" s="9">
        <f t="shared" si="12"/>
        <v>392.22857142857146</v>
      </c>
      <c r="W120" s="9">
        <v>7</v>
      </c>
      <c r="X120" s="14" t="s">
        <v>138</v>
      </c>
      <c r="Y120" s="14" t="s">
        <v>139</v>
      </c>
      <c r="Z120" t="s">
        <v>140</v>
      </c>
    </row>
    <row r="121" spans="1:26" ht="15" x14ac:dyDescent="0.2">
      <c r="A121" t="s">
        <v>141</v>
      </c>
      <c r="B121" s="33">
        <v>22</v>
      </c>
      <c r="C121" s="33">
        <v>33</v>
      </c>
      <c r="D121" s="9">
        <f t="shared" si="13"/>
        <v>49.028571428571425</v>
      </c>
      <c r="E121" s="9">
        <f t="shared" si="14"/>
        <v>9.6831428571428564</v>
      </c>
      <c r="F121" s="9">
        <v>5.16</v>
      </c>
      <c r="G121" s="30">
        <v>8.89</v>
      </c>
      <c r="H121" s="11">
        <f>2*1.96</f>
        <v>3.92</v>
      </c>
      <c r="I121" s="10" t="s">
        <v>135</v>
      </c>
      <c r="J121">
        <v>8.15</v>
      </c>
      <c r="N121">
        <v>2213</v>
      </c>
      <c r="Q121" s="42" t="s">
        <v>136</v>
      </c>
      <c r="R121" s="13" t="s">
        <v>28</v>
      </c>
      <c r="S121" s="13" t="s">
        <v>29</v>
      </c>
      <c r="T121" s="13"/>
      <c r="U121" t="s">
        <v>142</v>
      </c>
      <c r="V121" s="9">
        <f t="shared" si="12"/>
        <v>392.22857142857146</v>
      </c>
      <c r="W121" s="9">
        <v>8</v>
      </c>
      <c r="X121" s="14" t="s">
        <v>138</v>
      </c>
      <c r="Y121" s="14" t="s">
        <v>139</v>
      </c>
      <c r="Z121" s="43" t="s">
        <v>140</v>
      </c>
    </row>
    <row r="122" spans="1:26" ht="15" x14ac:dyDescent="0.2">
      <c r="A122" t="s">
        <v>143</v>
      </c>
      <c r="B122" s="33">
        <v>27</v>
      </c>
      <c r="C122" s="33">
        <v>33</v>
      </c>
      <c r="D122" s="9">
        <f t="shared" si="13"/>
        <v>49.028571428571425</v>
      </c>
      <c r="E122" s="9">
        <f t="shared" si="14"/>
        <v>9.6831428571428564</v>
      </c>
      <c r="F122" s="9">
        <v>5.16</v>
      </c>
      <c r="G122" s="30">
        <v>13.79</v>
      </c>
      <c r="H122" s="11">
        <f>2*2.82</f>
        <v>5.64</v>
      </c>
      <c r="I122" s="10" t="s">
        <v>135</v>
      </c>
      <c r="J122">
        <v>8.15</v>
      </c>
      <c r="N122">
        <v>2213</v>
      </c>
      <c r="Q122" s="42" t="s">
        <v>136</v>
      </c>
      <c r="R122" s="13" t="s">
        <v>28</v>
      </c>
      <c r="S122" s="13" t="s">
        <v>29</v>
      </c>
      <c r="T122" s="13"/>
      <c r="U122" t="s">
        <v>144</v>
      </c>
      <c r="V122" s="9">
        <f t="shared" si="12"/>
        <v>392.22857142857146</v>
      </c>
      <c r="W122" s="9">
        <v>7</v>
      </c>
      <c r="X122" s="14" t="s">
        <v>138</v>
      </c>
      <c r="Y122" s="14" t="s">
        <v>139</v>
      </c>
      <c r="Z122" s="43" t="s">
        <v>140</v>
      </c>
    </row>
    <row r="123" spans="1:26" ht="15" x14ac:dyDescent="0.2">
      <c r="A123" t="s">
        <v>145</v>
      </c>
      <c r="B123" s="33">
        <v>22</v>
      </c>
      <c r="C123">
        <v>27</v>
      </c>
      <c r="D123" s="9">
        <f t="shared" si="13"/>
        <v>40.114285714285714</v>
      </c>
      <c r="E123" s="9">
        <f t="shared" si="14"/>
        <v>7.9225714285714286</v>
      </c>
      <c r="F123" s="9">
        <v>5.16</v>
      </c>
      <c r="G123" s="30">
        <v>5.68</v>
      </c>
      <c r="H123" s="11">
        <f>2*3.97</f>
        <v>7.94</v>
      </c>
      <c r="I123" s="10" t="s">
        <v>135</v>
      </c>
      <c r="J123">
        <v>8.15</v>
      </c>
      <c r="N123">
        <v>2213</v>
      </c>
      <c r="Q123" s="42" t="s">
        <v>136</v>
      </c>
      <c r="R123" s="13" t="s">
        <v>28</v>
      </c>
      <c r="S123" s="13" t="s">
        <v>29</v>
      </c>
      <c r="T123" s="13"/>
      <c r="U123" t="s">
        <v>146</v>
      </c>
      <c r="V123" s="9">
        <f t="shared" si="12"/>
        <v>320.91428571428571</v>
      </c>
      <c r="W123" s="9">
        <v>7</v>
      </c>
      <c r="X123" s="14" t="s">
        <v>138</v>
      </c>
      <c r="Y123" s="14" t="s">
        <v>139</v>
      </c>
      <c r="Z123" s="43" t="s">
        <v>140</v>
      </c>
    </row>
    <row r="124" spans="1:26" ht="15" x14ac:dyDescent="0.2">
      <c r="A124" t="s">
        <v>147</v>
      </c>
      <c r="B124" s="33">
        <v>22</v>
      </c>
      <c r="C124">
        <v>39</v>
      </c>
      <c r="D124" s="9">
        <f t="shared" si="13"/>
        <v>57.942857142857143</v>
      </c>
      <c r="E124" s="9">
        <f t="shared" si="14"/>
        <v>11.443714285714286</v>
      </c>
      <c r="F124" s="9">
        <v>5.16</v>
      </c>
      <c r="G124" s="30">
        <v>10.08</v>
      </c>
      <c r="H124" s="11">
        <f>2*1.57</f>
        <v>3.14</v>
      </c>
      <c r="I124" s="10" t="s">
        <v>135</v>
      </c>
      <c r="J124">
        <v>8.15</v>
      </c>
      <c r="N124">
        <v>2213</v>
      </c>
      <c r="Q124" s="42" t="s">
        <v>136</v>
      </c>
      <c r="R124" s="13" t="s">
        <v>28</v>
      </c>
      <c r="S124" s="13" t="s">
        <v>29</v>
      </c>
      <c r="T124" s="13"/>
      <c r="U124" t="s">
        <v>148</v>
      </c>
      <c r="V124" s="9">
        <f t="shared" si="12"/>
        <v>463.54285714285714</v>
      </c>
      <c r="W124" s="9">
        <v>8</v>
      </c>
      <c r="X124" s="14" t="s">
        <v>138</v>
      </c>
      <c r="Y124" s="14" t="s">
        <v>139</v>
      </c>
      <c r="Z124" s="43" t="s">
        <v>140</v>
      </c>
    </row>
    <row r="125" spans="1:26" ht="15" x14ac:dyDescent="0.2">
      <c r="A125" t="s">
        <v>149</v>
      </c>
      <c r="B125" s="33">
        <v>22</v>
      </c>
      <c r="C125">
        <v>33</v>
      </c>
      <c r="D125" s="9">
        <f t="shared" si="13"/>
        <v>49.028571428571425</v>
      </c>
      <c r="E125" s="9">
        <f t="shared" si="14"/>
        <v>9.6831428571428564</v>
      </c>
      <c r="F125" s="9">
        <v>5.16</v>
      </c>
      <c r="G125" s="30">
        <v>10.119999999999999</v>
      </c>
      <c r="H125" s="11">
        <f>2*3.6</f>
        <v>7.2</v>
      </c>
      <c r="I125" s="10" t="s">
        <v>135</v>
      </c>
      <c r="J125">
        <v>7.8</v>
      </c>
      <c r="Q125" s="42" t="s">
        <v>136</v>
      </c>
      <c r="R125" s="13" t="s">
        <v>28</v>
      </c>
      <c r="S125" s="13" t="s">
        <v>29</v>
      </c>
      <c r="T125" s="13"/>
      <c r="U125" t="s">
        <v>150</v>
      </c>
      <c r="V125" s="9">
        <f t="shared" si="12"/>
        <v>392.22857142857146</v>
      </c>
      <c r="W125" s="9">
        <v>9</v>
      </c>
      <c r="X125" s="14" t="s">
        <v>138</v>
      </c>
      <c r="Y125" s="14" t="s">
        <v>139</v>
      </c>
    </row>
    <row r="126" spans="1:26" ht="15" x14ac:dyDescent="0.2">
      <c r="A126" t="s">
        <v>151</v>
      </c>
      <c r="B126" s="33">
        <v>22</v>
      </c>
      <c r="C126">
        <v>33</v>
      </c>
      <c r="D126" s="9">
        <f t="shared" si="13"/>
        <v>49.028571428571425</v>
      </c>
      <c r="E126" s="9">
        <f t="shared" si="14"/>
        <v>9.6831428571428564</v>
      </c>
      <c r="F126" s="9">
        <v>5.16</v>
      </c>
      <c r="G126" s="30">
        <v>6.15</v>
      </c>
      <c r="H126" s="11">
        <f>2*0.78</f>
        <v>1.56</v>
      </c>
      <c r="I126" s="10" t="s">
        <v>135</v>
      </c>
      <c r="J126">
        <v>8.6</v>
      </c>
      <c r="Q126" s="42" t="s">
        <v>136</v>
      </c>
      <c r="R126" s="13" t="s">
        <v>28</v>
      </c>
      <c r="S126" s="13" t="s">
        <v>29</v>
      </c>
      <c r="T126" s="13"/>
      <c r="U126" t="s">
        <v>152</v>
      </c>
      <c r="V126" s="9">
        <f t="shared" si="12"/>
        <v>392.22857142857146</v>
      </c>
      <c r="W126" s="9">
        <v>9</v>
      </c>
      <c r="X126" s="14" t="s">
        <v>138</v>
      </c>
      <c r="Y126" s="14" t="s">
        <v>139</v>
      </c>
    </row>
  </sheetData>
  <pageMargins left="0.78749999999999998" right="0.78749999999999998" top="1.05277777777778" bottom="1.05277777777778" header="0.78749999999999998" footer="0.78749999999999998"/>
  <pageSetup paperSize="8"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728</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MgCa_Data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Branson</dc:creator>
  <dc:description/>
  <cp:lastModifiedBy>Katherine Holland</cp:lastModifiedBy>
  <cp:revision>44</cp:revision>
  <cp:lastPrinted>2018-08-30T05:11:01Z</cp:lastPrinted>
  <dcterms:created xsi:type="dcterms:W3CDTF">2018-02-15T15:34:19Z</dcterms:created>
  <dcterms:modified xsi:type="dcterms:W3CDTF">2018-11-26T07:06:23Z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