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gCa_Data" sheetId="1" state="visible" r:id="rId2"/>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OB</author>
  </authors>
  <commentList>
    <comment ref="J1" authorId="0">
      <text>
        <r>
          <rPr>
            <sz val="11"/>
            <color rgb="FF000000"/>
            <rFont val="Calibri"/>
            <family val="2"/>
            <charset val="1"/>
          </rPr>
          <t xml:space="preserve">Only put the MEASURED variables.</t>
        </r>
      </text>
    </comment>
    <comment ref="K1" authorId="0">
      <text>
        <r>
          <rPr>
            <sz val="11"/>
            <color rgb="FF000000"/>
            <rFont val="Calibri"/>
            <family val="2"/>
            <charset val="1"/>
          </rPr>
          <t xml:space="preserve">Only put the MEASURED variables.</t>
        </r>
      </text>
    </comment>
  </commentList>
</comments>
</file>

<file path=xl/sharedStrings.xml><?xml version="1.0" encoding="utf-8"?>
<sst xmlns="http://schemas.openxmlformats.org/spreadsheetml/2006/main" count="1008" uniqueCount="169">
  <si>
    <t xml:space="preserve">Year</t>
  </si>
  <si>
    <t xml:space="preserve">Temp</t>
  </si>
  <si>
    <t xml:space="preserve">Salinity</t>
  </si>
  <si>
    <r>
      <rPr>
        <b val="true"/>
        <sz val="11"/>
        <rFont val="Calibri Light"/>
        <family val="2"/>
        <charset val="1"/>
      </rPr>
      <t xml:space="preserve">[Mg]</t>
    </r>
    <r>
      <rPr>
        <b val="true"/>
        <vertAlign val="subscript"/>
        <sz val="11"/>
        <rFont val="Calibri Light"/>
        <family val="2"/>
        <charset val="1"/>
      </rPr>
      <t xml:space="preserve">sw</t>
    </r>
  </si>
  <si>
    <r>
      <rPr>
        <b val="true"/>
        <sz val="11"/>
        <rFont val="Calibri Light"/>
        <family val="2"/>
        <charset val="1"/>
      </rPr>
      <t xml:space="preserve">[Ca]</t>
    </r>
    <r>
      <rPr>
        <b val="true"/>
        <vertAlign val="subscript"/>
        <sz val="11"/>
        <rFont val="Calibri Light"/>
        <family val="2"/>
        <charset val="1"/>
      </rPr>
      <t xml:space="preserve">sw</t>
    </r>
  </si>
  <si>
    <r>
      <rPr>
        <b val="true"/>
        <sz val="11"/>
        <rFont val="Calibri Light"/>
        <family val="2"/>
        <charset val="1"/>
      </rPr>
      <t xml:space="preserve">Mg/Ca</t>
    </r>
    <r>
      <rPr>
        <b val="true"/>
        <vertAlign val="subscript"/>
        <sz val="11"/>
        <rFont val="Calibri Light"/>
        <family val="2"/>
        <charset val="1"/>
      </rPr>
      <t xml:space="preserve">sw</t>
    </r>
  </si>
  <si>
    <r>
      <rPr>
        <b val="true"/>
        <sz val="11"/>
        <rFont val="Calibri Light"/>
        <family val="2"/>
        <charset val="1"/>
      </rPr>
      <t xml:space="preserve">Mg/Ca</t>
    </r>
    <r>
      <rPr>
        <b val="true"/>
        <vertAlign val="subscript"/>
        <sz val="11"/>
        <rFont val="Calibri Light"/>
        <family val="2"/>
        <charset val="1"/>
      </rPr>
      <t xml:space="preserve">f</t>
    </r>
  </si>
  <si>
    <r>
      <rPr>
        <b val="true"/>
        <sz val="11"/>
        <rFont val="Calibri Light"/>
        <family val="2"/>
        <charset val="1"/>
      </rPr>
      <t xml:space="preserve">Mg/Ca</t>
    </r>
    <r>
      <rPr>
        <b val="true"/>
        <vertAlign val="subscript"/>
        <sz val="11"/>
        <rFont val="Calibri Light"/>
        <family val="2"/>
        <charset val="1"/>
      </rPr>
      <t xml:space="preserve">f</t>
    </r>
    <r>
      <rPr>
        <b val="true"/>
        <sz val="11"/>
        <rFont val="Calibri Light"/>
        <family val="2"/>
        <charset val="1"/>
      </rPr>
      <t xml:space="preserve"> 2se</t>
    </r>
  </si>
  <si>
    <t xml:space="preserve">what is the error reported</t>
  </si>
  <si>
    <t xml:space="preserve">pHNBS</t>
  </si>
  <si>
    <t xml:space="preserve">pHNBS_std</t>
  </si>
  <si>
    <t xml:space="preserve">pHTOTAL</t>
  </si>
  <si>
    <t xml:space="preserve">pHTOTAL_std</t>
  </si>
  <si>
    <t xml:space="preserve">Alk</t>
  </si>
  <si>
    <t xml:space="preserve">Alk_std</t>
  </si>
  <si>
    <t xml:space="preserve">DIC</t>
  </si>
  <si>
    <t xml:space="preserve">Reference</t>
  </si>
  <si>
    <t xml:space="preserve">Genus</t>
  </si>
  <si>
    <t xml:space="preserve">Species</t>
  </si>
  <si>
    <t xml:space="preserve">Type</t>
  </si>
  <si>
    <t xml:space="preserve">Sample ID</t>
  </si>
  <si>
    <t xml:space="preserve">B umol/kg</t>
  </si>
  <si>
    <t xml:space="preserve">numberforams</t>
  </si>
  <si>
    <t xml:space="preserve">Cleaning Procedure</t>
  </si>
  <si>
    <t xml:space="preserve">Oxidiser</t>
  </si>
  <si>
    <t xml:space="preserve">Notes</t>
  </si>
  <si>
    <t xml:space="preserve">2x standard error, pooled specimens</t>
  </si>
  <si>
    <t xml:space="preserve">This Study</t>
  </si>
  <si>
    <t xml:space="preserve">Orbulina</t>
  </si>
  <si>
    <t xml:space="preserve">universa</t>
  </si>
  <si>
    <t xml:space="preserve">se6</t>
  </si>
  <si>
    <t xml:space="preserve">treatments of buffered peroxide, made up from one part 30% H2O2 and one part 0.1N NaOH, in a 80°C water bath for 30 minutes, followed by multiple rinses with nanopure water.</t>
  </si>
  <si>
    <t xml:space="preserve">30% H2O2 and one part 0.1N NaOH</t>
  </si>
  <si>
    <t xml:space="preserve">b11</t>
  </si>
  <si>
    <t xml:space="preserve">b20</t>
  </si>
  <si>
    <t xml:space="preserve">b6</t>
  </si>
  <si>
    <t xml:space="preserve">b4</t>
  </si>
  <si>
    <t xml:space="preserve">b15</t>
  </si>
  <si>
    <t xml:space="preserve">Mg18amb</t>
  </si>
  <si>
    <t xml:space="preserve">x</t>
  </si>
  <si>
    <t xml:space="preserve">n guessed</t>
  </si>
  <si>
    <t xml:space="preserve">Mg22amb</t>
  </si>
  <si>
    <t xml:space="preserve">Mg26amb</t>
  </si>
  <si>
    <t xml:space="preserve">b10</t>
  </si>
  <si>
    <t xml:space="preserve">b14</t>
  </si>
  <si>
    <t xml:space="preserve">b2</t>
  </si>
  <si>
    <t xml:space="preserve">b3</t>
  </si>
  <si>
    <t xml:space="preserve">b16</t>
  </si>
  <si>
    <t xml:space="preserve">0.25x Mg</t>
  </si>
  <si>
    <t xml:space="preserve">0.5x Mg</t>
  </si>
  <si>
    <t xml:space="preserve">1x Mg</t>
  </si>
  <si>
    <t xml:space="preserve">amb</t>
  </si>
  <si>
    <t xml:space="preserve">2x Mg</t>
  </si>
  <si>
    <t xml:space="preserve">2x Mgb</t>
  </si>
  <si>
    <t xml:space="preserve">Kh1</t>
  </si>
  <si>
    <t xml:space="preserve">Kh2</t>
  </si>
  <si>
    <t xml:space="preserve">kh5</t>
  </si>
  <si>
    <t xml:space="preserve">kh18</t>
  </si>
  <si>
    <t xml:space="preserve">kh21</t>
  </si>
  <si>
    <t xml:space="preserve">kh1</t>
  </si>
  <si>
    <t xml:space="preserve">have 2 x boron -&gt; beware the alkalinities</t>
  </si>
  <si>
    <t xml:space="preserve">kh2</t>
  </si>
  <si>
    <t xml:space="preserve">kh3</t>
  </si>
  <si>
    <t xml:space="preserve">kh4</t>
  </si>
  <si>
    <t xml:space="preserve">have 5 x boron -&gt; beware the alkalinities</t>
  </si>
  <si>
    <t xml:space="preserve">kh6</t>
  </si>
  <si>
    <t xml:space="preserve">kh7</t>
  </si>
  <si>
    <t xml:space="preserve">kh8</t>
  </si>
  <si>
    <t xml:space="preserve">kh9</t>
  </si>
  <si>
    <t xml:space="preserve">kh10</t>
  </si>
  <si>
    <t xml:space="preserve">kh11</t>
  </si>
  <si>
    <t xml:space="preserve">kh12</t>
  </si>
  <si>
    <t xml:space="preserve">kh13</t>
  </si>
  <si>
    <t xml:space="preserve">kh14</t>
  </si>
  <si>
    <t xml:space="preserve">kh15</t>
  </si>
  <si>
    <t xml:space="preserve">kh16</t>
  </si>
  <si>
    <t xml:space="preserve">kh17</t>
  </si>
  <si>
    <t xml:space="preserve">kh19</t>
  </si>
  <si>
    <t xml:space="preserve">kh20</t>
  </si>
  <si>
    <t xml:space="preserve">kh22</t>
  </si>
  <si>
    <t xml:space="preserve">kh23</t>
  </si>
  <si>
    <t xml:space="preserve">kh24</t>
  </si>
  <si>
    <t xml:space="preserve">kh25</t>
  </si>
  <si>
    <t xml:space="preserve">2x longterm RSD of analysis method</t>
  </si>
  <si>
    <t xml:space="preserve">LH3</t>
  </si>
  <si>
    <t xml:space="preserve">Haynes et al. (in prep)</t>
  </si>
  <si>
    <t xml:space="preserve">LH2</t>
  </si>
  <si>
    <t xml:space="preserve">LH4</t>
  </si>
  <si>
    <t xml:space="preserve">LH5</t>
  </si>
  <si>
    <r>
      <rPr>
        <sz val="10"/>
        <color rgb="FF222222"/>
        <rFont val="Calibri"/>
        <family val="2"/>
        <charset val="1"/>
      </rPr>
      <t xml:space="preserve">Spero, Howard J., Stephen M. Eggins, Ann D. Russell, Lael Vetter, Matt R. Kilburn, and Bärbel Hönisch. "Timing and mechanism for intratest Mg/Ca variability in a living planktic foraminifer." </t>
    </r>
    <r>
      <rPr>
        <i val="true"/>
        <sz val="10"/>
        <color rgb="FF222222"/>
        <rFont val="Calibri"/>
        <family val="2"/>
        <charset val="1"/>
      </rPr>
      <t xml:space="preserve">Earth and Planetary Science Letters</t>
    </r>
    <r>
      <rPr>
        <sz val="10"/>
        <color rgb="FF222222"/>
        <rFont val="Calibri"/>
        <family val="2"/>
        <charset val="1"/>
      </rPr>
      <t xml:space="preserve"> 409 (2015): 32-42.</t>
    </r>
  </si>
  <si>
    <t xml:space="preserve">24hrambient</t>
  </si>
  <si>
    <t xml:space="preserve">Amb+12hr BaD</t>
  </si>
  <si>
    <t xml:space="preserve">Amb + 12hr BaN</t>
  </si>
  <si>
    <t xml:space="preserve">Amb + 24hr Ba</t>
  </si>
  <si>
    <t xml:space="preserve">Amb + 12hr BaD</t>
  </si>
  <si>
    <t xml:space="preserve">HiCO3 + 24h</t>
  </si>
  <si>
    <r>
      <rPr>
        <sz val="11"/>
        <color rgb="FF222222"/>
        <rFont val="Calibri Light"/>
        <family val="2"/>
        <charset val="1"/>
      </rPr>
      <t xml:space="preserve">Hönisch, Bärbel, Katherine A. Allen, David W. Lea, Howard J. Spero, Stephen M. Eggins, Jennifer Arbuszewski, Yair Rosenthal, Ann D. Russell, and Henry Elderfield. "The influence of salinity on Mg/Ca in planktic foraminifers–Evidence from cultures, core-top sediments and complementary δ18O." </t>
    </r>
    <r>
      <rPr>
        <i val="true"/>
        <sz val="11"/>
        <color rgb="FF222222"/>
        <rFont val="Calibri Light"/>
        <family val="2"/>
        <charset val="1"/>
      </rPr>
      <t xml:space="preserve">Geochimica et Cosmochimica Acta</t>
    </r>
    <r>
      <rPr>
        <sz val="11"/>
        <color rgb="FF222222"/>
        <rFont val="Calibri Light"/>
        <family val="2"/>
        <charset val="1"/>
      </rPr>
      <t xml:space="preserve">121 (2013): 196-213.</t>
    </r>
  </si>
  <si>
    <t xml:space="preserve">~15 foraminifer in each experiment</t>
  </si>
  <si>
    <r>
      <rPr>
        <sz val="11"/>
        <color rgb="FF222222"/>
        <rFont val="Calibri Light"/>
        <family val="2"/>
        <charset val="1"/>
      </rPr>
      <t xml:space="preserve">Russell, Ann D., Bärbel Hönisch, Howard J. Spero, and David W. Lea. "Effects of seawater carbonate ion concentration and temperature on shell U, Mg, and Sr in cultured planktonic foraminifera." </t>
    </r>
    <r>
      <rPr>
        <i val="true"/>
        <sz val="11"/>
        <color rgb="FF222222"/>
        <rFont val="Calibri Light"/>
        <family val="2"/>
        <charset val="1"/>
      </rPr>
      <t xml:space="preserve">Geochimica et Cosmochimica Acta</t>
    </r>
    <r>
      <rPr>
        <sz val="11"/>
        <color rgb="FF222222"/>
        <rFont val="Calibri Light"/>
        <family val="2"/>
        <charset val="1"/>
      </rPr>
      <t xml:space="preserve"> 68, no. 21 (2004): 4347-4361.</t>
    </r>
  </si>
  <si>
    <t xml:space="preserve">AR6</t>
  </si>
  <si>
    <t xml:space="preserve">Seawater [Ca] and [Mg] not reported. Salinity corrected from mean seawater.</t>
  </si>
  <si>
    <t xml:space="preserve">AR27</t>
  </si>
  <si>
    <t xml:space="preserve">AR 9 -12</t>
  </si>
  <si>
    <t xml:space="preserve">BH3</t>
  </si>
  <si>
    <t xml:space="preserve">BH6</t>
  </si>
  <si>
    <t xml:space="preserve">AR1 BH2</t>
  </si>
  <si>
    <t xml:space="preserve">AR3 BH5</t>
  </si>
  <si>
    <t xml:space="preserve">AR4</t>
  </si>
  <si>
    <t xml:space="preserve">AR5 BH4</t>
  </si>
  <si>
    <r>
      <rPr>
        <sz val="11"/>
        <color rgb="FF222222"/>
        <rFont val="Calibri Light"/>
        <family val="2"/>
        <charset val="1"/>
      </rPr>
      <t xml:space="preserve">Allen, Katherine A., Bärbel Hönisch, Stephen M. Eggins, Laura L. Haynes, Yair Rosenthal, and Jimin Yu. "Trace element proxies for surface ocean conditions: A synthesis of culture calibrations with planktic foraminifera." </t>
    </r>
    <r>
      <rPr>
        <i val="true"/>
        <sz val="11"/>
        <color rgb="FF222222"/>
        <rFont val="Calibri Light"/>
        <family val="2"/>
        <charset val="1"/>
      </rPr>
      <t xml:space="preserve">Geochimica et Cosmochimica Acta</t>
    </r>
    <r>
      <rPr>
        <sz val="11"/>
        <color rgb="FF222222"/>
        <rFont val="Calibri Light"/>
        <family val="2"/>
        <charset val="1"/>
      </rPr>
      <t xml:space="preserve"> 193 (2016): 197-221.</t>
    </r>
  </si>
  <si>
    <t xml:space="preserve">3a</t>
  </si>
  <si>
    <t xml:space="preserve">3b</t>
  </si>
  <si>
    <t xml:space="preserve">2010 - 2013</t>
  </si>
  <si>
    <r>
      <rPr>
        <sz val="11"/>
        <color rgb="FF222222"/>
        <rFont val="Calibri Light"/>
        <family val="2"/>
        <charset val="1"/>
      </rPr>
      <t xml:space="preserve">Evans, D., B. S. Wade, M. Henehan, J. Erez, and W. Muller. "Revisiting carbonate chemistry controls on planktic foraminifera Mg/Ca: implications for sea surface temperature and hydrology shifts over the Paleocene–Eocene Thermal Maximum and Eocene–Oligocene Transition." </t>
    </r>
    <r>
      <rPr>
        <i val="true"/>
        <sz val="11"/>
        <color rgb="FF222222"/>
        <rFont val="Calibri Light"/>
        <family val="2"/>
        <charset val="1"/>
      </rPr>
      <t xml:space="preserve">Climate of the Past</t>
    </r>
    <r>
      <rPr>
        <sz val="11"/>
        <color rgb="FF222222"/>
        <rFont val="Calibri Light"/>
        <family val="2"/>
        <charset val="1"/>
      </rPr>
      <t xml:space="preserve"> 11 (2015): 3143-3185.</t>
    </r>
  </si>
  <si>
    <t xml:space="preserve">Globigerinoides</t>
  </si>
  <si>
    <t xml:space="preserve">ruber</t>
  </si>
  <si>
    <t xml:space="preserve">white</t>
  </si>
  <si>
    <t xml:space="preserve">DE3-6-26</t>
  </si>
  <si>
    <t xml:space="preserve">treatment in ∼10% NaOCl and rinsed in deionized water,</t>
  </si>
  <si>
    <t xml:space="preserve">∼10% NaOCl </t>
  </si>
  <si>
    <t xml:space="preserve">Seawater Mg/Ca reported, but not individual [Mg] and [Ca]. [Ca] salinity corrected from mean seawater, then [Mg] calculated from reported ratio.</t>
  </si>
  <si>
    <t xml:space="preserve">DE3-5-26</t>
  </si>
  <si>
    <t xml:space="preserve">DE3-4-26</t>
  </si>
  <si>
    <t xml:space="preserve">DE3-3-26</t>
  </si>
  <si>
    <t xml:space="preserve">DE3-2-26</t>
  </si>
  <si>
    <t xml:space="preserve">DE4-3-30</t>
  </si>
  <si>
    <t xml:space="preserve">DE4-3-27.5</t>
  </si>
  <si>
    <t xml:space="preserve">DE4-3-25</t>
  </si>
  <si>
    <t xml:space="preserve">DE4-3-22.5</t>
  </si>
  <si>
    <t xml:space="preserve">DE4-3-20</t>
  </si>
  <si>
    <r>
      <rPr>
        <sz val="11"/>
        <color rgb="FF222222"/>
        <rFont val="Calibri Light"/>
        <family val="2"/>
        <charset val="1"/>
      </rPr>
      <t xml:space="preserve">Henehan, Michael J., James WB Rae, Gavin L. Foster, Jonathan Erez, Katherine C. Prentice, Michal Kucera, Helen C. Bostock et al. "Calibration of the boron isotope proxy in the planktonic foraminifera Globigerinoides ruber for use in palaeo-CO 2 reconstruction." </t>
    </r>
    <r>
      <rPr>
        <i val="true"/>
        <sz val="11"/>
        <color rgb="FF222222"/>
        <rFont val="Calibri Light"/>
        <family val="2"/>
        <charset val="1"/>
      </rPr>
      <t xml:space="preserve">Earth and Planetary Science Letters</t>
    </r>
    <r>
      <rPr>
        <sz val="11"/>
        <color rgb="FF222222"/>
        <rFont val="Calibri Light"/>
        <family val="2"/>
        <charset val="1"/>
      </rPr>
      <t xml:space="preserve"> 364 (2013): 111-122.</t>
    </r>
  </si>
  <si>
    <t xml:space="preserve">C1</t>
  </si>
  <si>
    <t xml:space="preserve">C2</t>
  </si>
  <si>
    <t xml:space="preserve">C3</t>
  </si>
  <si>
    <t xml:space="preserve">MH13-1</t>
  </si>
  <si>
    <t xml:space="preserve">Temp specified as 26-27. Seawater [Ca] and [Mg] not reported. Salinity corrected from mean seawater.</t>
  </si>
  <si>
    <t xml:space="preserve">MH13-2</t>
  </si>
  <si>
    <t xml:space="preserve">MH13-3</t>
  </si>
  <si>
    <t xml:space="preserve">2x SD of in-house standard</t>
  </si>
  <si>
    <r>
      <rPr>
        <sz val="11"/>
        <color rgb="FF222222"/>
        <rFont val="Calibri Light"/>
        <family val="2"/>
        <charset val="1"/>
      </rPr>
      <t xml:space="preserve">Kısakürek, B., Anton Eisenhauer, Florian Böhm, D. Garbe-Schönberg, and J. Erez. "Controls on shell Mg/Ca and Sr/Ca in cultured planktonic foraminiferan, Globigerinoides ruber (white)." </t>
    </r>
    <r>
      <rPr>
        <i val="true"/>
        <sz val="11"/>
        <color rgb="FF222222"/>
        <rFont val="Calibri Light"/>
        <family val="2"/>
        <charset val="1"/>
      </rPr>
      <t xml:space="preserve">Earth and Planetary Science Letters</t>
    </r>
    <r>
      <rPr>
        <sz val="11"/>
        <color rgb="FF222222"/>
        <rFont val="Calibri Light"/>
        <family val="2"/>
        <charset val="1"/>
      </rPr>
      <t xml:space="preserve"> 273, no. 3 (2008): 260-269.</t>
    </r>
  </si>
  <si>
    <t xml:space="preserve">BK3-7.9</t>
  </si>
  <si>
    <t xml:space="preserve">treatments with dilute NaOCl solution (1:20 dilution or &lt; 1% active reagent) for 10 min, occasionally shaking, 3 washes with water,</t>
  </si>
  <si>
    <t xml:space="preserve">&lt; 1% NaOCl</t>
  </si>
  <si>
    <t xml:space="preserve">Mg/Casw calculated from salinity assuming from mean seawater</t>
  </si>
  <si>
    <t xml:space="preserve">BK3-8.1R</t>
  </si>
  <si>
    <t xml:space="preserve">BK3-8.3R</t>
  </si>
  <si>
    <t xml:space="preserve">BK3-8.4R</t>
  </si>
  <si>
    <t xml:space="preserve">pink</t>
  </si>
  <si>
    <t xml:space="preserve">between 40 and 50 foraminifers in each experiment</t>
  </si>
  <si>
    <r>
      <rPr>
        <sz val="10"/>
        <color rgb="FF222222"/>
        <rFont val="Arial"/>
        <family val="2"/>
        <charset val="1"/>
      </rPr>
      <t xml:space="preserve">Hönisch, B., Allen, K.A., Lea, D.W., Spero, H.J., Eggins, S.M., Arbuszewski, J., Rosenthal, Y., Russell, A.D. and Elderfield, H., 2013. The influence of salinity on Mg/Ca in planktic foraminifers–Evidence from cultures, core-top sediments and complementary δ18O. </t>
    </r>
    <r>
      <rPr>
        <i val="true"/>
        <sz val="10"/>
        <color rgb="FF222222"/>
        <rFont val="Arial"/>
        <family val="2"/>
        <charset val="1"/>
      </rPr>
      <t xml:space="preserve">Geochimica et Cosmochimica Acta</t>
    </r>
    <r>
      <rPr>
        <sz val="10"/>
        <color rgb="FF222222"/>
        <rFont val="Arial"/>
        <family val="2"/>
        <charset val="1"/>
      </rPr>
      <t xml:space="preserve">, </t>
    </r>
    <r>
      <rPr>
        <i val="true"/>
        <sz val="10"/>
        <color rgb="FF222222"/>
        <rFont val="Arial"/>
        <family val="2"/>
        <charset val="1"/>
      </rPr>
      <t xml:space="preserve">121</t>
    </r>
    <r>
      <rPr>
        <sz val="10"/>
        <color rgb="FF222222"/>
        <rFont val="Arial"/>
        <family val="2"/>
        <charset val="1"/>
      </rPr>
      <t xml:space="preserve">, pp.196-213.</t>
    </r>
  </si>
  <si>
    <t xml:space="preserve">1993-1995</t>
  </si>
  <si>
    <t xml:space="preserve">2x standard deviation, pooled specimens</t>
  </si>
  <si>
    <r>
      <rPr>
        <sz val="11"/>
        <color rgb="FF222222"/>
        <rFont val="Calibri"/>
        <family val="2"/>
        <charset val="1"/>
      </rPr>
      <t xml:space="preserve">Lea, David W., Tracy A. Mashiotta, and Howard J. Spero. "Controls on magnesium and strontium uptake in planktonic foraminifera determined by live culturing." </t>
    </r>
    <r>
      <rPr>
        <i val="true"/>
        <sz val="11"/>
        <color rgb="FF222222"/>
        <rFont val="Calibri"/>
        <family val="2"/>
        <charset val="1"/>
      </rPr>
      <t xml:space="preserve">Geochimica et Cosmochimica Acta</t>
    </r>
    <r>
      <rPr>
        <sz val="11"/>
        <color rgb="FF222222"/>
        <rFont val="Calibri"/>
        <family val="2"/>
        <charset val="1"/>
      </rPr>
      <t xml:space="preserve"> 63, no. 16 (1999): 2369-2379.</t>
    </r>
  </si>
  <si>
    <t xml:space="preserve">T=17, high light</t>
  </si>
  <si>
    <t xml:space="preserve">treatments of buffered peroxide, made up from one part 5% NaOCl at 20°C water bath for 2 hours and then recleaned</t>
  </si>
  <si>
    <t xml:space="preserve">5% NaOCl</t>
  </si>
  <si>
    <t xml:space="preserve">Alk not measured; estimated from our Catalina cultures</t>
  </si>
  <si>
    <t xml:space="preserve">1993-1996</t>
  </si>
  <si>
    <t xml:space="preserve">T=22, high light</t>
  </si>
  <si>
    <t xml:space="preserve">1993-1997</t>
  </si>
  <si>
    <t xml:space="preserve">T=27, high light</t>
  </si>
  <si>
    <t xml:space="preserve">1993-2001</t>
  </si>
  <si>
    <t xml:space="preserve">S=27, high light</t>
  </si>
  <si>
    <t xml:space="preserve">1993-2003</t>
  </si>
  <si>
    <t xml:space="preserve">S=39, high light</t>
  </si>
  <si>
    <t xml:space="preserve">1993-2005</t>
  </si>
  <si>
    <t xml:space="preserve">pH=7.8, high light</t>
  </si>
  <si>
    <t xml:space="preserve">1993-2006</t>
  </si>
  <si>
    <t xml:space="preserve">pH=8.6, high light</t>
  </si>
</sst>
</file>

<file path=xl/styles.xml><?xml version="1.0" encoding="utf-8"?>
<styleSheet xmlns="http://schemas.openxmlformats.org/spreadsheetml/2006/main">
  <numFmts count="5">
    <numFmt numFmtId="164" formatCode="General"/>
    <numFmt numFmtId="165" formatCode="0.00"/>
    <numFmt numFmtId="166" formatCode="0"/>
    <numFmt numFmtId="167" formatCode="0.000"/>
    <numFmt numFmtId="168" formatCode="0.0"/>
  </numFmts>
  <fonts count="23">
    <font>
      <sz val="10"/>
      <name val="Arial"/>
      <family val="2"/>
      <charset val="1"/>
    </font>
    <font>
      <sz val="10"/>
      <name val="Arial"/>
      <family val="0"/>
    </font>
    <font>
      <sz val="10"/>
      <name val="Arial"/>
      <family val="0"/>
    </font>
    <font>
      <sz val="10"/>
      <name val="Arial"/>
      <family val="0"/>
    </font>
    <font>
      <b val="true"/>
      <sz val="11"/>
      <color rgb="FF000000"/>
      <name val="Calibri Light"/>
      <family val="2"/>
      <charset val="1"/>
    </font>
    <font>
      <b val="true"/>
      <sz val="11"/>
      <name val="Calibri Light"/>
      <family val="2"/>
      <charset val="1"/>
    </font>
    <font>
      <sz val="11"/>
      <color rgb="FF006100"/>
      <name val="Calibri"/>
      <family val="2"/>
      <charset val="1"/>
    </font>
    <font>
      <b val="true"/>
      <vertAlign val="subscript"/>
      <sz val="11"/>
      <name val="Calibri Light"/>
      <family val="2"/>
      <charset val="1"/>
    </font>
    <font>
      <sz val="11"/>
      <color rgb="FF000000"/>
      <name val="Calibri Light"/>
      <family val="2"/>
      <charset val="1"/>
    </font>
    <font>
      <sz val="11"/>
      <name val="Calibri Light"/>
      <family val="2"/>
      <charset val="1"/>
    </font>
    <font>
      <sz val="11"/>
      <color rgb="FF222222"/>
      <name val="Calibri Light"/>
      <family val="2"/>
      <charset val="1"/>
    </font>
    <font>
      <sz val="10"/>
      <color rgb="FF1C1D1E"/>
      <name val="Calibri"/>
      <family val="2"/>
      <charset val="1"/>
    </font>
    <font>
      <i val="true"/>
      <sz val="11"/>
      <color rgb="FF000000"/>
      <name val="Calibri Light"/>
      <family val="2"/>
      <charset val="1"/>
    </font>
    <font>
      <sz val="10"/>
      <color rgb="FF222222"/>
      <name val="Calibri"/>
      <family val="2"/>
      <charset val="1"/>
    </font>
    <font>
      <i val="true"/>
      <sz val="10"/>
      <color rgb="FF222222"/>
      <name val="Calibri"/>
      <family val="2"/>
      <charset val="1"/>
    </font>
    <font>
      <i val="true"/>
      <sz val="11"/>
      <color rgb="FF7F7F7F"/>
      <name val="Calibri"/>
      <family val="2"/>
      <charset val="1"/>
    </font>
    <font>
      <i val="true"/>
      <sz val="11"/>
      <color rgb="FF222222"/>
      <name val="Calibri Light"/>
      <family val="2"/>
      <charset val="1"/>
    </font>
    <font>
      <sz val="11"/>
      <color rgb="FF505050"/>
      <name val="Calibri"/>
      <family val="2"/>
      <charset val="1"/>
    </font>
    <font>
      <sz val="10"/>
      <color rgb="FF222222"/>
      <name val="Arial"/>
      <family val="2"/>
      <charset val="1"/>
    </font>
    <font>
      <i val="true"/>
      <sz val="10"/>
      <color rgb="FF222222"/>
      <name val="Arial"/>
      <family val="2"/>
      <charset val="1"/>
    </font>
    <font>
      <sz val="11"/>
      <color rgb="FF222222"/>
      <name val="Calibri"/>
      <family val="2"/>
      <charset val="1"/>
    </font>
    <font>
      <i val="true"/>
      <sz val="11"/>
      <color rgb="FF222222"/>
      <name val="Calibri"/>
      <family val="2"/>
      <charset val="1"/>
    </font>
    <font>
      <sz val="11"/>
      <color rgb="FF000000"/>
      <name val="Calibri"/>
      <family val="2"/>
      <charset val="1"/>
    </font>
  </fonts>
  <fills count="3">
    <fill>
      <patternFill patternType="none"/>
    </fill>
    <fill>
      <patternFill patternType="gray125"/>
    </fill>
    <fill>
      <patternFill patternType="solid">
        <fgColor rgb="FFC6EFCE"/>
        <bgColor rgb="FFCCFFFF"/>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20" applyFont="true" applyBorder="true" applyAlignment="true" applyProtection="true">
      <alignment horizontal="right"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5" fontId="5" fillId="0" borderId="0" xfId="20" applyFont="true" applyBorder="true" applyAlignment="true" applyProtection="true">
      <alignment horizontal="center" vertical="bottom" textRotation="0" wrapText="false" indent="0" shrinkToFit="false"/>
      <protection locked="true" hidden="false"/>
    </xf>
    <xf numFmtId="166" fontId="5" fillId="0" borderId="0" xfId="2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20" applyFont="true" applyBorder="true" applyAlignment="true" applyProtection="tru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20" applyFont="true" applyBorder="true" applyAlignment="true" applyProtection="true">
      <alignment horizontal="right"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6" fontId="9" fillId="0" borderId="0" xfId="20" applyFont="true" applyBorder="true" applyAlignment="true" applyProtection="tru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right"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65" fontId="9" fillId="0" borderId="0" xfId="20" applyFont="true" applyBorder="true" applyAlignment="false" applyProtection="tru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9" fillId="0" borderId="0" xfId="20" applyFont="true" applyBorder="true" applyAlignment="fals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5" fillId="0" borderId="0" xfId="21" applyFont="false" applyBorder="true" applyAlignment="true" applyProtection="true">
      <alignment horizontal="general" vertical="bottom" textRotation="0" wrapText="false" indent="0" shrinkToFit="false"/>
      <protection locked="true" hidden="false"/>
    </xf>
    <xf numFmtId="166" fontId="9"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6"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1" xfId="20"/>
    <cellStyle name="Excel Built-in Explanatory Text" xfId="21"/>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505050"/>
      <rgbColor rgb="FF969696"/>
      <rgbColor rgb="FF003366"/>
      <rgbColor rgb="FF339966"/>
      <rgbColor rgb="FF003300"/>
      <rgbColor rgb="FF1C1D1E"/>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263520</xdr:colOff>
      <xdr:row>58</xdr:row>
      <xdr:rowOff>69480</xdr:rowOff>
    </xdr:to>
    <xdr:sp>
      <xdr:nvSpPr>
        <xdr:cNvPr id="0" name="CustomShape 1" hidden="1"/>
        <xdr:cNvSpPr/>
      </xdr:nvSpPr>
      <xdr:spPr>
        <a:xfrm>
          <a:off x="0" y="0"/>
          <a:ext cx="7738560" cy="1114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263520</xdr:colOff>
      <xdr:row>58</xdr:row>
      <xdr:rowOff>69480</xdr:rowOff>
    </xdr:to>
    <xdr:sp>
      <xdr:nvSpPr>
        <xdr:cNvPr id="1" name="CustomShape 1" hidden="1"/>
        <xdr:cNvSpPr/>
      </xdr:nvSpPr>
      <xdr:spPr>
        <a:xfrm>
          <a:off x="0" y="0"/>
          <a:ext cx="7738560" cy="11143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18</xdr:col>
      <xdr:colOff>581400</xdr:colOff>
      <xdr:row>83</xdr:row>
      <xdr:rowOff>59760</xdr:rowOff>
    </xdr:to>
    <xdr:sp>
      <xdr:nvSpPr>
        <xdr:cNvPr id="2" name="CustomShape 1" hidden="1"/>
        <xdr:cNvSpPr/>
      </xdr:nvSpPr>
      <xdr:spPr>
        <a:xfrm>
          <a:off x="0" y="0"/>
          <a:ext cx="11793960" cy="158965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18</xdr:col>
      <xdr:colOff>581400</xdr:colOff>
      <xdr:row>83</xdr:row>
      <xdr:rowOff>59760</xdr:rowOff>
    </xdr:to>
    <xdr:sp>
      <xdr:nvSpPr>
        <xdr:cNvPr id="3" name="CustomShape 1" hidden="1"/>
        <xdr:cNvSpPr/>
      </xdr:nvSpPr>
      <xdr:spPr>
        <a:xfrm>
          <a:off x="0" y="0"/>
          <a:ext cx="11793960" cy="158965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17</xdr:col>
      <xdr:colOff>72360</xdr:colOff>
      <xdr:row>57</xdr:row>
      <xdr:rowOff>39240</xdr:rowOff>
    </xdr:to>
    <xdr:sp>
      <xdr:nvSpPr>
        <xdr:cNvPr id="4" name="CustomShape 1" hidden="1"/>
        <xdr:cNvSpPr/>
      </xdr:nvSpPr>
      <xdr:spPr>
        <a:xfrm>
          <a:off x="0" y="0"/>
          <a:ext cx="10662120" cy="109231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17</xdr:col>
      <xdr:colOff>72360</xdr:colOff>
      <xdr:row>57</xdr:row>
      <xdr:rowOff>39240</xdr:rowOff>
    </xdr:to>
    <xdr:sp>
      <xdr:nvSpPr>
        <xdr:cNvPr id="5" name="CustomShape 1" hidden="1"/>
        <xdr:cNvSpPr/>
      </xdr:nvSpPr>
      <xdr:spPr>
        <a:xfrm>
          <a:off x="0" y="0"/>
          <a:ext cx="10662120" cy="1092312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18</xdr:col>
      <xdr:colOff>583200</xdr:colOff>
      <xdr:row>67</xdr:row>
      <xdr:rowOff>190080</xdr:rowOff>
    </xdr:to>
    <xdr:sp>
      <xdr:nvSpPr>
        <xdr:cNvPr id="6" name="CustomShape 1" hidden="1"/>
        <xdr:cNvSpPr/>
      </xdr:nvSpPr>
      <xdr:spPr>
        <a:xfrm>
          <a:off x="0" y="0"/>
          <a:ext cx="11795760" cy="1297872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18</xdr:col>
      <xdr:colOff>583200</xdr:colOff>
      <xdr:row>67</xdr:row>
      <xdr:rowOff>190080</xdr:rowOff>
    </xdr:to>
    <xdr:sp>
      <xdr:nvSpPr>
        <xdr:cNvPr id="7" name="CustomShape 1" hidden="1"/>
        <xdr:cNvSpPr/>
      </xdr:nvSpPr>
      <xdr:spPr>
        <a:xfrm>
          <a:off x="0" y="0"/>
          <a:ext cx="11795760" cy="1297872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18</xdr:col>
      <xdr:colOff>583560</xdr:colOff>
      <xdr:row>67</xdr:row>
      <xdr:rowOff>190080</xdr:rowOff>
    </xdr:to>
    <xdr:sp>
      <xdr:nvSpPr>
        <xdr:cNvPr id="8" name="CustomShape 1" hidden="1"/>
        <xdr:cNvSpPr/>
      </xdr:nvSpPr>
      <xdr:spPr>
        <a:xfrm>
          <a:off x="0" y="0"/>
          <a:ext cx="11796120" cy="1297872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18</xdr:col>
      <xdr:colOff>583560</xdr:colOff>
      <xdr:row>67</xdr:row>
      <xdr:rowOff>190080</xdr:rowOff>
    </xdr:to>
    <xdr:sp>
      <xdr:nvSpPr>
        <xdr:cNvPr id="9" name="CustomShape 1" hidden="1"/>
        <xdr:cNvSpPr/>
      </xdr:nvSpPr>
      <xdr:spPr>
        <a:xfrm>
          <a:off x="0" y="0"/>
          <a:ext cx="11796120" cy="1297872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16</xdr:col>
      <xdr:colOff>75600</xdr:colOff>
      <xdr:row>67</xdr:row>
      <xdr:rowOff>190080</xdr:rowOff>
    </xdr:to>
    <xdr:sp>
      <xdr:nvSpPr>
        <xdr:cNvPr id="10" name="CustomShape 1" hidden="1"/>
        <xdr:cNvSpPr/>
      </xdr:nvSpPr>
      <xdr:spPr>
        <a:xfrm>
          <a:off x="0" y="0"/>
          <a:ext cx="10042560" cy="1297872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16</xdr:col>
      <xdr:colOff>75600</xdr:colOff>
      <xdr:row>67</xdr:row>
      <xdr:rowOff>190080</xdr:rowOff>
    </xdr:to>
    <xdr:sp>
      <xdr:nvSpPr>
        <xdr:cNvPr id="11" name="CustomShape 1" hidden="1"/>
        <xdr:cNvSpPr/>
      </xdr:nvSpPr>
      <xdr:spPr>
        <a:xfrm>
          <a:off x="0" y="0"/>
          <a:ext cx="10042560" cy="1297872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16</xdr:col>
      <xdr:colOff>75600</xdr:colOff>
      <xdr:row>67</xdr:row>
      <xdr:rowOff>190080</xdr:rowOff>
    </xdr:to>
    <xdr:sp>
      <xdr:nvSpPr>
        <xdr:cNvPr id="12" name="CustomShape 1" hidden="1"/>
        <xdr:cNvSpPr/>
      </xdr:nvSpPr>
      <xdr:spPr>
        <a:xfrm>
          <a:off x="0" y="0"/>
          <a:ext cx="10042560" cy="12978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16</xdr:col>
      <xdr:colOff>75600</xdr:colOff>
      <xdr:row>67</xdr:row>
      <xdr:rowOff>190080</xdr:rowOff>
    </xdr:to>
    <xdr:sp>
      <xdr:nvSpPr>
        <xdr:cNvPr id="13" name="CustomShape 1" hidden="1"/>
        <xdr:cNvSpPr/>
      </xdr:nvSpPr>
      <xdr:spPr>
        <a:xfrm>
          <a:off x="0" y="0"/>
          <a:ext cx="10042560" cy="129787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Z12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50" activePane="bottomLeft" state="frozen"/>
      <selection pane="topLeft" activeCell="A1" activeCellId="0" sqref="A1"/>
      <selection pane="bottomLeft" activeCell="N70" activeCellId="0" sqref="N70"/>
    </sheetView>
  </sheetViews>
  <sheetFormatPr defaultRowHeight="13" zeroHeight="false" outlineLevelRow="0" outlineLevelCol="0"/>
  <cols>
    <col collapsed="false" customWidth="true" hidden="false" outlineLevel="0" max="23" min="1" style="0" width="8.83"/>
    <col collapsed="false" customWidth="true" hidden="false" outlineLevel="0" max="24" min="24" style="0" width="16.48"/>
    <col collapsed="false" customWidth="true" hidden="false" outlineLevel="0" max="25" min="25" style="0" width="25.83"/>
    <col collapsed="false" customWidth="true" hidden="false" outlineLevel="0" max="1025" min="26" style="0" width="8.83"/>
  </cols>
  <sheetData>
    <row r="1" customFormat="false" ht="17" hidden="false" customHeight="false" outlineLevel="0" collapsed="false">
      <c r="A1" s="1" t="s">
        <v>0</v>
      </c>
      <c r="B1" s="2" t="s">
        <v>1</v>
      </c>
      <c r="C1" s="3" t="s">
        <v>2</v>
      </c>
      <c r="D1" s="3" t="s">
        <v>3</v>
      </c>
      <c r="E1" s="3" t="s">
        <v>4</v>
      </c>
      <c r="F1" s="3" t="s">
        <v>5</v>
      </c>
      <c r="G1" s="3" t="s">
        <v>6</v>
      </c>
      <c r="H1" s="3" t="s">
        <v>7</v>
      </c>
      <c r="I1" s="3" t="s">
        <v>8</v>
      </c>
      <c r="J1" s="4" t="s">
        <v>9</v>
      </c>
      <c r="K1" s="4" t="s">
        <v>10</v>
      </c>
      <c r="L1" s="3" t="s">
        <v>11</v>
      </c>
      <c r="M1" s="3" t="s">
        <v>12</v>
      </c>
      <c r="N1" s="5" t="s">
        <v>13</v>
      </c>
      <c r="O1" s="5" t="s">
        <v>14</v>
      </c>
      <c r="P1" s="3" t="s">
        <v>15</v>
      </c>
      <c r="Q1" s="6" t="s">
        <v>16</v>
      </c>
      <c r="R1" s="6" t="s">
        <v>17</v>
      </c>
      <c r="S1" s="6" t="s">
        <v>18</v>
      </c>
      <c r="T1" s="6" t="s">
        <v>19</v>
      </c>
      <c r="U1" s="3" t="s">
        <v>20</v>
      </c>
      <c r="V1" s="6" t="s">
        <v>21</v>
      </c>
      <c r="W1" s="6" t="s">
        <v>22</v>
      </c>
      <c r="X1" s="6" t="s">
        <v>23</v>
      </c>
      <c r="Y1" s="6" t="s">
        <v>24</v>
      </c>
      <c r="Z1" s="6" t="s">
        <v>25</v>
      </c>
    </row>
    <row r="2" customFormat="false" ht="15" hidden="false" customHeight="false" outlineLevel="0" collapsed="false">
      <c r="A2" s="7" t="n">
        <v>2013</v>
      </c>
      <c r="B2" s="8" t="n">
        <v>18</v>
      </c>
      <c r="C2" s="9" t="n">
        <v>33.3</v>
      </c>
      <c r="D2" s="10" t="n">
        <v>24.79</v>
      </c>
      <c r="E2" s="10" t="n">
        <v>19.08</v>
      </c>
      <c r="F2" s="10" t="n">
        <v>1.31</v>
      </c>
      <c r="G2" s="10" t="n">
        <v>2.01456741554078</v>
      </c>
      <c r="H2" s="10" t="n">
        <v>0.23279133057726</v>
      </c>
      <c r="I2" s="10" t="s">
        <v>26</v>
      </c>
      <c r="J2" s="10" t="n">
        <v>7.5516</v>
      </c>
      <c r="K2" s="10" t="n">
        <v>0.0102615788266484</v>
      </c>
      <c r="L2" s="11"/>
      <c r="M2" s="9"/>
      <c r="N2" s="12" t="n">
        <v>1942.0333871393</v>
      </c>
      <c r="O2" s="12" t="n">
        <v>7.74965715983901</v>
      </c>
      <c r="P2" s="9"/>
      <c r="Q2" s="13" t="s">
        <v>27</v>
      </c>
      <c r="R2" s="9" t="s">
        <v>28</v>
      </c>
      <c r="S2" s="9" t="s">
        <v>29</v>
      </c>
      <c r="T2" s="9"/>
      <c r="U2" s="9" t="s">
        <v>30</v>
      </c>
      <c r="V2" s="9" t="n">
        <f aca="false">416*C2/35</f>
        <v>395.794285714286</v>
      </c>
      <c r="W2" s="9" t="n">
        <v>19</v>
      </c>
      <c r="X2" s="14" t="s">
        <v>31</v>
      </c>
      <c r="Y2" s="14" t="s">
        <v>32</v>
      </c>
      <c r="Z2" s="9"/>
    </row>
    <row r="3" customFormat="false" ht="15" hidden="false" customHeight="false" outlineLevel="0" collapsed="false">
      <c r="A3" s="7" t="n">
        <v>2008</v>
      </c>
      <c r="B3" s="15" t="n">
        <v>22</v>
      </c>
      <c r="C3" s="9" t="n">
        <v>32.2</v>
      </c>
      <c r="D3" s="16" t="n">
        <v>24.34</v>
      </c>
      <c r="E3" s="17" t="n">
        <v>17.89</v>
      </c>
      <c r="F3" s="16" t="n">
        <f aca="false">D3/E3</f>
        <v>1.36053661263276</v>
      </c>
      <c r="G3" s="17" t="n">
        <v>2.48264209151393</v>
      </c>
      <c r="H3" s="17" t="n">
        <v>0.285960197768684</v>
      </c>
      <c r="I3" s="10" t="s">
        <v>26</v>
      </c>
      <c r="J3" s="11"/>
      <c r="K3" s="11"/>
      <c r="L3" s="11" t="n">
        <v>7.66</v>
      </c>
      <c r="M3" s="9"/>
      <c r="N3" s="18" t="n">
        <v>2061</v>
      </c>
      <c r="O3" s="18" t="n">
        <v>8</v>
      </c>
      <c r="P3" s="9"/>
      <c r="Q3" s="13" t="s">
        <v>27</v>
      </c>
      <c r="R3" s="9" t="s">
        <v>28</v>
      </c>
      <c r="S3" s="9" t="s">
        <v>29</v>
      </c>
      <c r="T3" s="9"/>
      <c r="U3" s="9" t="s">
        <v>33</v>
      </c>
      <c r="V3" s="9" t="n">
        <f aca="false">416*C3/35</f>
        <v>382.72</v>
      </c>
      <c r="W3" s="9" t="n">
        <v>16</v>
      </c>
      <c r="X3" s="14" t="s">
        <v>31</v>
      </c>
      <c r="Y3" s="14" t="s">
        <v>32</v>
      </c>
      <c r="Z3" s="9"/>
    </row>
    <row r="4" customFormat="false" ht="15" hidden="false" customHeight="false" outlineLevel="0" collapsed="false">
      <c r="A4" s="7" t="n">
        <v>2008</v>
      </c>
      <c r="B4" s="15" t="n">
        <v>26</v>
      </c>
      <c r="C4" s="9" t="n">
        <v>32.7</v>
      </c>
      <c r="D4" s="16" t="n">
        <v>27</v>
      </c>
      <c r="E4" s="16" t="n">
        <v>21</v>
      </c>
      <c r="F4" s="16" t="n">
        <f aca="false">D4/E4</f>
        <v>1.28571428571429</v>
      </c>
      <c r="G4" s="17" t="n">
        <v>3.25454475607508</v>
      </c>
      <c r="H4" s="17" t="n">
        <v>0.322593782229457</v>
      </c>
      <c r="I4" s="10" t="s">
        <v>26</v>
      </c>
      <c r="J4" s="11"/>
      <c r="K4" s="11"/>
      <c r="L4" s="11" t="n">
        <v>7.74</v>
      </c>
      <c r="M4" s="9"/>
      <c r="N4" s="18" t="n">
        <v>2069</v>
      </c>
      <c r="O4" s="18" t="n">
        <v>8</v>
      </c>
      <c r="P4" s="9"/>
      <c r="Q4" s="13" t="s">
        <v>27</v>
      </c>
      <c r="R4" s="9" t="s">
        <v>28</v>
      </c>
      <c r="S4" s="9" t="s">
        <v>29</v>
      </c>
      <c r="T4" s="9"/>
      <c r="U4" s="9" t="s">
        <v>34</v>
      </c>
      <c r="V4" s="9" t="n">
        <f aca="false">416*C4/35</f>
        <v>388.662857142857</v>
      </c>
      <c r="W4" s="9" t="n">
        <v>23</v>
      </c>
      <c r="X4" s="14" t="s">
        <v>31</v>
      </c>
      <c r="Y4" s="14" t="s">
        <v>32</v>
      </c>
      <c r="Z4" s="9"/>
    </row>
    <row r="5" customFormat="false" ht="15" hidden="false" customHeight="false" outlineLevel="0" collapsed="false">
      <c r="A5" s="7" t="n">
        <v>2008</v>
      </c>
      <c r="B5" s="15" t="n">
        <v>18</v>
      </c>
      <c r="C5" s="9" t="n">
        <v>32.2</v>
      </c>
      <c r="D5" s="16" t="n">
        <v>39.75</v>
      </c>
      <c r="E5" s="16" t="n">
        <v>15.6</v>
      </c>
      <c r="F5" s="16" t="n">
        <f aca="false">D5/E5</f>
        <v>2.54807692307692</v>
      </c>
      <c r="G5" s="17" t="n">
        <v>3.35326020732388</v>
      </c>
      <c r="H5" s="17" t="n">
        <v>0.49696725072957</v>
      </c>
      <c r="I5" s="10" t="s">
        <v>26</v>
      </c>
      <c r="J5" s="11"/>
      <c r="K5" s="11"/>
      <c r="L5" s="11" t="n">
        <v>7.82</v>
      </c>
      <c r="M5" s="9"/>
      <c r="N5" s="18" t="n">
        <v>2124</v>
      </c>
      <c r="O5" s="18" t="n">
        <v>10</v>
      </c>
      <c r="P5" s="9"/>
      <c r="Q5" s="13" t="s">
        <v>27</v>
      </c>
      <c r="R5" s="9" t="s">
        <v>28</v>
      </c>
      <c r="S5" s="9" t="s">
        <v>29</v>
      </c>
      <c r="T5" s="9"/>
      <c r="U5" s="9" t="s">
        <v>35</v>
      </c>
      <c r="V5" s="9" t="n">
        <f aca="false">416*C5/35</f>
        <v>382.72</v>
      </c>
      <c r="W5" s="9" t="n">
        <v>19</v>
      </c>
      <c r="X5" s="14" t="s">
        <v>31</v>
      </c>
      <c r="Y5" s="14" t="s">
        <v>32</v>
      </c>
      <c r="Z5" s="9"/>
    </row>
    <row r="6" customFormat="false" ht="15" hidden="false" customHeight="false" outlineLevel="0" collapsed="false">
      <c r="A6" s="7" t="n">
        <v>2008</v>
      </c>
      <c r="B6" s="15" t="n">
        <v>22</v>
      </c>
      <c r="C6" s="9" t="n">
        <v>32.5</v>
      </c>
      <c r="D6" s="16" t="n">
        <v>39.42</v>
      </c>
      <c r="E6" s="16" t="n">
        <v>14.49</v>
      </c>
      <c r="F6" s="16" t="n">
        <f aca="false">D6/E6</f>
        <v>2.72049689440994</v>
      </c>
      <c r="G6" s="17" t="n">
        <v>4.34517710940215</v>
      </c>
      <c r="H6" s="17" t="n">
        <v>0.472024375016056</v>
      </c>
      <c r="I6" s="10" t="s">
        <v>26</v>
      </c>
      <c r="J6" s="11"/>
      <c r="K6" s="11"/>
      <c r="L6" s="11" t="n">
        <v>7.961</v>
      </c>
      <c r="M6" s="9"/>
      <c r="N6" s="18" t="n">
        <v>2176.25</v>
      </c>
      <c r="O6" s="18" t="n">
        <v>47</v>
      </c>
      <c r="P6" s="9"/>
      <c r="Q6" s="13" t="s">
        <v>27</v>
      </c>
      <c r="R6" s="9" t="s">
        <v>28</v>
      </c>
      <c r="S6" s="9" t="s">
        <v>29</v>
      </c>
      <c r="T6" s="9"/>
      <c r="U6" s="9" t="s">
        <v>36</v>
      </c>
      <c r="V6" s="9" t="n">
        <f aca="false">416*C6/35</f>
        <v>386.285714285714</v>
      </c>
      <c r="W6" s="9" t="n">
        <v>25</v>
      </c>
      <c r="X6" s="14" t="s">
        <v>31</v>
      </c>
      <c r="Y6" s="14" t="s">
        <v>32</v>
      </c>
      <c r="Z6" s="9"/>
    </row>
    <row r="7" customFormat="false" ht="15" hidden="false" customHeight="false" outlineLevel="0" collapsed="false">
      <c r="A7" s="7" t="n">
        <v>2008</v>
      </c>
      <c r="B7" s="15" t="n">
        <v>26</v>
      </c>
      <c r="C7" s="9" t="n">
        <v>32.9</v>
      </c>
      <c r="D7" s="17" t="n">
        <v>39.75</v>
      </c>
      <c r="E7" s="16" t="n">
        <v>15.6</v>
      </c>
      <c r="F7" s="16" t="n">
        <f aca="false">D7/E7</f>
        <v>2.54807692307692</v>
      </c>
      <c r="G7" s="17" t="n">
        <v>4.98705406276537</v>
      </c>
      <c r="H7" s="16" t="n">
        <v>0.411158340068086</v>
      </c>
      <c r="I7" s="10" t="s">
        <v>26</v>
      </c>
      <c r="J7" s="11"/>
      <c r="K7" s="11"/>
      <c r="L7" s="11" t="n">
        <v>7.989</v>
      </c>
      <c r="M7" s="9"/>
      <c r="N7" s="18" t="n">
        <v>2178</v>
      </c>
      <c r="O7" s="18" t="n">
        <v>6</v>
      </c>
      <c r="P7" s="9"/>
      <c r="Q7" s="13" t="s">
        <v>27</v>
      </c>
      <c r="R7" s="9" t="s">
        <v>28</v>
      </c>
      <c r="S7" s="9" t="s">
        <v>29</v>
      </c>
      <c r="T7" s="9"/>
      <c r="U7" s="9" t="s">
        <v>37</v>
      </c>
      <c r="V7" s="9" t="n">
        <f aca="false">416*C7/35</f>
        <v>391.04</v>
      </c>
      <c r="W7" s="9" t="n">
        <v>22</v>
      </c>
      <c r="X7" s="14" t="s">
        <v>31</v>
      </c>
      <c r="Y7" s="14" t="s">
        <v>32</v>
      </c>
      <c r="Z7" s="9"/>
    </row>
    <row r="8" customFormat="false" ht="15" hidden="false" customHeight="false" outlineLevel="0" collapsed="false">
      <c r="A8" s="7" t="n">
        <v>2008</v>
      </c>
      <c r="B8" s="15" t="n">
        <v>18</v>
      </c>
      <c r="C8" s="9" t="n">
        <v>33</v>
      </c>
      <c r="D8" s="16" t="n">
        <v>50.98</v>
      </c>
      <c r="E8" s="16" t="n">
        <v>9.88</v>
      </c>
      <c r="F8" s="16" t="n">
        <f aca="false">D8/E8</f>
        <v>5.15991902834008</v>
      </c>
      <c r="G8" s="17" t="n">
        <v>4.1440055443406</v>
      </c>
      <c r="H8" s="11" t="n">
        <v>0.532977082753858</v>
      </c>
      <c r="I8" s="10" t="s">
        <v>26</v>
      </c>
      <c r="J8" s="11"/>
      <c r="K8" s="11"/>
      <c r="L8" s="11" t="n">
        <v>8.083</v>
      </c>
      <c r="M8" s="9"/>
      <c r="N8" s="18" t="n">
        <v>2264.6</v>
      </c>
      <c r="O8" s="18" t="n">
        <v>14.6</v>
      </c>
      <c r="P8" s="9"/>
      <c r="Q8" s="13" t="s">
        <v>27</v>
      </c>
      <c r="R8" s="9" t="s">
        <v>28</v>
      </c>
      <c r="S8" s="9" t="s">
        <v>29</v>
      </c>
      <c r="T8" s="9"/>
      <c r="U8" s="19" t="s">
        <v>38</v>
      </c>
      <c r="V8" s="9" t="n">
        <f aca="false">416*C8/35</f>
        <v>392.228571428571</v>
      </c>
      <c r="W8" s="9" t="n">
        <v>23</v>
      </c>
      <c r="X8" s="14" t="s">
        <v>31</v>
      </c>
      <c r="Y8" s="14" t="s">
        <v>32</v>
      </c>
      <c r="Z8" s="9"/>
    </row>
    <row r="9" customFormat="false" ht="15" hidden="false" customHeight="false" outlineLevel="0" collapsed="false">
      <c r="A9" s="7" t="n">
        <v>2008</v>
      </c>
      <c r="B9" s="15" t="n">
        <v>20</v>
      </c>
      <c r="C9" s="9" t="n">
        <v>32.8</v>
      </c>
      <c r="D9" s="16" t="n">
        <v>50.98</v>
      </c>
      <c r="E9" s="16" t="n">
        <v>9.88</v>
      </c>
      <c r="F9" s="16" t="n">
        <f aca="false">D9/E9</f>
        <v>5.15991902834008</v>
      </c>
      <c r="G9" s="16" t="n">
        <v>5.58928209903105</v>
      </c>
      <c r="H9" s="16" t="n">
        <v>0.714959560519978</v>
      </c>
      <c r="I9" s="10" t="s">
        <v>26</v>
      </c>
      <c r="J9" s="11"/>
      <c r="K9" s="11"/>
      <c r="L9" s="11" t="n">
        <v>8.12</v>
      </c>
      <c r="M9" s="9"/>
      <c r="N9" s="18" t="n">
        <v>2248</v>
      </c>
      <c r="O9" s="18" t="n">
        <v>6</v>
      </c>
      <c r="P9" s="9"/>
      <c r="Q9" s="13" t="s">
        <v>27</v>
      </c>
      <c r="R9" s="9" t="s">
        <v>28</v>
      </c>
      <c r="S9" s="9" t="s">
        <v>29</v>
      </c>
      <c r="T9" s="9"/>
      <c r="U9" s="19" t="s">
        <v>39</v>
      </c>
      <c r="V9" s="9" t="n">
        <f aca="false">416*C9/35</f>
        <v>389.851428571429</v>
      </c>
      <c r="W9" s="9" t="n">
        <v>22</v>
      </c>
      <c r="X9" s="14" t="s">
        <v>31</v>
      </c>
      <c r="Y9" s="14" t="s">
        <v>32</v>
      </c>
      <c r="Z9" s="9" t="s">
        <v>40</v>
      </c>
    </row>
    <row r="10" customFormat="false" ht="15" hidden="false" customHeight="false" outlineLevel="0" collapsed="false">
      <c r="A10" s="7" t="n">
        <v>2008</v>
      </c>
      <c r="B10" s="15" t="n">
        <v>22</v>
      </c>
      <c r="C10" s="9" t="n">
        <v>32.7</v>
      </c>
      <c r="D10" s="16" t="n">
        <v>50.98</v>
      </c>
      <c r="E10" s="16" t="n">
        <v>9.88</v>
      </c>
      <c r="F10" s="16" t="n">
        <f aca="false">D10/E10</f>
        <v>5.15991902834008</v>
      </c>
      <c r="G10" s="17" t="n">
        <v>6.27512688167572</v>
      </c>
      <c r="H10" s="16" t="n">
        <v>0.684593180240789</v>
      </c>
      <c r="I10" s="10" t="s">
        <v>26</v>
      </c>
      <c r="J10" s="11"/>
      <c r="K10" s="20"/>
      <c r="L10" s="11" t="n">
        <v>8.087</v>
      </c>
      <c r="M10" s="9"/>
      <c r="N10" s="18" t="n">
        <v>2268.5</v>
      </c>
      <c r="O10" s="18" t="n">
        <v>0.7</v>
      </c>
      <c r="P10" s="20"/>
      <c r="Q10" s="13" t="s">
        <v>27</v>
      </c>
      <c r="R10" s="9" t="s">
        <v>28</v>
      </c>
      <c r="S10" s="9" t="s">
        <v>29</v>
      </c>
      <c r="T10" s="9"/>
      <c r="U10" s="19" t="s">
        <v>41</v>
      </c>
      <c r="V10" s="9" t="n">
        <f aca="false">416*C10/35</f>
        <v>388.662857142857</v>
      </c>
      <c r="W10" s="9" t="n">
        <v>22</v>
      </c>
      <c r="X10" s="14" t="s">
        <v>31</v>
      </c>
      <c r="Y10" s="14" t="s">
        <v>32</v>
      </c>
      <c r="Z10" s="9"/>
    </row>
    <row r="11" customFormat="false" ht="15" hidden="false" customHeight="false" outlineLevel="0" collapsed="false">
      <c r="A11" s="7" t="n">
        <v>2008</v>
      </c>
      <c r="B11" s="15" t="n">
        <v>25</v>
      </c>
      <c r="C11" s="9" t="n">
        <v>32.8</v>
      </c>
      <c r="D11" s="16" t="n">
        <v>50.98</v>
      </c>
      <c r="E11" s="16" t="n">
        <v>9.88</v>
      </c>
      <c r="F11" s="16" t="n">
        <f aca="false">D11/E11</f>
        <v>5.15991902834008</v>
      </c>
      <c r="G11" s="16" t="n">
        <v>8.86610041687122</v>
      </c>
      <c r="H11" s="16" t="n">
        <v>1.08869049152881</v>
      </c>
      <c r="I11" s="10" t="s">
        <v>26</v>
      </c>
      <c r="J11" s="11"/>
      <c r="K11" s="20"/>
      <c r="L11" s="20" t="n">
        <v>8.12</v>
      </c>
      <c r="M11" s="9"/>
      <c r="N11" s="18" t="n">
        <v>2248</v>
      </c>
      <c r="O11" s="18" t="n">
        <v>6</v>
      </c>
      <c r="P11" s="9"/>
      <c r="Q11" s="13" t="s">
        <v>27</v>
      </c>
      <c r="R11" s="9" t="s">
        <v>28</v>
      </c>
      <c r="S11" s="9" t="s">
        <v>29</v>
      </c>
      <c r="T11" s="9"/>
      <c r="U11" s="19" t="s">
        <v>39</v>
      </c>
      <c r="V11" s="9" t="n">
        <f aca="false">416*C11/35</f>
        <v>389.851428571429</v>
      </c>
      <c r="W11" s="9" t="n">
        <v>22</v>
      </c>
      <c r="X11" s="14" t="s">
        <v>31</v>
      </c>
      <c r="Y11" s="14" t="s">
        <v>32</v>
      </c>
      <c r="Z11" s="9" t="s">
        <v>40</v>
      </c>
    </row>
    <row r="12" customFormat="false" ht="15" hidden="false" customHeight="false" outlineLevel="0" collapsed="false">
      <c r="A12" s="7" t="n">
        <v>2008</v>
      </c>
      <c r="B12" s="15" t="n">
        <v>26</v>
      </c>
      <c r="C12" s="9" t="n">
        <v>33.2</v>
      </c>
      <c r="D12" s="16" t="n">
        <v>50.98</v>
      </c>
      <c r="E12" s="16" t="n">
        <v>9.88</v>
      </c>
      <c r="F12" s="16" t="n">
        <f aca="false">D12/E12</f>
        <v>5.15991902834008</v>
      </c>
      <c r="G12" s="16" t="n">
        <v>8.83789477959728</v>
      </c>
      <c r="H12" s="16" t="n">
        <v>0.825618896167573</v>
      </c>
      <c r="I12" s="10" t="s">
        <v>26</v>
      </c>
      <c r="J12" s="11"/>
      <c r="K12" s="20"/>
      <c r="L12" s="20" t="n">
        <v>8.052</v>
      </c>
      <c r="M12" s="9"/>
      <c r="N12" s="18" t="n">
        <v>2242</v>
      </c>
      <c r="O12" s="18" t="n">
        <v>12.7</v>
      </c>
      <c r="P12" s="9"/>
      <c r="Q12" s="13" t="s">
        <v>27</v>
      </c>
      <c r="R12" s="9" t="s">
        <v>28</v>
      </c>
      <c r="S12" s="9" t="s">
        <v>29</v>
      </c>
      <c r="T12" s="9"/>
      <c r="U12" s="19" t="s">
        <v>42</v>
      </c>
      <c r="V12" s="9" t="n">
        <f aca="false">416*C12/35</f>
        <v>394.605714285714</v>
      </c>
      <c r="W12" s="9" t="n">
        <v>18</v>
      </c>
      <c r="X12" s="14" t="s">
        <v>31</v>
      </c>
      <c r="Y12" s="14" t="s">
        <v>32</v>
      </c>
      <c r="Z12" s="9"/>
    </row>
    <row r="13" customFormat="false" ht="15" hidden="false" customHeight="false" outlineLevel="0" collapsed="false">
      <c r="A13" s="7" t="n">
        <v>2008</v>
      </c>
      <c r="B13" s="7" t="n">
        <v>22</v>
      </c>
      <c r="C13" s="9" t="n">
        <v>33</v>
      </c>
      <c r="D13" s="11" t="n">
        <v>24.34</v>
      </c>
      <c r="E13" s="11" t="n">
        <v>17.89</v>
      </c>
      <c r="F13" s="11" t="n">
        <f aca="false">D13/E13</f>
        <v>1.36053661263276</v>
      </c>
      <c r="G13" s="11" t="n">
        <v>2.48264209151394</v>
      </c>
      <c r="H13" s="11" t="n">
        <v>0.285960197768684</v>
      </c>
      <c r="I13" s="10" t="s">
        <v>26</v>
      </c>
      <c r="J13" s="11"/>
      <c r="K13" s="20"/>
      <c r="L13" s="20" t="n">
        <v>8.17</v>
      </c>
      <c r="M13" s="11"/>
      <c r="N13" s="18" t="n">
        <v>2306</v>
      </c>
      <c r="O13" s="18" t="n">
        <v>12</v>
      </c>
      <c r="P13" s="9"/>
      <c r="Q13" s="13" t="s">
        <v>27</v>
      </c>
      <c r="R13" s="9" t="s">
        <v>28</v>
      </c>
      <c r="S13" s="9" t="s">
        <v>29</v>
      </c>
      <c r="T13" s="9"/>
      <c r="U13" s="9" t="s">
        <v>43</v>
      </c>
      <c r="V13" s="9" t="n">
        <f aca="false">416*C13/35</f>
        <v>392.228571428571</v>
      </c>
      <c r="W13" s="9" t="n">
        <v>23</v>
      </c>
      <c r="X13" s="14" t="s">
        <v>31</v>
      </c>
      <c r="Y13" s="14" t="s">
        <v>32</v>
      </c>
      <c r="Z13" s="9"/>
    </row>
    <row r="14" customFormat="false" ht="15" hidden="false" customHeight="false" outlineLevel="0" collapsed="false">
      <c r="A14" s="7" t="n">
        <v>2008</v>
      </c>
      <c r="B14" s="7" t="n">
        <v>22</v>
      </c>
      <c r="C14" s="9" t="n">
        <v>32.6</v>
      </c>
      <c r="D14" s="11" t="n">
        <v>32.23</v>
      </c>
      <c r="E14" s="11" t="n">
        <v>12.21</v>
      </c>
      <c r="F14" s="11" t="n">
        <f aca="false">D14/E14</f>
        <v>2.63963963963964</v>
      </c>
      <c r="G14" s="11" t="n">
        <v>4.61227522794835</v>
      </c>
      <c r="H14" s="11" t="n">
        <v>1.0201663216765</v>
      </c>
      <c r="I14" s="10" t="s">
        <v>26</v>
      </c>
      <c r="J14" s="11"/>
      <c r="K14" s="20"/>
      <c r="L14" s="20" t="n">
        <v>8.181</v>
      </c>
      <c r="M14" s="11"/>
      <c r="N14" s="18" t="n">
        <v>2292.5</v>
      </c>
      <c r="O14" s="18" t="n">
        <v>13</v>
      </c>
      <c r="P14" s="9"/>
      <c r="Q14" s="13" t="s">
        <v>27</v>
      </c>
      <c r="R14" s="9" t="s">
        <v>28</v>
      </c>
      <c r="S14" s="9" t="s">
        <v>29</v>
      </c>
      <c r="T14" s="9"/>
      <c r="U14" s="9" t="s">
        <v>44</v>
      </c>
      <c r="V14" s="9" t="n">
        <f aca="false">416*C14/35</f>
        <v>387.474285714286</v>
      </c>
      <c r="W14" s="9" t="n">
        <v>19</v>
      </c>
      <c r="X14" s="14" t="s">
        <v>31</v>
      </c>
      <c r="Y14" s="14" t="s">
        <v>32</v>
      </c>
      <c r="Z14" s="9"/>
    </row>
    <row r="15" customFormat="false" ht="15" hidden="false" customHeight="false" outlineLevel="0" collapsed="false">
      <c r="A15" s="7" t="n">
        <v>2008</v>
      </c>
      <c r="B15" s="7" t="n">
        <v>22</v>
      </c>
      <c r="C15" s="9" t="n">
        <v>32.5</v>
      </c>
      <c r="D15" s="11" t="n">
        <v>50.99</v>
      </c>
      <c r="E15" s="11" t="n">
        <v>10.4</v>
      </c>
      <c r="F15" s="11" t="n">
        <f aca="false">D15/E15</f>
        <v>4.90288461538462</v>
      </c>
      <c r="G15" s="11" t="n">
        <v>5.55845779409002</v>
      </c>
      <c r="H15" s="11" t="n">
        <v>1.06207990133859</v>
      </c>
      <c r="I15" s="10" t="s">
        <v>26</v>
      </c>
      <c r="J15" s="11"/>
      <c r="K15" s="11"/>
      <c r="L15" s="11" t="n">
        <v>8.1</v>
      </c>
      <c r="M15" s="11"/>
      <c r="N15" s="18" t="n">
        <v>2258</v>
      </c>
      <c r="O15" s="18" t="n">
        <v>10</v>
      </c>
      <c r="P15" s="9"/>
      <c r="Q15" s="13" t="s">
        <v>27</v>
      </c>
      <c r="R15" s="9" t="s">
        <v>28</v>
      </c>
      <c r="S15" s="9" t="s">
        <v>29</v>
      </c>
      <c r="T15" s="9"/>
      <c r="U15" s="9" t="s">
        <v>45</v>
      </c>
      <c r="V15" s="9" t="n">
        <f aca="false">416*C15/35</f>
        <v>386.285714285714</v>
      </c>
      <c r="W15" s="9" t="n">
        <v>13</v>
      </c>
      <c r="X15" s="14" t="s">
        <v>31</v>
      </c>
      <c r="Y15" s="14" t="s">
        <v>32</v>
      </c>
      <c r="Z15" s="9"/>
    </row>
    <row r="16" customFormat="false" ht="15" hidden="false" customHeight="false" outlineLevel="0" collapsed="false">
      <c r="A16" s="7" t="n">
        <v>2008</v>
      </c>
      <c r="B16" s="7" t="n">
        <v>22</v>
      </c>
      <c r="C16" s="9" t="n">
        <v>32.4</v>
      </c>
      <c r="D16" s="11" t="n">
        <v>100.280571428571</v>
      </c>
      <c r="E16" s="11" t="n">
        <v>9.89485714285714</v>
      </c>
      <c r="F16" s="11" t="n">
        <f aca="false">D16/E16</f>
        <v>10.1346153846153</v>
      </c>
      <c r="G16" s="11" t="n">
        <v>10.5835841630707</v>
      </c>
      <c r="H16" s="11" t="n">
        <v>1.3288148310504</v>
      </c>
      <c r="I16" s="10" t="s">
        <v>26</v>
      </c>
      <c r="J16" s="11"/>
      <c r="K16" s="11"/>
      <c r="L16" s="11" t="n">
        <v>7.89</v>
      </c>
      <c r="M16" s="11"/>
      <c r="N16" s="18" t="n">
        <v>2227</v>
      </c>
      <c r="O16" s="18" t="n">
        <v>8</v>
      </c>
      <c r="P16" s="9"/>
      <c r="Q16" s="13" t="s">
        <v>27</v>
      </c>
      <c r="R16" s="9" t="s">
        <v>28</v>
      </c>
      <c r="S16" s="9" t="s">
        <v>29</v>
      </c>
      <c r="T16" s="9"/>
      <c r="U16" s="9" t="s">
        <v>46</v>
      </c>
      <c r="V16" s="9" t="n">
        <f aca="false">416*C16/35</f>
        <v>385.097142857143</v>
      </c>
      <c r="W16" s="9" t="n">
        <v>23</v>
      </c>
      <c r="X16" s="14" t="s">
        <v>31</v>
      </c>
      <c r="Y16" s="14" t="s">
        <v>32</v>
      </c>
      <c r="Z16" s="9"/>
    </row>
    <row r="17" customFormat="false" ht="15" hidden="false" customHeight="false" outlineLevel="0" collapsed="false">
      <c r="A17" s="7" t="n">
        <v>2008</v>
      </c>
      <c r="B17" s="7" t="n">
        <v>22</v>
      </c>
      <c r="C17" s="9" t="n">
        <v>32.5</v>
      </c>
      <c r="D17" s="11" t="n">
        <v>106</v>
      </c>
      <c r="E17" s="11" t="n">
        <v>10.4</v>
      </c>
      <c r="F17" s="11" t="n">
        <f aca="false">D17/E17</f>
        <v>10.1923076923077</v>
      </c>
      <c r="G17" s="11" t="n">
        <v>10.6057069866399</v>
      </c>
      <c r="H17" s="11" t="n">
        <v>1.16863190371425</v>
      </c>
      <c r="I17" s="10" t="s">
        <v>26</v>
      </c>
      <c r="J17" s="11"/>
      <c r="K17" s="11"/>
      <c r="L17" s="11" t="n">
        <v>7.915</v>
      </c>
      <c r="M17" s="11"/>
      <c r="N17" s="18" t="n">
        <v>2241</v>
      </c>
      <c r="O17" s="18"/>
      <c r="P17" s="9"/>
      <c r="Q17" s="13" t="s">
        <v>27</v>
      </c>
      <c r="R17" s="9" t="s">
        <v>28</v>
      </c>
      <c r="S17" s="9" t="s">
        <v>29</v>
      </c>
      <c r="T17" s="9"/>
      <c r="U17" s="9" t="s">
        <v>47</v>
      </c>
      <c r="V17" s="9" t="n">
        <f aca="false">416*C17/35</f>
        <v>386.285714285714</v>
      </c>
      <c r="W17" s="9" t="n">
        <v>21</v>
      </c>
      <c r="X17" s="14" t="s">
        <v>31</v>
      </c>
      <c r="Y17" s="14" t="s">
        <v>32</v>
      </c>
      <c r="Z17" s="9"/>
    </row>
    <row r="18" customFormat="false" ht="15" hidden="false" customHeight="false" outlineLevel="0" collapsed="false">
      <c r="A18" s="7" t="n">
        <v>2011</v>
      </c>
      <c r="B18" s="7" t="n">
        <v>20</v>
      </c>
      <c r="C18" s="9" t="n">
        <v>33.3</v>
      </c>
      <c r="D18" s="11" t="n">
        <v>12.6672258996294</v>
      </c>
      <c r="E18" s="11" t="n">
        <v>10.1171235649312</v>
      </c>
      <c r="F18" s="11" t="n">
        <f aca="false">D18/E18</f>
        <v>1.25205803985014</v>
      </c>
      <c r="G18" s="11" t="n">
        <v>1.36754886031237</v>
      </c>
      <c r="H18" s="11" t="n">
        <v>0.185109853611634</v>
      </c>
      <c r="I18" s="10" t="s">
        <v>26</v>
      </c>
      <c r="J18" s="11"/>
      <c r="K18" s="11"/>
      <c r="L18" s="21" t="n">
        <v>8.22135860645745</v>
      </c>
      <c r="M18" s="11" t="n">
        <v>0.0171897459100244</v>
      </c>
      <c r="N18" s="18" t="n">
        <v>2145.95908697015</v>
      </c>
      <c r="O18" s="18" t="n">
        <v>38.5995405093485</v>
      </c>
      <c r="P18" s="9"/>
      <c r="Q18" s="13" t="s">
        <v>27</v>
      </c>
      <c r="R18" s="9" t="s">
        <v>28</v>
      </c>
      <c r="S18" s="9" t="s">
        <v>29</v>
      </c>
      <c r="T18" s="9"/>
      <c r="U18" s="9" t="s">
        <v>48</v>
      </c>
      <c r="V18" s="9" t="n">
        <f aca="false">416*C18/35</f>
        <v>395.794285714286</v>
      </c>
      <c r="W18" s="9" t="n">
        <v>21</v>
      </c>
      <c r="X18" s="14" t="s">
        <v>31</v>
      </c>
      <c r="Y18" s="14" t="s">
        <v>32</v>
      </c>
      <c r="Z18" s="9"/>
    </row>
    <row r="19" customFormat="false" ht="15" hidden="false" customHeight="false" outlineLevel="0" collapsed="false">
      <c r="A19" s="7" t="n">
        <v>2011</v>
      </c>
      <c r="B19" s="7" t="n">
        <v>20</v>
      </c>
      <c r="C19" s="9" t="n">
        <v>33.3</v>
      </c>
      <c r="D19" s="11" t="n">
        <v>25.3514572058375</v>
      </c>
      <c r="E19" s="11" t="n">
        <v>10.2192261828472</v>
      </c>
      <c r="F19" s="11" t="n">
        <f aca="false">D19/E19</f>
        <v>2.48076094532378</v>
      </c>
      <c r="G19" s="11" t="n">
        <v>2.71261283928791</v>
      </c>
      <c r="H19" s="11" t="n">
        <v>0.348611438233017</v>
      </c>
      <c r="I19" s="10" t="s">
        <v>26</v>
      </c>
      <c r="J19" s="11"/>
      <c r="K19" s="11"/>
      <c r="L19" s="21" t="n">
        <v>8.22994274208262</v>
      </c>
      <c r="M19" s="11" t="n">
        <v>0.0243044497158967</v>
      </c>
      <c r="N19" s="18" t="n">
        <v>2198.92000682277</v>
      </c>
      <c r="O19" s="18" t="n">
        <v>18.2010162664746</v>
      </c>
      <c r="P19" s="9"/>
      <c r="Q19" s="13" t="s">
        <v>27</v>
      </c>
      <c r="R19" s="9" t="s">
        <v>28</v>
      </c>
      <c r="S19" s="9" t="s">
        <v>29</v>
      </c>
      <c r="T19" s="9"/>
      <c r="U19" s="9" t="s">
        <v>49</v>
      </c>
      <c r="V19" s="9" t="n">
        <f aca="false">416*C19/35</f>
        <v>395.794285714286</v>
      </c>
      <c r="W19" s="9" t="n">
        <v>25</v>
      </c>
      <c r="X19" s="14" t="s">
        <v>31</v>
      </c>
      <c r="Y19" s="14" t="s">
        <v>32</v>
      </c>
      <c r="Z19" s="9"/>
    </row>
    <row r="20" customFormat="false" ht="15" hidden="false" customHeight="false" outlineLevel="0" collapsed="false">
      <c r="A20" s="7" t="n">
        <v>2011</v>
      </c>
      <c r="B20" s="7" t="n">
        <v>20</v>
      </c>
      <c r="C20" s="9" t="n">
        <v>33.3</v>
      </c>
      <c r="D20" s="11" t="n">
        <v>51.6217813407124</v>
      </c>
      <c r="E20" s="11" t="n">
        <v>10.3594110482248</v>
      </c>
      <c r="F20" s="11" t="n">
        <f aca="false">D20/E20</f>
        <v>4.98308070800592</v>
      </c>
      <c r="G20" s="11" t="n">
        <v>4.59407326212719</v>
      </c>
      <c r="H20" s="11" t="n">
        <v>0.656144210809906</v>
      </c>
      <c r="I20" s="10" t="s">
        <v>26</v>
      </c>
      <c r="J20" s="11"/>
      <c r="K20" s="11"/>
      <c r="L20" s="21" t="n">
        <v>8.06490884127367</v>
      </c>
      <c r="M20" s="11" t="n">
        <v>0.0335284403842189</v>
      </c>
      <c r="N20" s="18" t="n">
        <v>2156.70004012021</v>
      </c>
      <c r="O20" s="18" t="n">
        <v>14.0188347601219</v>
      </c>
      <c r="P20" s="9"/>
      <c r="Q20" s="13" t="s">
        <v>27</v>
      </c>
      <c r="R20" s="9" t="s">
        <v>28</v>
      </c>
      <c r="S20" s="9" t="s">
        <v>29</v>
      </c>
      <c r="T20" s="9"/>
      <c r="U20" s="9" t="s">
        <v>50</v>
      </c>
      <c r="V20" s="9" t="n">
        <f aca="false">416*C20/35</f>
        <v>395.794285714286</v>
      </c>
      <c r="W20" s="9" t="n">
        <v>20</v>
      </c>
      <c r="X20" s="14" t="s">
        <v>31</v>
      </c>
      <c r="Y20" s="14" t="s">
        <v>32</v>
      </c>
      <c r="Z20" s="9"/>
    </row>
    <row r="21" customFormat="false" ht="15" hidden="false" customHeight="false" outlineLevel="0" collapsed="false">
      <c r="A21" s="7" t="n">
        <v>2011</v>
      </c>
      <c r="B21" s="7" t="n">
        <v>20</v>
      </c>
      <c r="C21" s="9" t="n">
        <v>33.3</v>
      </c>
      <c r="D21" s="11" t="n">
        <v>52.0030900340504</v>
      </c>
      <c r="E21" s="11" t="n">
        <v>10.2711976138965</v>
      </c>
      <c r="F21" s="11" t="n">
        <f aca="false">D21/E21</f>
        <v>5.06300160788382</v>
      </c>
      <c r="G21" s="11" t="n">
        <v>5.8359382553783</v>
      </c>
      <c r="H21" s="11" t="n">
        <v>0.640464202829367</v>
      </c>
      <c r="I21" s="10" t="s">
        <v>26</v>
      </c>
      <c r="J21" s="11"/>
      <c r="K21" s="11"/>
      <c r="L21" s="21" t="n">
        <v>8.14824679766031</v>
      </c>
      <c r="M21" s="11" t="n">
        <v>0.00846065374971516</v>
      </c>
      <c r="N21" s="18" t="n">
        <v>2185.38688669189</v>
      </c>
      <c r="O21" s="18" t="n">
        <v>31.9098098009288</v>
      </c>
      <c r="P21" s="9"/>
      <c r="Q21" s="13" t="s">
        <v>27</v>
      </c>
      <c r="R21" s="9" t="s">
        <v>28</v>
      </c>
      <c r="S21" s="9" t="s">
        <v>29</v>
      </c>
      <c r="T21" s="9"/>
      <c r="U21" s="9" t="s">
        <v>51</v>
      </c>
      <c r="V21" s="9" t="n">
        <f aca="false">416*C21/35</f>
        <v>395.794285714286</v>
      </c>
      <c r="W21" s="9" t="n">
        <v>24</v>
      </c>
      <c r="X21" s="14" t="s">
        <v>31</v>
      </c>
      <c r="Y21" s="14" t="s">
        <v>32</v>
      </c>
      <c r="Z21" s="9"/>
    </row>
    <row r="22" customFormat="false" ht="15" hidden="false" customHeight="false" outlineLevel="0" collapsed="false">
      <c r="A22" s="7" t="n">
        <v>2011</v>
      </c>
      <c r="B22" s="7" t="n">
        <v>20</v>
      </c>
      <c r="C22" s="9" t="n">
        <v>33.3</v>
      </c>
      <c r="D22" s="11" t="n">
        <v>103.898774367425</v>
      </c>
      <c r="E22" s="11" t="n">
        <v>10.2842281089708</v>
      </c>
      <c r="F22" s="11" t="n">
        <f aca="false">D22/E22</f>
        <v>10.1027294675422</v>
      </c>
      <c r="G22" s="11" t="n">
        <v>8.55827188345623</v>
      </c>
      <c r="H22" s="11" t="n">
        <v>0.607332195850819</v>
      </c>
      <c r="I22" s="10" t="s">
        <v>26</v>
      </c>
      <c r="J22" s="11"/>
      <c r="K22" s="11"/>
      <c r="L22" s="21" t="n">
        <v>8.0236901817864</v>
      </c>
      <c r="M22" s="11" t="n">
        <v>4.40011075756932E-005</v>
      </c>
      <c r="N22" s="18" t="n">
        <v>2194.80639358126</v>
      </c>
      <c r="O22" s="18" t="n">
        <v>48.6764122086302</v>
      </c>
      <c r="P22" s="18"/>
      <c r="Q22" s="13" t="s">
        <v>27</v>
      </c>
      <c r="R22" s="9" t="s">
        <v>28</v>
      </c>
      <c r="S22" s="9" t="s">
        <v>29</v>
      </c>
      <c r="T22" s="9"/>
      <c r="U22" s="9" t="s">
        <v>52</v>
      </c>
      <c r="V22" s="9" t="n">
        <f aca="false">416*C22/35</f>
        <v>395.794285714286</v>
      </c>
      <c r="W22" s="9" t="n">
        <v>28</v>
      </c>
      <c r="X22" s="14" t="s">
        <v>31</v>
      </c>
      <c r="Y22" s="14" t="s">
        <v>32</v>
      </c>
      <c r="Z22" s="9"/>
    </row>
    <row r="23" customFormat="false" ht="15" hidden="false" customHeight="false" outlineLevel="0" collapsed="false">
      <c r="A23" s="7" t="n">
        <v>2011</v>
      </c>
      <c r="B23" s="7" t="n">
        <v>20</v>
      </c>
      <c r="C23" s="9" t="n">
        <v>33.3</v>
      </c>
      <c r="D23" s="11" t="n">
        <v>102.979100757878</v>
      </c>
      <c r="E23" s="11" t="n">
        <v>10.2699546465263</v>
      </c>
      <c r="F23" s="11" t="n">
        <f aca="false">D23/E23</f>
        <v>10.0272205966079</v>
      </c>
      <c r="G23" s="11" t="n">
        <v>9.14179305059744</v>
      </c>
      <c r="H23" s="11" t="n">
        <v>0.883425457088486</v>
      </c>
      <c r="I23" s="10" t="s">
        <v>26</v>
      </c>
      <c r="J23" s="11"/>
      <c r="K23" s="11"/>
      <c r="L23" s="21" t="n">
        <v>8.0236901817864</v>
      </c>
      <c r="M23" s="11" t="n">
        <v>4.40011075756932E-005</v>
      </c>
      <c r="N23" s="18" t="n">
        <v>2194.80639358126</v>
      </c>
      <c r="O23" s="18" t="n">
        <v>48.6764122086302</v>
      </c>
      <c r="P23" s="18"/>
      <c r="Q23" s="13" t="s">
        <v>27</v>
      </c>
      <c r="R23" s="9" t="s">
        <v>28</v>
      </c>
      <c r="S23" s="9" t="s">
        <v>29</v>
      </c>
      <c r="T23" s="9"/>
      <c r="U23" s="9" t="s">
        <v>53</v>
      </c>
      <c r="V23" s="9" t="n">
        <f aca="false">416*C23/35</f>
        <v>395.794285714286</v>
      </c>
      <c r="W23" s="9" t="n">
        <v>23</v>
      </c>
      <c r="X23" s="14" t="s">
        <v>31</v>
      </c>
      <c r="Y23" s="14" t="s">
        <v>32</v>
      </c>
      <c r="Z23" s="9"/>
    </row>
    <row r="24" customFormat="false" ht="15" hidden="false" customHeight="false" outlineLevel="0" collapsed="false">
      <c r="A24" s="7" t="n">
        <v>2013</v>
      </c>
      <c r="B24" s="7" t="n">
        <v>20</v>
      </c>
      <c r="C24" s="9" t="n">
        <v>33.3</v>
      </c>
      <c r="D24" s="11" t="n">
        <v>25.27</v>
      </c>
      <c r="E24" s="11" t="n">
        <v>4.97</v>
      </c>
      <c r="F24" s="11" t="n">
        <f aca="false">D24/E24</f>
        <v>5.08450704225352</v>
      </c>
      <c r="G24" s="11" t="n">
        <v>4.82190470636325</v>
      </c>
      <c r="H24" s="11" t="n">
        <v>0.740696368598991</v>
      </c>
      <c r="I24" s="10" t="s">
        <v>26</v>
      </c>
      <c r="J24" s="10" t="n">
        <v>8.0782</v>
      </c>
      <c r="K24" s="10" t="n">
        <v>0.01384557691113</v>
      </c>
      <c r="N24" s="12" t="n">
        <v>2198.19272142688</v>
      </c>
      <c r="O24" s="12" t="n">
        <v>3.41593120224169</v>
      </c>
      <c r="P24" s="18"/>
      <c r="Q24" s="13" t="s">
        <v>27</v>
      </c>
      <c r="R24" s="9" t="s">
        <v>28</v>
      </c>
      <c r="S24" s="9" t="s">
        <v>29</v>
      </c>
      <c r="T24" s="9"/>
      <c r="U24" s="9" t="s">
        <v>54</v>
      </c>
      <c r="V24" s="9" t="n">
        <f aca="false">416*C24/35</f>
        <v>395.794285714286</v>
      </c>
      <c r="W24" s="9" t="n">
        <v>23</v>
      </c>
      <c r="X24" s="14" t="s">
        <v>31</v>
      </c>
      <c r="Y24" s="14" t="s">
        <v>32</v>
      </c>
      <c r="Z24" s="9"/>
    </row>
    <row r="25" customFormat="false" ht="15" hidden="false" customHeight="false" outlineLevel="0" collapsed="false">
      <c r="A25" s="7" t="n">
        <v>2013</v>
      </c>
      <c r="B25" s="7" t="n">
        <v>20</v>
      </c>
      <c r="C25" s="9" t="n">
        <v>33.3</v>
      </c>
      <c r="D25" s="11" t="n">
        <v>25.01</v>
      </c>
      <c r="E25" s="11" t="n">
        <v>4.91</v>
      </c>
      <c r="F25" s="11" t="n">
        <f aca="false">D25/E25</f>
        <v>5.09368635437882</v>
      </c>
      <c r="G25" s="11" t="n">
        <v>5.29860782575956</v>
      </c>
      <c r="H25" s="11" t="n">
        <v>0.778251462673238</v>
      </c>
      <c r="I25" s="10" t="s">
        <v>26</v>
      </c>
      <c r="J25" s="10" t="n">
        <v>8.526</v>
      </c>
      <c r="K25" s="10" t="n">
        <v>0.0246170672502792</v>
      </c>
      <c r="N25" s="12" t="n">
        <v>2470.06654394675</v>
      </c>
      <c r="O25" s="12" t="n">
        <v>8.33738813921276</v>
      </c>
      <c r="P25" s="18"/>
      <c r="Q25" s="13" t="s">
        <v>27</v>
      </c>
      <c r="R25" s="9" t="s">
        <v>28</v>
      </c>
      <c r="S25" s="9" t="s">
        <v>29</v>
      </c>
      <c r="T25" s="9"/>
      <c r="U25" s="9" t="s">
        <v>55</v>
      </c>
      <c r="V25" s="9" t="n">
        <f aca="false">416*C25/35</f>
        <v>395.794285714286</v>
      </c>
      <c r="W25" s="9" t="n">
        <v>26</v>
      </c>
      <c r="X25" s="14" t="s">
        <v>31</v>
      </c>
      <c r="Y25" s="14" t="s">
        <v>32</v>
      </c>
      <c r="Z25" s="9"/>
    </row>
    <row r="26" customFormat="false" ht="15" hidden="false" customHeight="false" outlineLevel="0" collapsed="false">
      <c r="A26" s="7" t="n">
        <v>2013</v>
      </c>
      <c r="B26" s="7" t="n">
        <v>20</v>
      </c>
      <c r="C26" s="9" t="n">
        <v>33.3</v>
      </c>
      <c r="D26" s="11" t="n">
        <v>108.81</v>
      </c>
      <c r="E26" s="11" t="n">
        <v>19.73</v>
      </c>
      <c r="F26" s="11" t="n">
        <f aca="false">D26/E26</f>
        <v>5.51495184997466</v>
      </c>
      <c r="G26" s="11" t="n">
        <v>12.5983516535928</v>
      </c>
      <c r="H26" s="11" t="n">
        <v>1.12911368029139</v>
      </c>
      <c r="I26" s="10" t="s">
        <v>26</v>
      </c>
      <c r="J26" s="10" t="n">
        <v>7.555</v>
      </c>
      <c r="K26" s="10"/>
      <c r="N26" s="12" t="n">
        <v>2336.27929742503</v>
      </c>
      <c r="O26" s="12"/>
      <c r="P26" s="18"/>
      <c r="Q26" s="13" t="s">
        <v>27</v>
      </c>
      <c r="R26" s="9" t="s">
        <v>28</v>
      </c>
      <c r="S26" s="9" t="s">
        <v>29</v>
      </c>
      <c r="T26" s="9"/>
      <c r="U26" s="9" t="s">
        <v>56</v>
      </c>
      <c r="V26" s="9" t="n">
        <f aca="false">416*C26/35</f>
        <v>395.794285714286</v>
      </c>
      <c r="W26" s="9" t="n">
        <v>17</v>
      </c>
      <c r="X26" s="14" t="s">
        <v>31</v>
      </c>
      <c r="Y26" s="14" t="s">
        <v>32</v>
      </c>
      <c r="Z26" s="9"/>
    </row>
    <row r="27" s="22" customFormat="true" ht="15" hidden="false" customHeight="false" outlineLevel="0" collapsed="false">
      <c r="A27" s="7" t="n">
        <v>2014</v>
      </c>
      <c r="B27" s="7" t="n">
        <v>22</v>
      </c>
      <c r="C27" s="9" t="n">
        <v>33.3</v>
      </c>
      <c r="D27" s="11" t="n">
        <v>75.5844358571572</v>
      </c>
      <c r="E27" s="11" t="n">
        <v>27.2179823555702</v>
      </c>
      <c r="F27" s="11" t="n">
        <f aca="false">D27/E27</f>
        <v>2.77700363200099</v>
      </c>
      <c r="G27" s="11" t="n">
        <v>6.66721388503609</v>
      </c>
      <c r="H27" s="11" t="n">
        <v>1.0850344186173</v>
      </c>
      <c r="I27" s="10" t="s">
        <v>26</v>
      </c>
      <c r="J27" s="11" t="n">
        <v>8.04</v>
      </c>
      <c r="K27" s="11" t="n">
        <v>0.0115470053837933</v>
      </c>
      <c r="L27" s="10"/>
      <c r="M27" s="10"/>
      <c r="N27" s="18" t="n">
        <v>2309.25</v>
      </c>
      <c r="O27" s="18" t="n">
        <v>4.78713553878169</v>
      </c>
      <c r="P27" s="18"/>
      <c r="Q27" s="13" t="s">
        <v>27</v>
      </c>
      <c r="R27" s="9" t="s">
        <v>28</v>
      </c>
      <c r="S27" s="9" t="s">
        <v>29</v>
      </c>
      <c r="T27" s="9"/>
      <c r="U27" s="9" t="s">
        <v>57</v>
      </c>
      <c r="V27" s="9" t="n">
        <f aca="false">416*C27/35</f>
        <v>395.794285714286</v>
      </c>
      <c r="W27" s="9" t="n">
        <v>18</v>
      </c>
      <c r="X27" s="14" t="s">
        <v>31</v>
      </c>
      <c r="Y27" s="14" t="s">
        <v>32</v>
      </c>
      <c r="Z27" s="9"/>
    </row>
    <row r="28" s="22" customFormat="true" ht="15" hidden="false" customHeight="false" outlineLevel="0" collapsed="false">
      <c r="A28" s="7" t="n">
        <v>2014</v>
      </c>
      <c r="B28" s="7" t="n">
        <v>22</v>
      </c>
      <c r="C28" s="9" t="n">
        <v>33.3</v>
      </c>
      <c r="D28" s="11" t="n">
        <v>50.1873475690631</v>
      </c>
      <c r="E28" s="11" t="n">
        <v>21.8095331290073</v>
      </c>
      <c r="F28" s="11" t="n">
        <f aca="false">D28/E28</f>
        <v>2.30116560827763</v>
      </c>
      <c r="G28" s="11" t="n">
        <v>4.24766851482432</v>
      </c>
      <c r="H28" s="11" t="n">
        <v>0.705846735177464</v>
      </c>
      <c r="I28" s="10" t="s">
        <v>26</v>
      </c>
      <c r="J28" s="11" t="n">
        <v>8.005</v>
      </c>
      <c r="K28" s="11" t="n">
        <v>0.00999999999999979</v>
      </c>
      <c r="L28" s="11"/>
      <c r="M28" s="18"/>
      <c r="N28" s="12" t="n">
        <v>2226</v>
      </c>
      <c r="O28" s="12" t="n">
        <v>6.37704215656966</v>
      </c>
      <c r="P28" s="18"/>
      <c r="Q28" s="13" t="s">
        <v>27</v>
      </c>
      <c r="R28" s="9" t="s">
        <v>28</v>
      </c>
      <c r="S28" s="9" t="s">
        <v>29</v>
      </c>
      <c r="T28" s="9"/>
      <c r="U28" s="9" t="s">
        <v>58</v>
      </c>
      <c r="V28" s="9" t="n">
        <f aca="false">416*C28/35</f>
        <v>395.794285714286</v>
      </c>
      <c r="W28" s="9" t="n">
        <v>13</v>
      </c>
      <c r="X28" s="14" t="s">
        <v>31</v>
      </c>
      <c r="Y28" s="14" t="s">
        <v>32</v>
      </c>
      <c r="Z28" s="9"/>
    </row>
    <row r="29" s="22" customFormat="true" ht="15" hidden="false" customHeight="false" outlineLevel="0" collapsed="false">
      <c r="A29" s="7" t="n">
        <v>2014</v>
      </c>
      <c r="B29" s="7" t="n">
        <v>22</v>
      </c>
      <c r="C29" s="9" t="n">
        <v>33.3</v>
      </c>
      <c r="D29" s="11" t="n">
        <v>52.6548580814198</v>
      </c>
      <c r="E29" s="11" t="n">
        <v>10.4068670983217</v>
      </c>
      <c r="F29" s="11" t="n">
        <v>5.05962626253883</v>
      </c>
      <c r="G29" s="11" t="n">
        <v>5.14817597130415</v>
      </c>
      <c r="H29" s="11" t="n">
        <v>0.381516834989754</v>
      </c>
      <c r="I29" s="10" t="s">
        <v>26</v>
      </c>
      <c r="J29" s="11" t="n">
        <v>7.89059044771673</v>
      </c>
      <c r="K29" s="11" t="n">
        <v>0.0656434991737444</v>
      </c>
      <c r="L29" s="11"/>
      <c r="M29" s="18"/>
      <c r="N29" s="12" t="n">
        <v>2228.33322238249</v>
      </c>
      <c r="O29" s="12" t="n">
        <v>10.4721853816033</v>
      </c>
      <c r="P29" s="18"/>
      <c r="Q29" s="13" t="s">
        <v>27</v>
      </c>
      <c r="R29" s="9" t="s">
        <v>28</v>
      </c>
      <c r="S29" s="9" t="s">
        <v>29</v>
      </c>
      <c r="T29" s="9"/>
      <c r="U29" s="9" t="s">
        <v>59</v>
      </c>
      <c r="V29" s="9" t="n">
        <v>704.877647159927</v>
      </c>
      <c r="W29" s="9" t="n">
        <v>6</v>
      </c>
      <c r="X29" s="14" t="s">
        <v>31</v>
      </c>
      <c r="Y29" s="14"/>
      <c r="Z29" s="9" t="s">
        <v>60</v>
      </c>
    </row>
    <row r="30" s="22" customFormat="true" ht="15" hidden="false" customHeight="false" outlineLevel="0" collapsed="false">
      <c r="A30" s="7" t="n">
        <v>2014</v>
      </c>
      <c r="B30" s="7" t="n">
        <v>22</v>
      </c>
      <c r="C30" s="9" t="n">
        <v>33.3</v>
      </c>
      <c r="D30" s="11" t="n">
        <v>51.7155282277897</v>
      </c>
      <c r="E30" s="11" t="n">
        <v>10.2309618626653</v>
      </c>
      <c r="F30" s="11" t="n">
        <v>5.05480608001376</v>
      </c>
      <c r="G30" s="11" t="n">
        <v>4.8577649766726</v>
      </c>
      <c r="H30" s="11" t="n">
        <v>0.698414333191852</v>
      </c>
      <c r="I30" s="10" t="s">
        <v>26</v>
      </c>
      <c r="J30" s="11" t="n">
        <v>8.25524879062576</v>
      </c>
      <c r="K30" s="11" t="n">
        <v>0.00978555509556218</v>
      </c>
      <c r="L30" s="11"/>
      <c r="M30" s="18"/>
      <c r="N30" s="12" t="n">
        <v>2471.49988904916</v>
      </c>
      <c r="O30" s="12" t="n">
        <v>7.02376916856849</v>
      </c>
      <c r="P30" s="18"/>
      <c r="Q30" s="13" t="s">
        <v>27</v>
      </c>
      <c r="R30" s="9" t="s">
        <v>28</v>
      </c>
      <c r="S30" s="9" t="s">
        <v>29</v>
      </c>
      <c r="T30" s="9"/>
      <c r="U30" s="9" t="s">
        <v>61</v>
      </c>
      <c r="V30" s="9" t="n">
        <v>690.860639994253</v>
      </c>
      <c r="W30" s="9" t="n">
        <v>6</v>
      </c>
      <c r="X30" s="14" t="s">
        <v>31</v>
      </c>
      <c r="Y30" s="14"/>
      <c r="Z30" s="9" t="s">
        <v>60</v>
      </c>
    </row>
    <row r="31" s="22" customFormat="true" ht="15" hidden="false" customHeight="false" outlineLevel="0" collapsed="false">
      <c r="A31" s="7" t="n">
        <v>2014</v>
      </c>
      <c r="B31" s="7" t="n">
        <v>22</v>
      </c>
      <c r="C31" s="9" t="n">
        <v>33.3</v>
      </c>
      <c r="D31" s="11" t="n">
        <v>52.4561837636392</v>
      </c>
      <c r="E31" s="11" t="n">
        <v>10.3420507886276</v>
      </c>
      <c r="F31" s="11" t="n">
        <v>5.0721259096234</v>
      </c>
      <c r="G31" s="11" t="n">
        <v>5.22909782813975</v>
      </c>
      <c r="H31" s="11" t="n">
        <v>0.496941168500285</v>
      </c>
      <c r="I31" s="10" t="s">
        <v>26</v>
      </c>
      <c r="J31" s="11" t="n">
        <v>7.66016010820869</v>
      </c>
      <c r="K31" s="11" t="n">
        <v>0.029313592813815</v>
      </c>
      <c r="L31" s="11"/>
      <c r="M31" s="18"/>
      <c r="N31" s="12" t="n">
        <v>2093.24336071883</v>
      </c>
      <c r="O31" s="12" t="n">
        <v>8.71782646180302</v>
      </c>
      <c r="P31" s="18"/>
      <c r="Q31" s="13" t="s">
        <v>27</v>
      </c>
      <c r="R31" s="9" t="s">
        <v>28</v>
      </c>
      <c r="S31" s="9" t="s">
        <v>29</v>
      </c>
      <c r="T31" s="9"/>
      <c r="U31" s="9" t="s">
        <v>62</v>
      </c>
      <c r="V31" s="9" t="n">
        <v>696.853241846169</v>
      </c>
      <c r="W31" s="9" t="n">
        <v>8</v>
      </c>
      <c r="X31" s="14" t="s">
        <v>31</v>
      </c>
      <c r="Y31" s="14"/>
      <c r="Z31" s="9" t="s">
        <v>60</v>
      </c>
    </row>
    <row r="32" s="22" customFormat="true" ht="15" hidden="false" customHeight="false" outlineLevel="0" collapsed="false">
      <c r="A32" s="7" t="n">
        <v>2014</v>
      </c>
      <c r="B32" s="23" t="n">
        <v>22</v>
      </c>
      <c r="C32" s="9" t="n">
        <v>33.1</v>
      </c>
      <c r="D32" s="24" t="n">
        <v>53.1068146916814</v>
      </c>
      <c r="E32" s="24" t="n">
        <v>10.4018936449782</v>
      </c>
      <c r="F32" s="11" t="n">
        <v>5.10549487470681</v>
      </c>
      <c r="G32" s="11" t="n">
        <v>7.05515138023103</v>
      </c>
      <c r="H32" s="11" t="n">
        <v>0.667147812805104</v>
      </c>
      <c r="I32" s="10" t="s">
        <v>26</v>
      </c>
      <c r="J32" s="11" t="n">
        <v>7.97</v>
      </c>
      <c r="K32" s="11" t="n">
        <v>0</v>
      </c>
      <c r="L32" s="9"/>
      <c r="M32" s="9"/>
      <c r="N32" s="18"/>
      <c r="O32" s="18"/>
      <c r="P32" s="18" t="n">
        <v>4003</v>
      </c>
      <c r="Q32" s="13" t="s">
        <v>27</v>
      </c>
      <c r="R32" s="9" t="s">
        <v>28</v>
      </c>
      <c r="S32" s="9" t="s">
        <v>29</v>
      </c>
      <c r="T32" s="9"/>
      <c r="U32" s="9" t="s">
        <v>63</v>
      </c>
      <c r="V32" s="20" t="n">
        <v>2056.85528129571</v>
      </c>
      <c r="W32" s="25" t="n">
        <v>6</v>
      </c>
      <c r="X32" s="14" t="s">
        <v>31</v>
      </c>
      <c r="Y32" s="14" t="s">
        <v>32</v>
      </c>
      <c r="Z32" s="9" t="s">
        <v>64</v>
      </c>
    </row>
    <row r="33" s="22" customFormat="true" ht="15" hidden="false" customHeight="false" outlineLevel="0" collapsed="false">
      <c r="A33" s="7" t="n">
        <v>2014</v>
      </c>
      <c r="B33" s="23" t="n">
        <v>22</v>
      </c>
      <c r="C33" s="9" t="n">
        <v>33.2</v>
      </c>
      <c r="D33" s="24" t="n">
        <v>51.7838521368954</v>
      </c>
      <c r="E33" s="24" t="n">
        <v>10.1900316514903</v>
      </c>
      <c r="F33" s="11" t="n">
        <v>5.08181465062693</v>
      </c>
      <c r="G33" s="11" t="n">
        <v>7.57824037386216</v>
      </c>
      <c r="H33" s="11" t="n">
        <v>1.32598773787506</v>
      </c>
      <c r="I33" s="10" t="s">
        <v>26</v>
      </c>
      <c r="J33" s="11" t="n">
        <v>7.6725</v>
      </c>
      <c r="K33" s="11" t="n">
        <v>0.015</v>
      </c>
      <c r="L33" s="9"/>
      <c r="M33" s="9"/>
      <c r="N33" s="18"/>
      <c r="O33" s="18"/>
      <c r="P33" s="9" t="n">
        <v>3946</v>
      </c>
      <c r="Q33" s="13" t="s">
        <v>27</v>
      </c>
      <c r="R33" s="9" t="s">
        <v>28</v>
      </c>
      <c r="S33" s="9" t="s">
        <v>29</v>
      </c>
      <c r="T33" s="9"/>
      <c r="U33" s="9" t="s">
        <v>56</v>
      </c>
      <c r="V33" s="26" t="n">
        <v>1995.93077778435</v>
      </c>
      <c r="W33" s="26" t="n">
        <v>4</v>
      </c>
      <c r="X33" s="14" t="s">
        <v>31</v>
      </c>
      <c r="Y33" s="14" t="s">
        <v>32</v>
      </c>
      <c r="Z33" s="9" t="s">
        <v>64</v>
      </c>
    </row>
    <row r="34" s="22" customFormat="true" ht="15" hidden="false" customHeight="false" outlineLevel="0" collapsed="false">
      <c r="A34" s="7" t="n">
        <v>2014</v>
      </c>
      <c r="B34" s="23" t="n">
        <v>22</v>
      </c>
      <c r="C34" s="9" t="n">
        <v>33.1</v>
      </c>
      <c r="D34" s="24" t="n">
        <v>51.1598198062253</v>
      </c>
      <c r="E34" s="24" t="n">
        <v>10.1002236810434</v>
      </c>
      <c r="F34" s="11" t="n">
        <v>5.0652165161693</v>
      </c>
      <c r="G34" s="11" t="n">
        <v>6.70584342592852</v>
      </c>
      <c r="H34" s="11" t="n">
        <v>1.12522249007288</v>
      </c>
      <c r="I34" s="10" t="s">
        <v>26</v>
      </c>
      <c r="J34" s="11" t="n">
        <v>7.96166666666667</v>
      </c>
      <c r="K34" s="11" t="n">
        <v>0.0172240142436851</v>
      </c>
      <c r="L34" s="9"/>
      <c r="M34" s="9"/>
      <c r="N34" s="18"/>
      <c r="O34" s="18"/>
      <c r="P34" s="9" t="n">
        <v>1061</v>
      </c>
      <c r="Q34" s="13" t="s">
        <v>27</v>
      </c>
      <c r="R34" s="9" t="s">
        <v>28</v>
      </c>
      <c r="S34" s="9" t="s">
        <v>29</v>
      </c>
      <c r="T34" s="9"/>
      <c r="U34" s="9" t="s">
        <v>65</v>
      </c>
      <c r="V34" s="26" t="n">
        <v>1973.46112074206</v>
      </c>
      <c r="W34" s="26" t="n">
        <v>5</v>
      </c>
      <c r="X34" s="14" t="s">
        <v>31</v>
      </c>
      <c r="Y34" s="14" t="s">
        <v>32</v>
      </c>
      <c r="Z34" s="9" t="s">
        <v>64</v>
      </c>
    </row>
    <row r="35" s="22" customFormat="true" ht="15" hidden="false" customHeight="false" outlineLevel="0" collapsed="false">
      <c r="A35" s="7" t="n">
        <v>2014</v>
      </c>
      <c r="B35" s="23" t="n">
        <v>22</v>
      </c>
      <c r="C35" s="9" t="n">
        <v>33.2</v>
      </c>
      <c r="D35" s="24" t="n">
        <v>50.8766313690937</v>
      </c>
      <c r="E35" s="24" t="n">
        <v>10.0811272604276</v>
      </c>
      <c r="F35" s="11" t="n">
        <v>5.04672047627099</v>
      </c>
      <c r="G35" s="11" t="n">
        <v>5.50766717384936</v>
      </c>
      <c r="H35" s="11" t="n">
        <v>0.386929763116717</v>
      </c>
      <c r="I35" s="10" t="s">
        <v>26</v>
      </c>
      <c r="J35" s="11" t="n">
        <v>7.6575</v>
      </c>
      <c r="K35" s="11" t="n">
        <v>0.0149999999999997</v>
      </c>
      <c r="L35" s="9"/>
      <c r="M35" s="9"/>
      <c r="N35" s="18"/>
      <c r="O35" s="18"/>
      <c r="P35" s="9" t="n">
        <v>1061</v>
      </c>
      <c r="Q35" s="13" t="s">
        <v>27</v>
      </c>
      <c r="R35" s="9" t="s">
        <v>28</v>
      </c>
      <c r="S35" s="9" t="s">
        <v>29</v>
      </c>
      <c r="T35" s="9"/>
      <c r="U35" s="9" t="s">
        <v>66</v>
      </c>
      <c r="V35" s="26" t="n">
        <v>1961.43352768438</v>
      </c>
      <c r="W35" s="26" t="n">
        <v>8</v>
      </c>
      <c r="X35" s="14" t="s">
        <v>31</v>
      </c>
      <c r="Y35" s="14" t="s">
        <v>32</v>
      </c>
      <c r="Z35" s="9" t="s">
        <v>64</v>
      </c>
    </row>
    <row r="36" s="22" customFormat="true" ht="15" hidden="false" customHeight="false" outlineLevel="0" collapsed="false">
      <c r="A36" s="7" t="n">
        <v>2014</v>
      </c>
      <c r="B36" s="23" t="n">
        <v>22</v>
      </c>
      <c r="C36" s="9" t="n">
        <v>33.2</v>
      </c>
      <c r="D36" s="24" t="n">
        <v>50.6688689463393</v>
      </c>
      <c r="E36" s="24" t="n">
        <v>10.0326067619633</v>
      </c>
      <c r="F36" s="11" t="n">
        <v>5.05041911324987</v>
      </c>
      <c r="G36" s="11" t="n">
        <v>5.1965514375437</v>
      </c>
      <c r="H36" s="11" t="n">
        <v>0.992113480858685</v>
      </c>
      <c r="I36" s="10" t="s">
        <v>26</v>
      </c>
      <c r="J36" s="11" t="n">
        <v>8.32</v>
      </c>
      <c r="K36" s="11" t="n">
        <v>0.0115470053837923</v>
      </c>
      <c r="L36" s="9"/>
      <c r="M36" s="9"/>
      <c r="N36" s="18"/>
      <c r="O36" s="18"/>
      <c r="P36" s="9" t="n">
        <v>1061</v>
      </c>
      <c r="Q36" s="13" t="s">
        <v>27</v>
      </c>
      <c r="R36" s="9" t="s">
        <v>28</v>
      </c>
      <c r="S36" s="9" t="s">
        <v>29</v>
      </c>
      <c r="T36" s="9"/>
      <c r="U36" s="9" t="s">
        <v>67</v>
      </c>
      <c r="V36" s="26" t="n">
        <v>1942.44405832682</v>
      </c>
      <c r="W36" s="26" t="n">
        <v>5</v>
      </c>
      <c r="X36" s="14" t="s">
        <v>31</v>
      </c>
      <c r="Y36" s="14" t="s">
        <v>32</v>
      </c>
      <c r="Z36" s="9" t="s">
        <v>64</v>
      </c>
    </row>
    <row r="37" s="22" customFormat="true" ht="15" hidden="false" customHeight="false" outlineLevel="0" collapsed="false">
      <c r="A37" s="7" t="n">
        <v>2014</v>
      </c>
      <c r="B37" s="23" t="n">
        <v>22</v>
      </c>
      <c r="C37" s="9" t="n">
        <v>33.1</v>
      </c>
      <c r="D37" s="24" t="n">
        <v>52.2800701372623</v>
      </c>
      <c r="E37" s="24" t="n">
        <v>10.284081507871</v>
      </c>
      <c r="F37" s="11" t="n">
        <v>5.08359157764838</v>
      </c>
      <c r="G37" s="11" t="n">
        <v>7.3895999834547</v>
      </c>
      <c r="H37" s="11" t="n">
        <v>0.484772419166571</v>
      </c>
      <c r="I37" s="10" t="s">
        <v>26</v>
      </c>
      <c r="J37" s="11" t="n">
        <v>7.9475</v>
      </c>
      <c r="K37" s="11" t="n">
        <v>0.0125830573921181</v>
      </c>
      <c r="L37" s="9"/>
      <c r="M37" s="9"/>
      <c r="N37" s="18"/>
      <c r="O37" s="18"/>
      <c r="P37" s="9" t="n">
        <v>2025</v>
      </c>
      <c r="Q37" s="13" t="s">
        <v>27</v>
      </c>
      <c r="R37" s="9" t="s">
        <v>28</v>
      </c>
      <c r="S37" s="9" t="s">
        <v>29</v>
      </c>
      <c r="T37" s="9"/>
      <c r="U37" s="9" t="s">
        <v>68</v>
      </c>
      <c r="V37" s="26" t="n">
        <v>1998.03734293547</v>
      </c>
      <c r="W37" s="26" t="n">
        <v>7</v>
      </c>
      <c r="X37" s="14" t="s">
        <v>31</v>
      </c>
      <c r="Y37" s="14" t="s">
        <v>32</v>
      </c>
      <c r="Z37" s="9" t="s">
        <v>64</v>
      </c>
    </row>
    <row r="38" s="22" customFormat="true" ht="15" hidden="false" customHeight="false" outlineLevel="0" collapsed="false">
      <c r="A38" s="7" t="n">
        <v>2014</v>
      </c>
      <c r="B38" s="23" t="n">
        <v>22</v>
      </c>
      <c r="C38" s="27" t="n">
        <v>33.2</v>
      </c>
      <c r="D38" s="24" t="n">
        <v>51.0501501217722</v>
      </c>
      <c r="E38" s="24" t="n">
        <v>5.04761206839535</v>
      </c>
      <c r="F38" s="11" t="n">
        <v>10.1137229703948</v>
      </c>
      <c r="G38" s="11" t="n">
        <v>7.17269688640884</v>
      </c>
      <c r="H38" s="11" t="n">
        <v>0.845352180645646</v>
      </c>
      <c r="I38" s="10" t="s">
        <v>26</v>
      </c>
      <c r="J38" s="11" t="n">
        <v>8.29</v>
      </c>
      <c r="K38" s="11" t="n">
        <v>0</v>
      </c>
      <c r="L38" s="9"/>
      <c r="M38" s="9"/>
      <c r="N38" s="18"/>
      <c r="O38" s="18"/>
      <c r="P38" s="9" t="n">
        <v>977</v>
      </c>
      <c r="Q38" s="13" t="s">
        <v>27</v>
      </c>
      <c r="R38" s="9" t="s">
        <v>28</v>
      </c>
      <c r="S38" s="9" t="s">
        <v>29</v>
      </c>
      <c r="T38" s="9"/>
      <c r="U38" s="9" t="s">
        <v>69</v>
      </c>
      <c r="V38" s="26" t="n">
        <v>1942.56405824485</v>
      </c>
      <c r="W38" s="26" t="n">
        <v>7</v>
      </c>
      <c r="X38" s="14" t="s">
        <v>31</v>
      </c>
      <c r="Y38" s="14" t="s">
        <v>32</v>
      </c>
      <c r="Z38" s="9" t="s">
        <v>64</v>
      </c>
    </row>
    <row r="39" s="22" customFormat="true" ht="15" hidden="false" customHeight="false" outlineLevel="0" collapsed="false">
      <c r="A39" s="7" t="n">
        <v>2014</v>
      </c>
      <c r="B39" s="23" t="n">
        <v>22</v>
      </c>
      <c r="C39" s="27" t="n">
        <v>33.2</v>
      </c>
      <c r="D39" s="24" t="n">
        <v>51.4047166722409</v>
      </c>
      <c r="E39" s="24" t="n">
        <v>5.06294930132316</v>
      </c>
      <c r="F39" s="11" t="n">
        <v>10.1531170100413</v>
      </c>
      <c r="G39" s="11" t="n">
        <v>12.2148636980847</v>
      </c>
      <c r="H39" s="11" t="n">
        <v>0.897969538593683</v>
      </c>
      <c r="I39" s="10" t="s">
        <v>26</v>
      </c>
      <c r="J39" s="11" t="n">
        <v>7.675</v>
      </c>
      <c r="K39" s="11" t="n">
        <v>0.00999999999999979</v>
      </c>
      <c r="L39" s="9"/>
      <c r="M39" s="9"/>
      <c r="N39" s="18"/>
      <c r="O39" s="18"/>
      <c r="P39" s="9" t="n">
        <v>3972</v>
      </c>
      <c r="Q39" s="13" t="s">
        <v>27</v>
      </c>
      <c r="R39" s="9" t="s">
        <v>28</v>
      </c>
      <c r="S39" s="9" t="s">
        <v>29</v>
      </c>
      <c r="T39" s="9"/>
      <c r="U39" s="9" t="s">
        <v>70</v>
      </c>
      <c r="V39" s="26" t="n">
        <v>1968.49657093138</v>
      </c>
      <c r="W39" s="26" t="n">
        <v>6</v>
      </c>
      <c r="X39" s="14" t="s">
        <v>31</v>
      </c>
      <c r="Y39" s="14" t="s">
        <v>32</v>
      </c>
      <c r="Z39" s="9" t="s">
        <v>64</v>
      </c>
    </row>
    <row r="40" s="22" customFormat="true" ht="15" hidden="false" customHeight="false" outlineLevel="0" collapsed="false">
      <c r="A40" s="7" t="n">
        <v>2014</v>
      </c>
      <c r="B40" s="23" t="n">
        <v>22</v>
      </c>
      <c r="C40" s="27" t="n">
        <v>33.2</v>
      </c>
      <c r="D40" s="24" t="n">
        <v>51.3622437478435</v>
      </c>
      <c r="E40" s="24" t="n">
        <v>5.08452234903016</v>
      </c>
      <c r="F40" s="11" t="n">
        <v>10.1016851184931</v>
      </c>
      <c r="G40" s="11" t="n">
        <v>10.1554091650746</v>
      </c>
      <c r="H40" s="11" t="n">
        <v>0.680546383196472</v>
      </c>
      <c r="I40" s="10" t="s">
        <v>26</v>
      </c>
      <c r="J40" s="11" t="n">
        <v>7.95</v>
      </c>
      <c r="K40" s="11" t="n">
        <v>0</v>
      </c>
      <c r="L40" s="9"/>
      <c r="M40" s="9"/>
      <c r="N40" s="18"/>
      <c r="O40" s="18"/>
      <c r="P40" s="9" t="n">
        <v>1985</v>
      </c>
      <c r="Q40" s="13" t="s">
        <v>27</v>
      </c>
      <c r="R40" s="9" t="s">
        <v>28</v>
      </c>
      <c r="S40" s="9" t="s">
        <v>29</v>
      </c>
      <c r="T40" s="9"/>
      <c r="U40" s="9" t="s">
        <v>71</v>
      </c>
      <c r="V40" s="26" t="n">
        <v>1958.65714262079</v>
      </c>
      <c r="W40" s="26" t="n">
        <v>7</v>
      </c>
      <c r="X40" s="14" t="s">
        <v>31</v>
      </c>
      <c r="Y40" s="14" t="s">
        <v>32</v>
      </c>
      <c r="Z40" s="9" t="s">
        <v>64</v>
      </c>
    </row>
    <row r="41" s="22" customFormat="true" ht="15" hidden="false" customHeight="false" outlineLevel="0" collapsed="false">
      <c r="A41" s="7" t="n">
        <v>2014</v>
      </c>
      <c r="B41" s="23" t="n">
        <v>22</v>
      </c>
      <c r="C41" s="27" t="n">
        <v>33.2</v>
      </c>
      <c r="D41" s="24" t="n">
        <v>50.5668469749023</v>
      </c>
      <c r="E41" s="24" t="n">
        <v>21.8859733300861</v>
      </c>
      <c r="F41" s="11" t="n">
        <v>2.3104682717213</v>
      </c>
      <c r="G41" s="11" t="n">
        <v>3.34941920672481</v>
      </c>
      <c r="H41" s="11" t="n">
        <v>0.252085779781898</v>
      </c>
      <c r="I41" s="10" t="s">
        <v>26</v>
      </c>
      <c r="J41" s="11" t="n">
        <v>7.96</v>
      </c>
      <c r="K41" s="11" t="n">
        <v>0.0115470053837923</v>
      </c>
      <c r="L41" s="9"/>
      <c r="M41" s="9"/>
      <c r="N41" s="18"/>
      <c r="O41" s="18"/>
      <c r="P41" s="9" t="n">
        <v>1968</v>
      </c>
      <c r="Q41" s="13" t="s">
        <v>27</v>
      </c>
      <c r="R41" s="9" t="s">
        <v>28</v>
      </c>
      <c r="S41" s="9" t="s">
        <v>29</v>
      </c>
      <c r="T41" s="9"/>
      <c r="U41" s="9" t="s">
        <v>72</v>
      </c>
      <c r="V41" s="26" t="n">
        <v>1931.961916268</v>
      </c>
      <c r="W41" s="26" t="n">
        <v>5</v>
      </c>
      <c r="X41" s="14" t="s">
        <v>31</v>
      </c>
      <c r="Y41" s="14" t="s">
        <v>32</v>
      </c>
      <c r="Z41" s="9" t="s">
        <v>64</v>
      </c>
    </row>
    <row r="42" s="22" customFormat="true" ht="15" hidden="false" customHeight="false" outlineLevel="0" collapsed="false">
      <c r="A42" s="7" t="n">
        <v>2014</v>
      </c>
      <c r="B42" s="23" t="n">
        <v>22</v>
      </c>
      <c r="C42" s="9" t="n">
        <v>33.2</v>
      </c>
      <c r="D42" s="24" t="n">
        <v>51.9498580119699</v>
      </c>
      <c r="E42" s="24" t="n">
        <v>10.2937013950503</v>
      </c>
      <c r="F42" s="11" t="n">
        <v>5.04676170584761</v>
      </c>
      <c r="G42" s="11" t="n">
        <v>5.36178697380561</v>
      </c>
      <c r="H42" s="11" t="n">
        <v>0.437835170762512</v>
      </c>
      <c r="I42" s="10" t="s">
        <v>26</v>
      </c>
      <c r="J42" s="11" t="n">
        <v>7.685</v>
      </c>
      <c r="K42" s="11" t="n">
        <v>0.00577350269189665</v>
      </c>
      <c r="L42" s="9"/>
      <c r="M42" s="9"/>
      <c r="N42" s="18"/>
      <c r="O42" s="18"/>
      <c r="P42" s="9" t="n">
        <v>2015</v>
      </c>
      <c r="Q42" s="13" t="s">
        <v>27</v>
      </c>
      <c r="R42" s="9" t="s">
        <v>28</v>
      </c>
      <c r="S42" s="9" t="s">
        <v>29</v>
      </c>
      <c r="T42" s="9"/>
      <c r="U42" s="9" t="s">
        <v>73</v>
      </c>
      <c r="V42" s="26" t="n">
        <v>1966.16042768144</v>
      </c>
      <c r="W42" s="26" t="n">
        <v>7</v>
      </c>
      <c r="X42" s="14" t="s">
        <v>31</v>
      </c>
      <c r="Y42" s="14" t="s">
        <v>32</v>
      </c>
      <c r="Z42" s="9" t="s">
        <v>64</v>
      </c>
    </row>
    <row r="43" s="22" customFormat="true" ht="15" hidden="false" customHeight="false" outlineLevel="0" collapsed="false">
      <c r="A43" s="7" t="n">
        <v>2014</v>
      </c>
      <c r="B43" s="23" t="n">
        <v>22</v>
      </c>
      <c r="C43" s="27" t="n">
        <v>33.2</v>
      </c>
      <c r="D43" s="24" t="n">
        <v>51.4106449846522</v>
      </c>
      <c r="E43" s="24" t="n">
        <v>22.2038034860546</v>
      </c>
      <c r="F43" s="11" t="n">
        <v>2.31539812613372</v>
      </c>
      <c r="G43" s="11" t="n">
        <v>5.1138405926942</v>
      </c>
      <c r="H43" s="11" t="n">
        <v>0.540340668920138</v>
      </c>
      <c r="I43" s="10" t="s">
        <v>26</v>
      </c>
      <c r="J43" s="11" t="n">
        <v>7.6575</v>
      </c>
      <c r="K43" s="11" t="n">
        <v>0.0170782512765993</v>
      </c>
      <c r="L43" s="9"/>
      <c r="M43" s="9"/>
      <c r="N43" s="18"/>
      <c r="O43" s="18"/>
      <c r="P43" s="9" t="n">
        <v>4057</v>
      </c>
      <c r="Q43" s="13" t="s">
        <v>27</v>
      </c>
      <c r="R43" s="9" t="s">
        <v>28</v>
      </c>
      <c r="S43" s="9" t="s">
        <v>29</v>
      </c>
      <c r="T43" s="9"/>
      <c r="U43" s="9" t="s">
        <v>74</v>
      </c>
      <c r="V43" s="26" t="n">
        <v>1960.10859937699</v>
      </c>
      <c r="W43" s="26" t="n">
        <v>6</v>
      </c>
      <c r="X43" s="14" t="s">
        <v>31</v>
      </c>
      <c r="Y43" s="14" t="s">
        <v>32</v>
      </c>
      <c r="Z43" s="9" t="s">
        <v>64</v>
      </c>
    </row>
    <row r="44" s="22" customFormat="true" ht="15" hidden="false" customHeight="false" outlineLevel="0" collapsed="false">
      <c r="A44" s="7" t="n">
        <v>2014</v>
      </c>
      <c r="B44" s="23" t="n">
        <v>22</v>
      </c>
      <c r="C44" s="27" t="n">
        <v>33.1</v>
      </c>
      <c r="D44" s="24" t="n">
        <v>50.157794137761</v>
      </c>
      <c r="E44" s="24" t="n">
        <v>22.6405304230798</v>
      </c>
      <c r="F44" s="11" t="n">
        <v>2.21539836746184</v>
      </c>
      <c r="G44" s="11" t="n">
        <v>4.28306228770384</v>
      </c>
      <c r="H44" s="11" t="n">
        <v>1.45622849532461</v>
      </c>
      <c r="I44" s="10" t="s">
        <v>26</v>
      </c>
      <c r="J44" s="11" t="n">
        <v>8.27</v>
      </c>
      <c r="K44" s="11" t="n">
        <v>0</v>
      </c>
      <c r="L44" s="9"/>
      <c r="M44" s="9"/>
      <c r="N44" s="18"/>
      <c r="O44" s="18"/>
      <c r="P44" s="9" t="n">
        <v>962</v>
      </c>
      <c r="Q44" s="13" t="s">
        <v>27</v>
      </c>
      <c r="R44" s="9" t="s">
        <v>28</v>
      </c>
      <c r="S44" s="9" t="s">
        <v>29</v>
      </c>
      <c r="T44" s="9"/>
      <c r="U44" s="9" t="s">
        <v>75</v>
      </c>
      <c r="V44" s="26" t="n">
        <v>1866.56979875237</v>
      </c>
      <c r="W44" s="26" t="n">
        <v>6</v>
      </c>
      <c r="X44" s="14" t="s">
        <v>31</v>
      </c>
      <c r="Y44" s="14" t="s">
        <v>32</v>
      </c>
      <c r="Z44" s="9" t="s">
        <v>64</v>
      </c>
    </row>
    <row r="45" s="22" customFormat="true" ht="15" hidden="false" customHeight="false" outlineLevel="0" collapsed="false">
      <c r="A45" s="7" t="n">
        <v>2014</v>
      </c>
      <c r="B45" s="23" t="n">
        <v>22</v>
      </c>
      <c r="C45" s="9" t="n">
        <v>33.1</v>
      </c>
      <c r="D45" s="24" t="n">
        <v>51.6872511445667</v>
      </c>
      <c r="E45" s="24" t="n">
        <v>10.1427256874296</v>
      </c>
      <c r="F45" s="11" t="n">
        <v>5.09599221525093</v>
      </c>
      <c r="G45" s="11" t="n">
        <v>5.52965025940138</v>
      </c>
      <c r="H45" s="11" t="n">
        <v>0.744428120640845</v>
      </c>
      <c r="I45" s="10" t="s">
        <v>26</v>
      </c>
      <c r="J45" s="11" t="n">
        <v>8.255</v>
      </c>
      <c r="K45" s="11" t="n">
        <v>0.00577350269189614</v>
      </c>
      <c r="L45" s="9"/>
      <c r="M45" s="9"/>
      <c r="N45" s="18"/>
      <c r="O45" s="18"/>
      <c r="P45" s="9" t="n">
        <v>2010</v>
      </c>
      <c r="Q45" s="13" t="s">
        <v>27</v>
      </c>
      <c r="R45" s="9" t="s">
        <v>28</v>
      </c>
      <c r="S45" s="9" t="s">
        <v>29</v>
      </c>
      <c r="T45" s="9"/>
      <c r="U45" s="9" t="s">
        <v>76</v>
      </c>
      <c r="V45" s="26" t="n">
        <v>2279.67022713169</v>
      </c>
      <c r="W45" s="26" t="n">
        <v>4</v>
      </c>
      <c r="X45" s="14" t="s">
        <v>31</v>
      </c>
      <c r="Y45" s="14" t="s">
        <v>32</v>
      </c>
      <c r="Z45" s="9" t="s">
        <v>64</v>
      </c>
    </row>
    <row r="46" s="22" customFormat="true" ht="15" hidden="false" customHeight="false" outlineLevel="0" collapsed="false">
      <c r="A46" s="7" t="n">
        <v>2014</v>
      </c>
      <c r="B46" s="23" t="n">
        <v>22</v>
      </c>
      <c r="C46" s="27" t="n">
        <v>33.2</v>
      </c>
      <c r="D46" s="24" t="n">
        <v>49.7494200991679</v>
      </c>
      <c r="E46" s="24" t="n">
        <v>21.5768486473544</v>
      </c>
      <c r="F46" s="11" t="n">
        <v>2.30568517730544</v>
      </c>
      <c r="G46" s="11" t="n">
        <v>3.80922127497972</v>
      </c>
      <c r="H46" s="11" t="n">
        <v>0.43161549412762</v>
      </c>
      <c r="I46" s="10" t="s">
        <v>26</v>
      </c>
      <c r="J46" s="11" t="n">
        <v>7.63</v>
      </c>
      <c r="K46" s="11" t="n">
        <v>0</v>
      </c>
      <c r="L46" s="9"/>
      <c r="M46" s="9"/>
      <c r="N46" s="18"/>
      <c r="O46" s="18"/>
      <c r="P46" s="9" t="n">
        <v>898</v>
      </c>
      <c r="Q46" s="13" t="s">
        <v>27</v>
      </c>
      <c r="R46" s="9" t="s">
        <v>28</v>
      </c>
      <c r="S46" s="9" t="s">
        <v>29</v>
      </c>
      <c r="T46" s="9"/>
      <c r="U46" s="9" t="s">
        <v>77</v>
      </c>
      <c r="V46" s="26" t="n">
        <v>1914.59543737737</v>
      </c>
      <c r="W46" s="26" t="n">
        <v>8</v>
      </c>
      <c r="X46" s="14" t="s">
        <v>31</v>
      </c>
      <c r="Y46" s="14" t="s">
        <v>32</v>
      </c>
      <c r="Z46" s="9" t="s">
        <v>64</v>
      </c>
    </row>
    <row r="47" s="22" customFormat="true" ht="15" hidden="false" customHeight="false" outlineLevel="0" collapsed="false">
      <c r="A47" s="7" t="n">
        <v>2014</v>
      </c>
      <c r="B47" s="23" t="n">
        <v>22</v>
      </c>
      <c r="C47" s="27" t="n">
        <v>33.2</v>
      </c>
      <c r="D47" s="24" t="n">
        <v>50.2658339933737</v>
      </c>
      <c r="E47" s="24" t="n">
        <v>5.0276278615905</v>
      </c>
      <c r="F47" s="11" t="n">
        <v>9.99792255456871</v>
      </c>
      <c r="G47" s="11" t="n">
        <v>12.4539155453559</v>
      </c>
      <c r="H47" s="11" t="n">
        <v>0.844776425818737</v>
      </c>
      <c r="I47" s="10" t="s">
        <v>26</v>
      </c>
      <c r="J47" s="11" t="n">
        <v>8.26</v>
      </c>
      <c r="K47" s="11" t="n">
        <v>0</v>
      </c>
      <c r="L47" s="9"/>
      <c r="M47" s="9"/>
      <c r="N47" s="18"/>
      <c r="O47" s="18"/>
      <c r="P47" s="9" t="n">
        <v>3908</v>
      </c>
      <c r="Q47" s="13" t="s">
        <v>27</v>
      </c>
      <c r="R47" s="9" t="s">
        <v>28</v>
      </c>
      <c r="S47" s="9" t="s">
        <v>29</v>
      </c>
      <c r="T47" s="9"/>
      <c r="U47" s="9" t="s">
        <v>78</v>
      </c>
      <c r="V47" s="26" t="n">
        <v>1925.34822337095</v>
      </c>
      <c r="W47" s="26" t="n">
        <v>6</v>
      </c>
      <c r="X47" s="14" t="s">
        <v>31</v>
      </c>
      <c r="Y47" s="14" t="s">
        <v>32</v>
      </c>
      <c r="Z47" s="9" t="s">
        <v>64</v>
      </c>
    </row>
    <row r="48" s="22" customFormat="true" ht="15" hidden="false" customHeight="false" outlineLevel="0" collapsed="false">
      <c r="A48" s="7" t="n">
        <v>2014</v>
      </c>
      <c r="B48" s="23" t="n">
        <v>22</v>
      </c>
      <c r="C48" s="9" t="n">
        <v>33.1</v>
      </c>
      <c r="D48" s="24" t="n">
        <v>50.7845142211836</v>
      </c>
      <c r="E48" s="24" t="n">
        <v>10.086051210564</v>
      </c>
      <c r="F48" s="11" t="n">
        <v>5.03512357422819</v>
      </c>
      <c r="G48" s="11" t="n">
        <v>4.85960638574562</v>
      </c>
      <c r="H48" s="11" t="n">
        <v>0.521060652777363</v>
      </c>
      <c r="I48" s="10" t="s">
        <v>26</v>
      </c>
      <c r="J48" s="11" t="n">
        <v>8.65</v>
      </c>
      <c r="K48" s="11" t="n">
        <v>0.0199999999999996</v>
      </c>
      <c r="L48" s="9"/>
      <c r="M48" s="9"/>
      <c r="N48" s="18"/>
      <c r="O48" s="18"/>
      <c r="P48" s="9" t="n">
        <v>966</v>
      </c>
      <c r="Q48" s="13" t="s">
        <v>27</v>
      </c>
      <c r="R48" s="9" t="s">
        <v>28</v>
      </c>
      <c r="S48" s="9" t="s">
        <v>29</v>
      </c>
      <c r="T48" s="9"/>
      <c r="U48" s="9" t="s">
        <v>79</v>
      </c>
      <c r="V48" s="26" t="n">
        <v>1904.09067978665</v>
      </c>
      <c r="W48" s="26" t="n">
        <v>6</v>
      </c>
      <c r="X48" s="14" t="s">
        <v>31</v>
      </c>
      <c r="Y48" s="14" t="s">
        <v>32</v>
      </c>
      <c r="Z48" s="9" t="s">
        <v>64</v>
      </c>
    </row>
    <row r="49" s="22" customFormat="true" ht="15" hidden="false" customHeight="false" outlineLevel="0" collapsed="false">
      <c r="A49" s="7" t="n">
        <v>2014</v>
      </c>
      <c r="B49" s="23" t="n">
        <v>22</v>
      </c>
      <c r="C49" s="9" t="n">
        <v>33.1</v>
      </c>
      <c r="D49" s="24" t="n">
        <v>51.9550552902664</v>
      </c>
      <c r="E49" s="24" t="n">
        <v>10.1990316104122</v>
      </c>
      <c r="F49" s="11" t="n">
        <v>5.09411650780899</v>
      </c>
      <c r="G49" s="11" t="n">
        <v>10.1618306537449</v>
      </c>
      <c r="H49" s="11" t="n">
        <v>1.35241749630965</v>
      </c>
      <c r="I49" s="10" t="s">
        <v>26</v>
      </c>
      <c r="J49" s="11" t="n">
        <v>7.67</v>
      </c>
      <c r="K49" s="11" t="n">
        <v>0.00999999999999979</v>
      </c>
      <c r="L49" s="9"/>
      <c r="M49" s="9"/>
      <c r="N49" s="18"/>
      <c r="O49" s="18"/>
      <c r="P49" s="9" t="n">
        <v>7993</v>
      </c>
      <c r="Q49" s="13" t="s">
        <v>27</v>
      </c>
      <c r="R49" s="9" t="s">
        <v>28</v>
      </c>
      <c r="S49" s="9" t="s">
        <v>29</v>
      </c>
      <c r="T49" s="9"/>
      <c r="U49" s="9" t="s">
        <v>80</v>
      </c>
      <c r="V49" s="26" t="n">
        <v>1965.28241098855</v>
      </c>
      <c r="W49" s="26" t="n">
        <v>5</v>
      </c>
      <c r="X49" s="14" t="s">
        <v>31</v>
      </c>
      <c r="Y49" s="14" t="s">
        <v>32</v>
      </c>
      <c r="Z49" s="9" t="s">
        <v>64</v>
      </c>
    </row>
    <row r="50" s="22" customFormat="true" ht="15" hidden="false" customHeight="false" outlineLevel="0" collapsed="false">
      <c r="A50" s="7" t="n">
        <v>2014</v>
      </c>
      <c r="B50" s="23" t="n">
        <v>22</v>
      </c>
      <c r="C50" s="27" t="n">
        <v>33.3</v>
      </c>
      <c r="D50" s="24" t="n">
        <v>50.1454968027523</v>
      </c>
      <c r="E50" s="28" t="n">
        <v>5</v>
      </c>
      <c r="F50" s="11" t="n">
        <f aca="false">D50/E50</f>
        <v>10.0290993605505</v>
      </c>
      <c r="G50" s="11" t="n">
        <v>8.8211951657425</v>
      </c>
      <c r="H50" s="11" t="n">
        <v>0.497406470553776</v>
      </c>
      <c r="I50" s="10" t="s">
        <v>26</v>
      </c>
      <c r="J50" s="11" t="n">
        <v>7.6375</v>
      </c>
      <c r="K50" s="11" t="n">
        <v>0.00957427107756356</v>
      </c>
      <c r="L50" s="9"/>
      <c r="M50" s="9"/>
      <c r="N50" s="18"/>
      <c r="O50" s="18"/>
      <c r="P50" s="9" t="n">
        <v>2017</v>
      </c>
      <c r="Q50" s="13" t="s">
        <v>27</v>
      </c>
      <c r="R50" s="9" t="s">
        <v>28</v>
      </c>
      <c r="S50" s="9" t="s">
        <v>29</v>
      </c>
      <c r="T50" s="9"/>
      <c r="U50" s="9" t="s">
        <v>81</v>
      </c>
      <c r="V50" s="26" t="n">
        <v>1990.80602677368</v>
      </c>
      <c r="W50" s="26" t="n">
        <v>6</v>
      </c>
      <c r="X50" s="14" t="s">
        <v>31</v>
      </c>
      <c r="Y50" s="14" t="s">
        <v>32</v>
      </c>
      <c r="Z50" s="9" t="s">
        <v>64</v>
      </c>
    </row>
    <row r="51" s="22" customFormat="true" ht="15" hidden="false" customHeight="false" outlineLevel="0" collapsed="false">
      <c r="A51" s="7" t="n">
        <v>2014</v>
      </c>
      <c r="B51" s="23" t="n">
        <v>22</v>
      </c>
      <c r="C51" s="27" t="n">
        <v>33.2</v>
      </c>
      <c r="D51" s="24" t="n">
        <v>51.9551256797502</v>
      </c>
      <c r="E51" s="24" t="n">
        <v>22</v>
      </c>
      <c r="F51" s="11" t="n">
        <f aca="false">D51/E51</f>
        <v>2.36159662180683</v>
      </c>
      <c r="G51" s="11" t="n">
        <v>3.4191627051654</v>
      </c>
      <c r="H51" s="11" t="n">
        <v>0.817774313326765</v>
      </c>
      <c r="I51" s="10" t="s">
        <v>26</v>
      </c>
      <c r="J51" s="11" t="n">
        <v>8.27</v>
      </c>
      <c r="K51" s="11" t="n">
        <v>0</v>
      </c>
      <c r="L51" s="9"/>
      <c r="M51" s="9"/>
      <c r="N51" s="18"/>
      <c r="O51" s="18"/>
      <c r="P51" s="9" t="n">
        <v>2000</v>
      </c>
      <c r="Q51" s="13" t="s">
        <v>27</v>
      </c>
      <c r="R51" s="9" t="s">
        <v>28</v>
      </c>
      <c r="S51" s="9" t="s">
        <v>29</v>
      </c>
      <c r="T51" s="9"/>
      <c r="U51" s="9" t="s">
        <v>82</v>
      </c>
      <c r="V51" s="26" t="n">
        <v>1895.46691208208</v>
      </c>
      <c r="W51" s="26" t="n">
        <v>6</v>
      </c>
      <c r="X51" s="14" t="s">
        <v>31</v>
      </c>
      <c r="Y51" s="14" t="s">
        <v>32</v>
      </c>
      <c r="Z51" s="9" t="s">
        <v>64</v>
      </c>
    </row>
    <row r="52" s="22" customFormat="true" ht="15" hidden="false" customHeight="false" outlineLevel="0" collapsed="false">
      <c r="A52" s="7" t="n">
        <v>2013</v>
      </c>
      <c r="B52" s="7" t="n">
        <v>21.9</v>
      </c>
      <c r="C52" s="9" t="n">
        <v>33.1</v>
      </c>
      <c r="D52" s="9" t="n">
        <v>28.2</v>
      </c>
      <c r="E52" s="9" t="n">
        <v>18.5</v>
      </c>
      <c r="F52" s="11" t="n">
        <v>1.52432432432432</v>
      </c>
      <c r="G52" s="11" t="n">
        <v>2.500868</v>
      </c>
      <c r="H52" s="11" t="n">
        <v>0.040013888</v>
      </c>
      <c r="I52" s="11" t="s">
        <v>83</v>
      </c>
      <c r="J52" s="24" t="n">
        <v>7.84928571428572</v>
      </c>
      <c r="K52" s="24" t="n">
        <v>0.0334749373199028</v>
      </c>
      <c r="L52" s="29"/>
      <c r="M52" s="29"/>
      <c r="N52" s="30" t="n">
        <v>1068.82205398334</v>
      </c>
      <c r="O52" s="30" t="n">
        <v>10.5533707537325</v>
      </c>
      <c r="P52" s="29"/>
      <c r="Q52" s="13" t="s">
        <v>27</v>
      </c>
      <c r="R52" s="9" t="s">
        <v>28</v>
      </c>
      <c r="S52" s="9" t="s">
        <v>29</v>
      </c>
      <c r="T52" s="9"/>
      <c r="U52" s="9" t="s">
        <v>84</v>
      </c>
      <c r="V52" s="26" t="n">
        <v>367</v>
      </c>
      <c r="W52" s="26" t="n">
        <v>18</v>
      </c>
      <c r="X52" s="14" t="s">
        <v>31</v>
      </c>
      <c r="Y52" s="14" t="s">
        <v>32</v>
      </c>
      <c r="Z52" s="9" t="s">
        <v>85</v>
      </c>
    </row>
    <row r="53" s="22" customFormat="true" ht="15" hidden="false" customHeight="false" outlineLevel="0" collapsed="false">
      <c r="A53" s="7" t="n">
        <v>2013</v>
      </c>
      <c r="B53" s="7" t="n">
        <v>21.6</v>
      </c>
      <c r="C53" s="9" t="n">
        <v>33.1</v>
      </c>
      <c r="D53" s="9" t="n">
        <v>28.2</v>
      </c>
      <c r="E53" s="9" t="n">
        <v>18.9</v>
      </c>
      <c r="F53" s="11" t="n">
        <v>1.49206349206349</v>
      </c>
      <c r="G53" s="11" t="n">
        <v>3.256959</v>
      </c>
      <c r="H53" s="11" t="n">
        <v>0.052111344</v>
      </c>
      <c r="I53" s="11" t="s">
        <v>83</v>
      </c>
      <c r="J53" s="24" t="n">
        <v>7.934</v>
      </c>
      <c r="K53" s="24" t="n">
        <v>0.0242156973882646</v>
      </c>
      <c r="L53" s="29"/>
      <c r="M53" s="29"/>
      <c r="N53" s="30" t="n">
        <v>2197.27883572184</v>
      </c>
      <c r="O53" s="30" t="n">
        <v>7.32250906691457</v>
      </c>
      <c r="P53" s="29"/>
      <c r="Q53" s="13" t="s">
        <v>27</v>
      </c>
      <c r="R53" s="9" t="s">
        <v>28</v>
      </c>
      <c r="S53" s="9" t="s">
        <v>29</v>
      </c>
      <c r="T53" s="9"/>
      <c r="U53" s="9" t="s">
        <v>86</v>
      </c>
      <c r="V53" s="26" t="n">
        <v>361</v>
      </c>
      <c r="W53" s="26" t="n">
        <v>15</v>
      </c>
      <c r="X53" s="14" t="s">
        <v>31</v>
      </c>
      <c r="Y53" s="14" t="s">
        <v>32</v>
      </c>
      <c r="Z53" s="9" t="s">
        <v>85</v>
      </c>
    </row>
    <row r="54" s="22" customFormat="true" ht="15" hidden="false" customHeight="false" outlineLevel="0" collapsed="false">
      <c r="A54" s="7" t="n">
        <v>2013</v>
      </c>
      <c r="B54" s="7" t="n">
        <v>21.6</v>
      </c>
      <c r="C54" s="9" t="n">
        <v>33.1</v>
      </c>
      <c r="D54" s="9" t="n">
        <v>28.2</v>
      </c>
      <c r="E54" s="9" t="n">
        <v>18.9</v>
      </c>
      <c r="F54" s="11" t="n">
        <v>1.49206349206349</v>
      </c>
      <c r="G54" s="11" t="n">
        <v>2.929777</v>
      </c>
      <c r="H54" s="11" t="n">
        <v>0.046876432</v>
      </c>
      <c r="I54" s="11" t="s">
        <v>83</v>
      </c>
      <c r="J54" s="24" t="n">
        <v>7.934</v>
      </c>
      <c r="K54" s="24" t="n">
        <v>0.0242156973882646</v>
      </c>
      <c r="L54" s="29"/>
      <c r="M54" s="29"/>
      <c r="N54" s="30" t="n">
        <v>2197.27883572184</v>
      </c>
      <c r="O54" s="30" t="n">
        <v>7.32250906691457</v>
      </c>
      <c r="P54" s="29"/>
      <c r="Q54" s="13" t="s">
        <v>27</v>
      </c>
      <c r="R54" s="9" t="s">
        <v>28</v>
      </c>
      <c r="S54" s="9" t="s">
        <v>29</v>
      </c>
      <c r="T54" s="9"/>
      <c r="U54" s="9" t="s">
        <v>86</v>
      </c>
      <c r="V54" s="26" t="n">
        <v>361</v>
      </c>
      <c r="W54" s="26" t="n">
        <v>15</v>
      </c>
      <c r="X54" s="14" t="s">
        <v>31</v>
      </c>
      <c r="Y54" s="14" t="s">
        <v>32</v>
      </c>
      <c r="Z54" s="9" t="s">
        <v>85</v>
      </c>
    </row>
    <row r="55" s="22" customFormat="true" ht="15" hidden="false" customHeight="false" outlineLevel="0" collapsed="false">
      <c r="A55" s="7" t="n">
        <v>2013</v>
      </c>
      <c r="B55" s="7" t="n">
        <v>21.9</v>
      </c>
      <c r="C55" s="9" t="n">
        <v>33.2</v>
      </c>
      <c r="D55" s="9" t="n">
        <v>28.8</v>
      </c>
      <c r="E55" s="9" t="n">
        <v>18.6</v>
      </c>
      <c r="F55" s="11" t="n">
        <v>1.54838709677419</v>
      </c>
      <c r="G55" s="11" t="n">
        <v>3.774924</v>
      </c>
      <c r="H55" s="11" t="n">
        <v>0.060398784</v>
      </c>
      <c r="I55" s="11" t="s">
        <v>83</v>
      </c>
      <c r="J55" s="24" t="n">
        <v>7.8784</v>
      </c>
      <c r="K55" s="24" t="n">
        <v>0.0248253902285543</v>
      </c>
      <c r="L55" s="29"/>
      <c r="M55" s="29"/>
      <c r="N55" s="30" t="n">
        <v>2998</v>
      </c>
      <c r="O55" s="30" t="n">
        <v>14.6018615513314</v>
      </c>
      <c r="P55" s="29"/>
      <c r="Q55" s="13" t="s">
        <v>27</v>
      </c>
      <c r="R55" s="9" t="s">
        <v>28</v>
      </c>
      <c r="S55" s="9" t="s">
        <v>29</v>
      </c>
      <c r="T55" s="9"/>
      <c r="U55" s="9" t="s">
        <v>87</v>
      </c>
      <c r="V55" s="26" t="n">
        <v>367</v>
      </c>
      <c r="W55" s="26" t="n">
        <v>14</v>
      </c>
      <c r="X55" s="14" t="s">
        <v>31</v>
      </c>
      <c r="Y55" s="14" t="s">
        <v>32</v>
      </c>
      <c r="Z55" s="9" t="s">
        <v>85</v>
      </c>
    </row>
    <row r="56" s="22" customFormat="true" ht="15" hidden="false" customHeight="false" outlineLevel="0" collapsed="false">
      <c r="A56" s="7" t="n">
        <v>2013</v>
      </c>
      <c r="B56" s="7" t="n">
        <v>21.9</v>
      </c>
      <c r="C56" s="9" t="n">
        <v>33.2</v>
      </c>
      <c r="D56" s="9" t="n">
        <v>28.8</v>
      </c>
      <c r="E56" s="9" t="n">
        <v>18.6</v>
      </c>
      <c r="F56" s="11" t="n">
        <v>1.54838709677419</v>
      </c>
      <c r="G56" s="11" t="n">
        <v>3.56999</v>
      </c>
      <c r="H56" s="11" t="n">
        <v>0.05711984</v>
      </c>
      <c r="I56" s="11" t="s">
        <v>83</v>
      </c>
      <c r="J56" s="24" t="n">
        <v>7.8784</v>
      </c>
      <c r="K56" s="24" t="n">
        <v>0.0248253902285543</v>
      </c>
      <c r="L56" s="29"/>
      <c r="M56" s="29"/>
      <c r="N56" s="30" t="n">
        <v>2998</v>
      </c>
      <c r="O56" s="30" t="n">
        <v>14.6018615513314</v>
      </c>
      <c r="P56" s="29"/>
      <c r="Q56" s="13" t="s">
        <v>27</v>
      </c>
      <c r="R56" s="9" t="s">
        <v>28</v>
      </c>
      <c r="S56" s="9" t="s">
        <v>29</v>
      </c>
      <c r="T56" s="9"/>
      <c r="U56" s="9" t="s">
        <v>87</v>
      </c>
      <c r="V56" s="26" t="n">
        <v>367</v>
      </c>
      <c r="W56" s="26" t="n">
        <v>14</v>
      </c>
      <c r="X56" s="14" t="s">
        <v>31</v>
      </c>
      <c r="Y56" s="14" t="s">
        <v>32</v>
      </c>
      <c r="Z56" s="9" t="s">
        <v>85</v>
      </c>
    </row>
    <row r="57" s="22" customFormat="true" ht="15" hidden="false" customHeight="false" outlineLevel="0" collapsed="false">
      <c r="A57" s="7" t="n">
        <v>2013</v>
      </c>
      <c r="B57" s="7" t="n">
        <v>21.6</v>
      </c>
      <c r="C57" s="9" t="n">
        <v>33.2</v>
      </c>
      <c r="D57" s="9" t="n">
        <v>27.9</v>
      </c>
      <c r="E57" s="9" t="n">
        <v>18.2</v>
      </c>
      <c r="F57" s="11" t="n">
        <v>1.53296703296703</v>
      </c>
      <c r="G57" s="11" t="n">
        <v>4.240594</v>
      </c>
      <c r="H57" s="11" t="n">
        <v>0.067849504</v>
      </c>
      <c r="I57" s="11" t="s">
        <v>83</v>
      </c>
      <c r="J57" s="24" t="n">
        <v>7.89785714285714</v>
      </c>
      <c r="K57" s="24" t="n">
        <v>0.0302017028848186</v>
      </c>
      <c r="L57" s="29"/>
      <c r="M57" s="29"/>
      <c r="N57" s="30" t="n">
        <v>4180.52700588908</v>
      </c>
      <c r="O57" s="30" t="n">
        <v>20.3911103568099</v>
      </c>
      <c r="P57" s="29"/>
      <c r="Q57" s="13" t="s">
        <v>27</v>
      </c>
      <c r="R57" s="9" t="s">
        <v>28</v>
      </c>
      <c r="S57" s="9" t="s">
        <v>29</v>
      </c>
      <c r="T57" s="9"/>
      <c r="U57" s="9" t="s">
        <v>88</v>
      </c>
      <c r="V57" s="26" t="n">
        <v>359</v>
      </c>
      <c r="W57" s="26" t="n">
        <v>15</v>
      </c>
      <c r="X57" s="14" t="s">
        <v>31</v>
      </c>
      <c r="Y57" s="14" t="s">
        <v>32</v>
      </c>
      <c r="Z57" s="9" t="s">
        <v>85</v>
      </c>
    </row>
    <row r="58" s="22" customFormat="true" ht="15" hidden="false" customHeight="false" outlineLevel="0" collapsed="false">
      <c r="A58" s="7" t="n">
        <v>2013</v>
      </c>
      <c r="B58" s="7" t="n">
        <v>21.6</v>
      </c>
      <c r="C58" s="9" t="n">
        <v>33.2</v>
      </c>
      <c r="D58" s="9" t="n">
        <v>27.9</v>
      </c>
      <c r="E58" s="9" t="n">
        <v>18.2</v>
      </c>
      <c r="F58" s="11" t="n">
        <v>1.53296703296703</v>
      </c>
      <c r="G58" s="11" t="n">
        <v>4.34668</v>
      </c>
      <c r="H58" s="11" t="n">
        <v>0.06954688</v>
      </c>
      <c r="I58" s="11" t="s">
        <v>83</v>
      </c>
      <c r="J58" s="24" t="n">
        <v>7.89785714285714</v>
      </c>
      <c r="K58" s="24" t="n">
        <v>0.0302017028848186</v>
      </c>
      <c r="L58" s="29"/>
      <c r="M58" s="29"/>
      <c r="N58" s="30" t="n">
        <v>4180.52700588908</v>
      </c>
      <c r="O58" s="30" t="n">
        <v>20.3911103568099</v>
      </c>
      <c r="P58" s="29"/>
      <c r="Q58" s="13" t="s">
        <v>27</v>
      </c>
      <c r="R58" s="9" t="s">
        <v>28</v>
      </c>
      <c r="S58" s="9" t="s">
        <v>29</v>
      </c>
      <c r="T58" s="9"/>
      <c r="U58" s="9" t="s">
        <v>88</v>
      </c>
      <c r="V58" s="26" t="n">
        <v>359</v>
      </c>
      <c r="W58" s="26" t="n">
        <v>15</v>
      </c>
      <c r="X58" s="14" t="s">
        <v>31</v>
      </c>
      <c r="Y58" s="14" t="s">
        <v>32</v>
      </c>
      <c r="Z58" s="9" t="s">
        <v>85</v>
      </c>
    </row>
    <row r="59" s="22" customFormat="true" ht="15" hidden="false" customHeight="false" outlineLevel="0" collapsed="false">
      <c r="A59" s="7" t="n">
        <v>2013</v>
      </c>
      <c r="B59" s="7" t="n">
        <v>21.6</v>
      </c>
      <c r="C59" s="9" t="n">
        <v>33.2</v>
      </c>
      <c r="D59" s="9" t="n">
        <v>27.9</v>
      </c>
      <c r="E59" s="9" t="n">
        <v>18.2</v>
      </c>
      <c r="F59" s="11" t="n">
        <v>1.53296703296703</v>
      </c>
      <c r="G59" s="11" t="n">
        <v>3.897533</v>
      </c>
      <c r="H59" s="11" t="n">
        <v>0.062360528</v>
      </c>
      <c r="I59" s="11" t="s">
        <v>83</v>
      </c>
      <c r="J59" s="24" t="n">
        <v>7.89785714285714</v>
      </c>
      <c r="K59" s="24" t="n">
        <v>0.0302017028848186</v>
      </c>
      <c r="L59" s="29"/>
      <c r="M59" s="29"/>
      <c r="N59" s="30" t="n">
        <v>4180.52700588908</v>
      </c>
      <c r="O59" s="30" t="n">
        <v>20.3911103568099</v>
      </c>
      <c r="P59" s="29"/>
      <c r="Q59" s="13" t="s">
        <v>27</v>
      </c>
      <c r="R59" s="9" t="s">
        <v>28</v>
      </c>
      <c r="S59" s="9" t="s">
        <v>29</v>
      </c>
      <c r="T59" s="9"/>
      <c r="U59" s="9" t="s">
        <v>88</v>
      </c>
      <c r="V59" s="26" t="n">
        <v>359</v>
      </c>
      <c r="W59" s="26" t="n">
        <v>15</v>
      </c>
      <c r="X59" s="14" t="s">
        <v>31</v>
      </c>
      <c r="Y59" s="14" t="s">
        <v>32</v>
      </c>
      <c r="Z59" s="9" t="s">
        <v>85</v>
      </c>
    </row>
    <row r="60" s="22" customFormat="true" ht="15" hidden="false" customHeight="false" outlineLevel="0" collapsed="false">
      <c r="A60" s="7" t="n">
        <v>2007</v>
      </c>
      <c r="B60" s="22" t="n">
        <v>20</v>
      </c>
      <c r="C60" s="27" t="n">
        <v>34</v>
      </c>
      <c r="D60" s="11" t="n">
        <f aca="false">F60*E60</f>
        <v>51.4791085714286</v>
      </c>
      <c r="E60" s="11" t="n">
        <f aca="false">10.27*C60/35</f>
        <v>9.97657142857143</v>
      </c>
      <c r="F60" s="9" t="n">
        <v>5.16</v>
      </c>
      <c r="G60" s="9" t="n">
        <v>6.8375</v>
      </c>
      <c r="H60" s="11" t="n">
        <v>0.80350793399941</v>
      </c>
      <c r="I60" s="10" t="s">
        <v>26</v>
      </c>
      <c r="J60" s="11" t="n">
        <v>8.16</v>
      </c>
      <c r="K60" s="11" t="n">
        <v>0.03</v>
      </c>
      <c r="L60" s="9"/>
      <c r="M60" s="9"/>
      <c r="N60" s="18" t="n">
        <v>2263</v>
      </c>
      <c r="O60" s="18" t="n">
        <v>10</v>
      </c>
      <c r="P60" s="9"/>
      <c r="Q60" s="31" t="s">
        <v>89</v>
      </c>
      <c r="R60" s="9" t="s">
        <v>28</v>
      </c>
      <c r="S60" s="9" t="s">
        <v>29</v>
      </c>
      <c r="T60" s="9"/>
      <c r="U60" s="9" t="s">
        <v>90</v>
      </c>
      <c r="V60" s="9" t="n">
        <f aca="false">416*C60/35</f>
        <v>404.114285714286</v>
      </c>
      <c r="W60" s="26" t="n">
        <v>4</v>
      </c>
      <c r="X60" s="14" t="s">
        <v>31</v>
      </c>
      <c r="Y60" s="14"/>
      <c r="Z60" s="9"/>
    </row>
    <row r="61" s="22" customFormat="true" ht="15" hidden="false" customHeight="false" outlineLevel="0" collapsed="false">
      <c r="A61" s="7" t="n">
        <v>2007</v>
      </c>
      <c r="B61" s="22" t="n">
        <v>20</v>
      </c>
      <c r="C61" s="27" t="n">
        <v>34</v>
      </c>
      <c r="D61" s="11" t="n">
        <f aca="false">F61*E61</f>
        <v>51.4791085714286</v>
      </c>
      <c r="E61" s="11" t="n">
        <f aca="false">10.27*C61/35</f>
        <v>9.97657142857143</v>
      </c>
      <c r="F61" s="9" t="n">
        <v>5.16</v>
      </c>
      <c r="G61" s="11" t="n">
        <v>5.31818181818182</v>
      </c>
      <c r="H61" s="11" t="n">
        <v>0.613673399555751</v>
      </c>
      <c r="I61" s="10" t="s">
        <v>26</v>
      </c>
      <c r="J61" s="11" t="n">
        <v>8.16</v>
      </c>
      <c r="K61" s="11" t="n">
        <v>0.03</v>
      </c>
      <c r="L61" s="9"/>
      <c r="M61" s="9"/>
      <c r="N61" s="18" t="n">
        <v>2263</v>
      </c>
      <c r="O61" s="18" t="n">
        <v>10</v>
      </c>
      <c r="P61" s="9"/>
      <c r="Q61" s="31" t="s">
        <v>89</v>
      </c>
      <c r="R61" s="9" t="s">
        <v>28</v>
      </c>
      <c r="S61" s="9" t="s">
        <v>29</v>
      </c>
      <c r="T61" s="9"/>
      <c r="U61" s="9" t="s">
        <v>91</v>
      </c>
      <c r="V61" s="9" t="n">
        <f aca="false">416*C61/35</f>
        <v>404.114285714286</v>
      </c>
      <c r="W61" s="26" t="n">
        <v>6</v>
      </c>
      <c r="X61" s="14" t="s">
        <v>31</v>
      </c>
      <c r="Y61" s="14"/>
      <c r="Z61" s="9"/>
    </row>
    <row r="62" s="22" customFormat="true" ht="15" hidden="false" customHeight="false" outlineLevel="0" collapsed="false">
      <c r="A62" s="7" t="n">
        <v>2007</v>
      </c>
      <c r="B62" s="22" t="n">
        <v>20</v>
      </c>
      <c r="C62" s="27" t="n">
        <v>34</v>
      </c>
      <c r="D62" s="11" t="n">
        <f aca="false">F62*E62</f>
        <v>51.4791085714286</v>
      </c>
      <c r="E62" s="11" t="n">
        <f aca="false">10.27*C62/35</f>
        <v>9.97657142857143</v>
      </c>
      <c r="F62" s="9" t="n">
        <v>5.16</v>
      </c>
      <c r="G62" s="11" t="n">
        <v>5.025</v>
      </c>
      <c r="H62" s="11" t="n">
        <v>0.810957</v>
      </c>
      <c r="I62" s="10" t="s">
        <v>26</v>
      </c>
      <c r="J62" s="11" t="n">
        <v>8.16</v>
      </c>
      <c r="K62" s="11" t="n">
        <v>0.03</v>
      </c>
      <c r="L62" s="9"/>
      <c r="M62" s="9"/>
      <c r="N62" s="18" t="n">
        <v>2263</v>
      </c>
      <c r="O62" s="18" t="n">
        <v>10</v>
      </c>
      <c r="P62" s="9"/>
      <c r="Q62" s="31" t="s">
        <v>89</v>
      </c>
      <c r="R62" s="9" t="s">
        <v>28</v>
      </c>
      <c r="S62" s="9" t="s">
        <v>29</v>
      </c>
      <c r="T62" s="9"/>
      <c r="U62" s="9" t="s">
        <v>92</v>
      </c>
      <c r="V62" s="9" t="n">
        <f aca="false">416*C62/35</f>
        <v>404.114285714286</v>
      </c>
      <c r="W62" s="26" t="n">
        <v>8</v>
      </c>
      <c r="X62" s="14" t="s">
        <v>31</v>
      </c>
      <c r="Y62" s="14"/>
      <c r="Z62" s="9"/>
    </row>
    <row r="63" s="22" customFormat="true" ht="15" hidden="false" customHeight="false" outlineLevel="0" collapsed="false">
      <c r="A63" s="7" t="n">
        <v>2007</v>
      </c>
      <c r="B63" s="22" t="n">
        <v>20</v>
      </c>
      <c r="C63" s="27" t="n">
        <v>34</v>
      </c>
      <c r="D63" s="11" t="n">
        <f aca="false">F63*E63</f>
        <v>51.4791085714286</v>
      </c>
      <c r="E63" s="11" t="n">
        <f aca="false">10.27*C63/35</f>
        <v>9.97657142857143</v>
      </c>
      <c r="F63" s="9" t="n">
        <v>5.16</v>
      </c>
      <c r="G63" s="11" t="n">
        <v>7.05555555555556</v>
      </c>
      <c r="H63" s="11" t="n">
        <v>0.621030604999197</v>
      </c>
      <c r="I63" s="10" t="s">
        <v>26</v>
      </c>
      <c r="J63" s="11" t="n">
        <v>8.16</v>
      </c>
      <c r="K63" s="11" t="n">
        <v>0.03</v>
      </c>
      <c r="L63" s="9"/>
      <c r="M63" s="9"/>
      <c r="N63" s="18" t="n">
        <v>2263</v>
      </c>
      <c r="O63" s="18" t="n">
        <v>10</v>
      </c>
      <c r="P63" s="9"/>
      <c r="Q63" s="31" t="s">
        <v>89</v>
      </c>
      <c r="R63" s="9" t="s">
        <v>28</v>
      </c>
      <c r="S63" s="9" t="s">
        <v>29</v>
      </c>
      <c r="T63" s="9"/>
      <c r="U63" s="9" t="s">
        <v>93</v>
      </c>
      <c r="V63" s="9" t="n">
        <f aca="false">416*C63/35</f>
        <v>404.114285714286</v>
      </c>
      <c r="W63" s="26" t="n">
        <v>4</v>
      </c>
      <c r="X63" s="14" t="s">
        <v>31</v>
      </c>
      <c r="Y63" s="14"/>
      <c r="Z63" s="9"/>
    </row>
    <row r="64" s="22" customFormat="true" ht="15" hidden="false" customHeight="false" outlineLevel="0" collapsed="false">
      <c r="A64" s="7" t="n">
        <v>2007</v>
      </c>
      <c r="B64" s="22" t="n">
        <v>25</v>
      </c>
      <c r="C64" s="27" t="n">
        <v>34</v>
      </c>
      <c r="D64" s="11" t="n">
        <f aca="false">F64*E64</f>
        <v>51.4791085714286</v>
      </c>
      <c r="E64" s="11" t="n">
        <f aca="false">10.27*C64/35</f>
        <v>9.97657142857143</v>
      </c>
      <c r="F64" s="9" t="n">
        <v>5.16</v>
      </c>
      <c r="G64" s="11" t="n">
        <v>9.15833333333334</v>
      </c>
      <c r="H64" s="11" t="n">
        <v>1.83062472087724</v>
      </c>
      <c r="I64" s="10" t="s">
        <v>26</v>
      </c>
      <c r="J64" s="11" t="n">
        <v>8.16</v>
      </c>
      <c r="K64" s="11" t="n">
        <v>0.03</v>
      </c>
      <c r="L64" s="9"/>
      <c r="M64" s="9"/>
      <c r="N64" s="18" t="n">
        <v>2263</v>
      </c>
      <c r="O64" s="18" t="n">
        <v>10</v>
      </c>
      <c r="P64" s="9"/>
      <c r="Q64" s="31" t="s">
        <v>89</v>
      </c>
      <c r="R64" s="9" t="s">
        <v>28</v>
      </c>
      <c r="S64" s="9" t="s">
        <v>29</v>
      </c>
      <c r="T64" s="9"/>
      <c r="U64" s="9" t="s">
        <v>94</v>
      </c>
      <c r="V64" s="9" t="n">
        <f aca="false">416*C64/35</f>
        <v>404.114285714286</v>
      </c>
      <c r="W64" s="26" t="n">
        <v>6</v>
      </c>
      <c r="X64" s="14" t="s">
        <v>31</v>
      </c>
      <c r="Y64" s="14"/>
      <c r="Z64" s="9"/>
    </row>
    <row r="65" s="22" customFormat="true" ht="15" hidden="false" customHeight="false" outlineLevel="0" collapsed="false">
      <c r="A65" s="7" t="n">
        <v>2007</v>
      </c>
      <c r="B65" s="22" t="n">
        <v>25</v>
      </c>
      <c r="C65" s="27" t="n">
        <v>34</v>
      </c>
      <c r="D65" s="11" t="n">
        <f aca="false">F65*E65</f>
        <v>51.4791085714286</v>
      </c>
      <c r="E65" s="11" t="n">
        <f aca="false">10.27*C65/35</f>
        <v>9.97657142857143</v>
      </c>
      <c r="F65" s="9" t="n">
        <v>5.16</v>
      </c>
      <c r="G65" s="11" t="n">
        <v>8.73333333333333</v>
      </c>
      <c r="H65" s="11" t="n">
        <v>0.895217371041322</v>
      </c>
      <c r="I65" s="10" t="s">
        <v>26</v>
      </c>
      <c r="J65" s="11" t="n">
        <v>8.16</v>
      </c>
      <c r="K65" s="11" t="n">
        <v>0.03</v>
      </c>
      <c r="L65" s="9"/>
      <c r="M65" s="9"/>
      <c r="N65" s="18" t="n">
        <v>2263</v>
      </c>
      <c r="O65" s="18" t="n">
        <v>10</v>
      </c>
      <c r="P65" s="9"/>
      <c r="Q65" s="31" t="s">
        <v>89</v>
      </c>
      <c r="R65" s="9" t="s">
        <v>28</v>
      </c>
      <c r="S65" s="9" t="s">
        <v>29</v>
      </c>
      <c r="T65" s="9"/>
      <c r="U65" s="9" t="s">
        <v>92</v>
      </c>
      <c r="V65" s="9" t="n">
        <f aca="false">416*C65/35</f>
        <v>404.114285714286</v>
      </c>
      <c r="W65" s="26" t="n">
        <v>6</v>
      </c>
      <c r="X65" s="14" t="s">
        <v>31</v>
      </c>
      <c r="Y65" s="14"/>
      <c r="Z65" s="9"/>
    </row>
    <row r="66" s="22" customFormat="true" ht="15" hidden="false" customHeight="false" outlineLevel="0" collapsed="false">
      <c r="A66" s="7" t="n">
        <v>2007</v>
      </c>
      <c r="B66" s="22" t="n">
        <v>25</v>
      </c>
      <c r="C66" s="27" t="n">
        <v>34</v>
      </c>
      <c r="D66" s="11" t="n">
        <f aca="false">F66*E66</f>
        <v>51.4791085714286</v>
      </c>
      <c r="E66" s="11" t="n">
        <f aca="false">10.27*C66/35</f>
        <v>9.97657142857143</v>
      </c>
      <c r="F66" s="9" t="n">
        <v>5.16</v>
      </c>
      <c r="G66" s="11" t="n">
        <v>9.02857142857143</v>
      </c>
      <c r="H66" s="11" t="n">
        <v>1.29910003868758</v>
      </c>
      <c r="I66" s="10" t="s">
        <v>26</v>
      </c>
      <c r="J66" s="11" t="n">
        <v>8.16</v>
      </c>
      <c r="K66" s="11" t="n">
        <v>0.03</v>
      </c>
      <c r="L66" s="9"/>
      <c r="M66" s="9"/>
      <c r="N66" s="18" t="n">
        <v>2263</v>
      </c>
      <c r="O66" s="18" t="n">
        <v>10</v>
      </c>
      <c r="P66" s="9"/>
      <c r="Q66" s="31" t="s">
        <v>89</v>
      </c>
      <c r="R66" s="9" t="s">
        <v>28</v>
      </c>
      <c r="S66" s="9" t="s">
        <v>29</v>
      </c>
      <c r="T66" s="9"/>
      <c r="U66" s="9" t="s">
        <v>93</v>
      </c>
      <c r="V66" s="9" t="n">
        <f aca="false">416*C66/35</f>
        <v>404.114285714286</v>
      </c>
      <c r="W66" s="26" t="n">
        <v>6</v>
      </c>
      <c r="X66" s="14" t="s">
        <v>31</v>
      </c>
      <c r="Y66" s="14"/>
      <c r="Z66" s="9"/>
    </row>
    <row r="67" s="22" customFormat="true" ht="15" hidden="false" customHeight="false" outlineLevel="0" collapsed="false">
      <c r="A67" s="7" t="n">
        <v>2007</v>
      </c>
      <c r="B67" s="23" t="n">
        <v>20</v>
      </c>
      <c r="C67" s="27" t="n">
        <v>34</v>
      </c>
      <c r="D67" s="11" t="n">
        <f aca="false">F67*E67</f>
        <v>51.4791085714286</v>
      </c>
      <c r="E67" s="11" t="n">
        <f aca="false">10.27*C67/35</f>
        <v>9.97657142857143</v>
      </c>
      <c r="F67" s="9" t="n">
        <v>5.16</v>
      </c>
      <c r="G67" s="32" t="n">
        <v>4.04</v>
      </c>
      <c r="H67" s="11" t="n">
        <v>0.302654919008432</v>
      </c>
      <c r="I67" s="10" t="s">
        <v>26</v>
      </c>
      <c r="J67" s="11" t="n">
        <v>8.44</v>
      </c>
      <c r="K67" s="11" t="n">
        <v>0.03</v>
      </c>
      <c r="L67" s="9"/>
      <c r="M67" s="9"/>
      <c r="N67" s="18" t="n">
        <v>2498</v>
      </c>
      <c r="O67" s="18" t="n">
        <v>9</v>
      </c>
      <c r="P67" s="9"/>
      <c r="Q67" s="31" t="s">
        <v>89</v>
      </c>
      <c r="R67" s="9" t="s">
        <v>28</v>
      </c>
      <c r="S67" s="9" t="s">
        <v>29</v>
      </c>
      <c r="T67" s="9"/>
      <c r="U67" s="9" t="s">
        <v>95</v>
      </c>
      <c r="V67" s="9" t="n">
        <f aca="false">416*C67/35</f>
        <v>404.114285714286</v>
      </c>
      <c r="W67" s="26" t="n">
        <v>5</v>
      </c>
      <c r="X67" s="14" t="s">
        <v>31</v>
      </c>
      <c r="Y67" s="14"/>
      <c r="Z67" s="9"/>
    </row>
    <row r="68" s="22" customFormat="true" ht="15" hidden="false" customHeight="false" outlineLevel="0" collapsed="false">
      <c r="A68" s="7" t="n">
        <v>2007</v>
      </c>
      <c r="B68" s="23" t="n">
        <v>25</v>
      </c>
      <c r="C68" s="27" t="n">
        <v>34</v>
      </c>
      <c r="D68" s="11" t="n">
        <f aca="false">F68*E68</f>
        <v>51.4791085714286</v>
      </c>
      <c r="E68" s="11" t="n">
        <f aca="false">10.27*C68/35</f>
        <v>9.97657142857143</v>
      </c>
      <c r="F68" s="9" t="n">
        <v>5.16</v>
      </c>
      <c r="G68" s="11" t="n">
        <v>9.575</v>
      </c>
      <c r="H68" s="11" t="n">
        <v>2.21</v>
      </c>
      <c r="I68" s="10" t="s">
        <v>26</v>
      </c>
      <c r="J68" s="11" t="n">
        <v>8.38</v>
      </c>
      <c r="K68" s="11" t="n">
        <v>0.03</v>
      </c>
      <c r="L68" s="9"/>
      <c r="M68" s="9"/>
      <c r="N68" s="18" t="n">
        <v>2498</v>
      </c>
      <c r="O68" s="18" t="n">
        <v>9</v>
      </c>
      <c r="P68" s="9"/>
      <c r="Q68" s="31" t="s">
        <v>89</v>
      </c>
      <c r="R68" s="9" t="s">
        <v>28</v>
      </c>
      <c r="S68" s="9" t="s">
        <v>29</v>
      </c>
      <c r="T68" s="9"/>
      <c r="U68" s="9" t="s">
        <v>95</v>
      </c>
      <c r="V68" s="9" t="n">
        <f aca="false">416*C68/35</f>
        <v>404.114285714286</v>
      </c>
      <c r="W68" s="26" t="n">
        <v>6</v>
      </c>
      <c r="X68" s="14" t="s">
        <v>31</v>
      </c>
      <c r="Y68" s="14"/>
      <c r="Z68" s="9"/>
    </row>
    <row r="69" customFormat="false" ht="15" hidden="false" customHeight="false" outlineLevel="0" collapsed="false">
      <c r="A69" s="33" t="n">
        <v>2008</v>
      </c>
      <c r="B69" s="15" t="n">
        <v>22.1</v>
      </c>
      <c r="C69" s="34" t="n">
        <v>29.9</v>
      </c>
      <c r="D69" s="11" t="n">
        <f aca="false">F69*E69</f>
        <v>45.2713337142857</v>
      </c>
      <c r="E69" s="11" t="n">
        <f aca="false">10.27*C69/35</f>
        <v>8.77351428571429</v>
      </c>
      <c r="F69" s="9" t="n">
        <v>5.16</v>
      </c>
      <c r="G69" s="35" t="n">
        <v>7.03166848793233</v>
      </c>
      <c r="H69" s="11" t="n">
        <v>0.196886717662105</v>
      </c>
      <c r="I69" s="11" t="s">
        <v>83</v>
      </c>
      <c r="J69" s="11"/>
      <c r="K69" s="34"/>
      <c r="L69" s="35" t="n">
        <v>8.02736231666667</v>
      </c>
      <c r="M69" s="36"/>
      <c r="N69" s="36" t="n">
        <v>2058.16666666667</v>
      </c>
      <c r="O69" s="18"/>
      <c r="P69" s="9"/>
      <c r="Q69" s="13" t="s">
        <v>96</v>
      </c>
      <c r="R69" s="9" t="s">
        <v>28</v>
      </c>
      <c r="S69" s="9" t="s">
        <v>29</v>
      </c>
      <c r="T69" s="9"/>
      <c r="U69" s="9"/>
      <c r="V69" s="9" t="n">
        <f aca="false">416*C69/35</f>
        <v>355.382857142857</v>
      </c>
      <c r="W69" s="9" t="n">
        <v>15</v>
      </c>
      <c r="X69" s="14" t="s">
        <v>31</v>
      </c>
      <c r="Y69" s="14" t="s">
        <v>32</v>
      </c>
      <c r="Z69" s="9" t="s">
        <v>97</v>
      </c>
    </row>
    <row r="70" customFormat="false" ht="15" hidden="false" customHeight="false" outlineLevel="0" collapsed="false">
      <c r="A70" s="33" t="n">
        <v>2008</v>
      </c>
      <c r="B70" s="15" t="n">
        <v>22.1</v>
      </c>
      <c r="C70" s="34" t="n">
        <v>29.9</v>
      </c>
      <c r="D70" s="11" t="n">
        <f aca="false">F70*E70</f>
        <v>45.2713337142857</v>
      </c>
      <c r="E70" s="11" t="n">
        <f aca="false">10.27*C70/35</f>
        <v>8.77351428571429</v>
      </c>
      <c r="F70" s="9" t="n">
        <v>5.16</v>
      </c>
      <c r="G70" s="35" t="n">
        <v>6.3537713518327</v>
      </c>
      <c r="H70" s="11" t="n">
        <v>0.177905597851315</v>
      </c>
      <c r="I70" s="11" t="s">
        <v>83</v>
      </c>
      <c r="J70" s="11"/>
      <c r="K70" s="34"/>
      <c r="L70" s="35" t="n">
        <v>8.02736231666667</v>
      </c>
      <c r="M70" s="36"/>
      <c r="N70" s="36" t="n">
        <v>2058.16666666667</v>
      </c>
      <c r="O70" s="18"/>
      <c r="P70" s="9"/>
      <c r="Q70" s="13" t="s">
        <v>96</v>
      </c>
      <c r="R70" s="9" t="s">
        <v>28</v>
      </c>
      <c r="S70" s="9" t="s">
        <v>29</v>
      </c>
      <c r="T70" s="9"/>
      <c r="U70" s="9"/>
      <c r="V70" s="9" t="n">
        <f aca="false">416*C70/35</f>
        <v>355.382857142857</v>
      </c>
      <c r="W70" s="9" t="n">
        <v>15</v>
      </c>
      <c r="X70" s="14" t="s">
        <v>31</v>
      </c>
      <c r="Y70" s="14" t="s">
        <v>32</v>
      </c>
      <c r="Z70" s="9" t="s">
        <v>97</v>
      </c>
    </row>
    <row r="71" customFormat="false" ht="15" hidden="false" customHeight="false" outlineLevel="0" collapsed="false">
      <c r="A71" s="33" t="n">
        <v>2008</v>
      </c>
      <c r="B71" s="15" t="n">
        <v>22.3</v>
      </c>
      <c r="C71" s="34" t="n">
        <v>31.5</v>
      </c>
      <c r="D71" s="11" t="n">
        <f aca="false">F71*E71</f>
        <v>47.69388</v>
      </c>
      <c r="E71" s="11" t="n">
        <f aca="false">10.27*C71/35</f>
        <v>9.243</v>
      </c>
      <c r="F71" s="9" t="n">
        <v>5.16</v>
      </c>
      <c r="G71" s="35" t="n">
        <v>7.49247657218454</v>
      </c>
      <c r="H71" s="11" t="n">
        <v>0.209789344021167</v>
      </c>
      <c r="I71" s="11" t="s">
        <v>83</v>
      </c>
      <c r="J71" s="11"/>
      <c r="K71" s="34"/>
      <c r="L71" s="35" t="n">
        <v>7.9888817</v>
      </c>
      <c r="M71" s="36"/>
      <c r="N71" s="36" t="n">
        <v>2172.85714285714</v>
      </c>
      <c r="O71" s="18"/>
      <c r="P71" s="9"/>
      <c r="Q71" s="13" t="s">
        <v>96</v>
      </c>
      <c r="R71" s="9" t="s">
        <v>28</v>
      </c>
      <c r="S71" s="9" t="s">
        <v>29</v>
      </c>
      <c r="T71" s="9"/>
      <c r="U71" s="9"/>
      <c r="V71" s="9" t="n">
        <f aca="false">416*C71/35</f>
        <v>374.4</v>
      </c>
      <c r="W71" s="9" t="n">
        <v>15</v>
      </c>
      <c r="X71" s="14" t="s">
        <v>31</v>
      </c>
      <c r="Y71" s="14" t="s">
        <v>32</v>
      </c>
      <c r="Z71" s="9" t="s">
        <v>97</v>
      </c>
    </row>
    <row r="72" customFormat="false" ht="15" hidden="false" customHeight="false" outlineLevel="0" collapsed="false">
      <c r="A72" s="33" t="n">
        <v>2008</v>
      </c>
      <c r="B72" s="15" t="n">
        <v>22.3</v>
      </c>
      <c r="C72" s="34" t="n">
        <v>31.5</v>
      </c>
      <c r="D72" s="11" t="n">
        <f aca="false">F72*E72</f>
        <v>47.69388</v>
      </c>
      <c r="E72" s="11" t="n">
        <f aca="false">10.27*C72/35</f>
        <v>9.243</v>
      </c>
      <c r="F72" s="9" t="n">
        <v>5.16</v>
      </c>
      <c r="G72" s="35" t="n">
        <v>8.16892398230156</v>
      </c>
      <c r="H72" s="11" t="n">
        <v>0.228729871504444</v>
      </c>
      <c r="I72" s="11" t="s">
        <v>83</v>
      </c>
      <c r="J72" s="11"/>
      <c r="K72" s="34"/>
      <c r="L72" s="35" t="n">
        <v>7.9888817</v>
      </c>
      <c r="M72" s="36"/>
      <c r="N72" s="36" t="n">
        <v>2172.85714285714</v>
      </c>
      <c r="O72" s="18"/>
      <c r="P72" s="9"/>
      <c r="Q72" s="13" t="s">
        <v>96</v>
      </c>
      <c r="R72" s="9" t="s">
        <v>28</v>
      </c>
      <c r="S72" s="9" t="s">
        <v>29</v>
      </c>
      <c r="T72" s="9"/>
      <c r="U72" s="9"/>
      <c r="V72" s="9" t="n">
        <f aca="false">416*C72/35</f>
        <v>374.4</v>
      </c>
      <c r="W72" s="9" t="n">
        <v>15</v>
      </c>
      <c r="X72" s="14" t="s">
        <v>31</v>
      </c>
      <c r="Y72" s="14" t="s">
        <v>32</v>
      </c>
      <c r="Z72" s="9" t="s">
        <v>97</v>
      </c>
    </row>
    <row r="73" customFormat="false" ht="15" hidden="false" customHeight="false" outlineLevel="0" collapsed="false">
      <c r="A73" s="33" t="n">
        <v>2008</v>
      </c>
      <c r="B73" s="15" t="n">
        <v>22.3</v>
      </c>
      <c r="C73" s="34" t="n">
        <v>33.3</v>
      </c>
      <c r="D73" s="11" t="n">
        <f aca="false">F73*E73</f>
        <v>50.4192445714286</v>
      </c>
      <c r="E73" s="11" t="n">
        <f aca="false">10.27*C73/35</f>
        <v>9.77117142857143</v>
      </c>
      <c r="F73" s="9" t="n">
        <v>5.16</v>
      </c>
      <c r="G73" s="35" t="n">
        <v>10.2031787643628</v>
      </c>
      <c r="H73" s="11" t="n">
        <v>0.285689005402159</v>
      </c>
      <c r="I73" s="11" t="s">
        <v>83</v>
      </c>
      <c r="J73" s="11"/>
      <c r="K73" s="34"/>
      <c r="L73" s="35" t="n">
        <v>8.00375063333333</v>
      </c>
      <c r="M73" s="36"/>
      <c r="N73" s="36" t="n">
        <v>2257</v>
      </c>
      <c r="O73" s="18"/>
      <c r="P73" s="9"/>
      <c r="Q73" s="13" t="s">
        <v>96</v>
      </c>
      <c r="R73" s="9" t="s">
        <v>28</v>
      </c>
      <c r="S73" s="9" t="s">
        <v>29</v>
      </c>
      <c r="T73" s="9"/>
      <c r="U73" s="9"/>
      <c r="V73" s="9" t="n">
        <f aca="false">416*C73/35</f>
        <v>395.794285714286</v>
      </c>
      <c r="W73" s="9" t="n">
        <v>15</v>
      </c>
      <c r="X73" s="14" t="s">
        <v>31</v>
      </c>
      <c r="Y73" s="14" t="s">
        <v>32</v>
      </c>
      <c r="Z73" s="9" t="s">
        <v>97</v>
      </c>
    </row>
    <row r="74" customFormat="false" ht="15" hidden="false" customHeight="false" outlineLevel="0" collapsed="false">
      <c r="A74" s="33" t="n">
        <v>2008</v>
      </c>
      <c r="B74" s="15" t="n">
        <v>22.3</v>
      </c>
      <c r="C74" s="34" t="n">
        <v>33.3</v>
      </c>
      <c r="D74" s="11" t="n">
        <f aca="false">F74*E74</f>
        <v>50.4192445714286</v>
      </c>
      <c r="E74" s="11" t="n">
        <f aca="false">10.27*C74/35</f>
        <v>9.77117142857143</v>
      </c>
      <c r="F74" s="9" t="n">
        <v>5.16</v>
      </c>
      <c r="G74" s="35" t="n">
        <v>8.94775216872863</v>
      </c>
      <c r="H74" s="11" t="n">
        <v>0.250537060724402</v>
      </c>
      <c r="I74" s="11" t="s">
        <v>83</v>
      </c>
      <c r="J74" s="11"/>
      <c r="K74" s="34"/>
      <c r="L74" s="35" t="n">
        <v>8.00375063333333</v>
      </c>
      <c r="M74" s="36"/>
      <c r="N74" s="36" t="n">
        <v>2257</v>
      </c>
      <c r="O74" s="18"/>
      <c r="P74" s="9"/>
      <c r="Q74" s="13" t="s">
        <v>96</v>
      </c>
      <c r="R74" s="9" t="s">
        <v>28</v>
      </c>
      <c r="S74" s="9" t="s">
        <v>29</v>
      </c>
      <c r="T74" s="9"/>
      <c r="U74" s="9"/>
      <c r="V74" s="9" t="n">
        <f aca="false">416*C74/35</f>
        <v>395.794285714286</v>
      </c>
      <c r="W74" s="9" t="n">
        <v>15</v>
      </c>
      <c r="X74" s="14" t="s">
        <v>31</v>
      </c>
      <c r="Y74" s="14" t="s">
        <v>32</v>
      </c>
      <c r="Z74" s="9" t="s">
        <v>97</v>
      </c>
    </row>
    <row r="75" customFormat="false" ht="15" hidden="false" customHeight="false" outlineLevel="0" collapsed="false">
      <c r="A75" s="33" t="n">
        <v>2008</v>
      </c>
      <c r="B75" s="15" t="n">
        <v>22.3</v>
      </c>
      <c r="C75" s="34" t="n">
        <v>35.4</v>
      </c>
      <c r="D75" s="11" t="n">
        <f aca="false">F75*E75</f>
        <v>53.5988365714286</v>
      </c>
      <c r="E75" s="11" t="n">
        <f aca="false">10.27*C75/35</f>
        <v>10.3873714285714</v>
      </c>
      <c r="F75" s="9" t="n">
        <v>5.16</v>
      </c>
      <c r="G75" s="35" t="n">
        <v>8.82266067777829</v>
      </c>
      <c r="H75" s="11" t="n">
        <v>0.247034498977792</v>
      </c>
      <c r="I75" s="11" t="s">
        <v>83</v>
      </c>
      <c r="J75" s="11"/>
      <c r="K75" s="34"/>
      <c r="L75" s="35" t="n">
        <v>7.976921225</v>
      </c>
      <c r="M75" s="36"/>
      <c r="N75" s="36" t="n">
        <v>2395.75</v>
      </c>
      <c r="O75" s="18"/>
      <c r="P75" s="9"/>
      <c r="Q75" s="13" t="s">
        <v>96</v>
      </c>
      <c r="R75" s="9" t="s">
        <v>28</v>
      </c>
      <c r="S75" s="9" t="s">
        <v>29</v>
      </c>
      <c r="T75" s="9"/>
      <c r="U75" s="9"/>
      <c r="V75" s="9" t="n">
        <f aca="false">416*C75/35</f>
        <v>420.754285714286</v>
      </c>
      <c r="W75" s="9" t="n">
        <v>15</v>
      </c>
      <c r="X75" s="14" t="s">
        <v>31</v>
      </c>
      <c r="Y75" s="14" t="s">
        <v>32</v>
      </c>
      <c r="Z75" s="9" t="s">
        <v>97</v>
      </c>
    </row>
    <row r="76" customFormat="false" ht="15" hidden="false" customHeight="false" outlineLevel="0" collapsed="false">
      <c r="A76" s="7" t="n">
        <v>2000</v>
      </c>
      <c r="B76" s="7" t="n">
        <v>15</v>
      </c>
      <c r="C76" s="9" t="n">
        <v>33.8</v>
      </c>
      <c r="D76" s="11" t="n">
        <f aca="false">F76*E76</f>
        <v>51.1762902857143</v>
      </c>
      <c r="E76" s="11" t="n">
        <f aca="false">10.27*C76/35</f>
        <v>9.91788571428571</v>
      </c>
      <c r="F76" s="9" t="n">
        <v>5.16</v>
      </c>
      <c r="G76" s="9" t="n">
        <v>3.53</v>
      </c>
      <c r="H76" s="9" t="n">
        <f aca="false">0.11*2</f>
        <v>0.22</v>
      </c>
      <c r="I76" s="10" t="s">
        <v>26</v>
      </c>
      <c r="J76" s="9" t="n">
        <v>8.22</v>
      </c>
      <c r="K76" s="11" t="n">
        <v>0.01</v>
      </c>
      <c r="L76" s="9"/>
      <c r="M76" s="9"/>
      <c r="N76" s="18" t="n">
        <v>2268</v>
      </c>
      <c r="O76" s="18" t="n">
        <v>12</v>
      </c>
      <c r="P76" s="9"/>
      <c r="Q76" s="13" t="s">
        <v>98</v>
      </c>
      <c r="R76" s="9" t="s">
        <v>28</v>
      </c>
      <c r="S76" s="9" t="s">
        <v>29</v>
      </c>
      <c r="T76" s="9"/>
      <c r="U76" s="9" t="s">
        <v>99</v>
      </c>
      <c r="V76" s="9" t="n">
        <f aca="false">416*C76/35</f>
        <v>401.737142857143</v>
      </c>
      <c r="W76" s="9" t="n">
        <v>11</v>
      </c>
      <c r="X76" s="14" t="s">
        <v>31</v>
      </c>
      <c r="Y76" s="14" t="s">
        <v>32</v>
      </c>
      <c r="Z76" s="9" t="s">
        <v>100</v>
      </c>
    </row>
    <row r="77" customFormat="false" ht="15" hidden="false" customHeight="false" outlineLevel="0" collapsed="false">
      <c r="A77" s="7" t="n">
        <v>2000</v>
      </c>
      <c r="B77" s="7" t="n">
        <v>18</v>
      </c>
      <c r="C77" s="9" t="n">
        <v>33.7</v>
      </c>
      <c r="D77" s="11" t="n">
        <f aca="false">F77*E77</f>
        <v>51.0248811428571</v>
      </c>
      <c r="E77" s="11" t="n">
        <f aca="false">10.27*C77/35</f>
        <v>9.88854285714286</v>
      </c>
      <c r="F77" s="9" t="n">
        <v>5.16</v>
      </c>
      <c r="G77" s="9" t="n">
        <v>5.02</v>
      </c>
      <c r="H77" s="9" t="n">
        <f aca="false">0.33*2</f>
        <v>0.66</v>
      </c>
      <c r="I77" s="10" t="s">
        <v>26</v>
      </c>
      <c r="J77" s="9" t="n">
        <v>8.17</v>
      </c>
      <c r="K77" s="11" t="n">
        <v>0.03</v>
      </c>
      <c r="L77" s="9"/>
      <c r="M77" s="9"/>
      <c r="N77" s="18" t="n">
        <v>2260</v>
      </c>
      <c r="O77" s="18" t="n">
        <v>8</v>
      </c>
      <c r="P77" s="9"/>
      <c r="Q77" s="13" t="s">
        <v>98</v>
      </c>
      <c r="R77" s="9" t="s">
        <v>28</v>
      </c>
      <c r="S77" s="9" t="s">
        <v>29</v>
      </c>
      <c r="T77" s="9"/>
      <c r="U77" s="9" t="s">
        <v>101</v>
      </c>
      <c r="V77" s="9" t="n">
        <f aca="false">416*C77/35</f>
        <v>400.548571428571</v>
      </c>
      <c r="W77" s="9" t="n">
        <v>14</v>
      </c>
      <c r="X77" s="14" t="s">
        <v>31</v>
      </c>
      <c r="Y77" s="14" t="s">
        <v>32</v>
      </c>
      <c r="Z77" s="9" t="s">
        <v>100</v>
      </c>
    </row>
    <row r="78" customFormat="false" ht="15" hidden="false" customHeight="false" outlineLevel="0" collapsed="false">
      <c r="A78" s="7" t="n">
        <v>2000</v>
      </c>
      <c r="B78" s="7" t="n">
        <v>25</v>
      </c>
      <c r="C78" s="9" t="n">
        <v>33.7</v>
      </c>
      <c r="D78" s="11" t="n">
        <f aca="false">F78*E78</f>
        <v>51.0248811428571</v>
      </c>
      <c r="E78" s="11" t="n">
        <f aca="false">10.27*C78/35</f>
        <v>9.88854285714286</v>
      </c>
      <c r="F78" s="9" t="n">
        <v>5.16</v>
      </c>
      <c r="G78" s="9" t="n">
        <v>9.6</v>
      </c>
      <c r="H78" s="9" t="n">
        <f aca="false">0.39*2</f>
        <v>0.78</v>
      </c>
      <c r="I78" s="10" t="s">
        <v>26</v>
      </c>
      <c r="J78" s="9" t="n">
        <v>8.21</v>
      </c>
      <c r="K78" s="11" t="n">
        <v>0.01</v>
      </c>
      <c r="L78" s="9"/>
      <c r="M78" s="9"/>
      <c r="N78" s="18" t="n">
        <v>2265</v>
      </c>
      <c r="O78" s="18" t="n">
        <v>6</v>
      </c>
      <c r="P78" s="9"/>
      <c r="Q78" s="13" t="s">
        <v>98</v>
      </c>
      <c r="R78" s="9" t="s">
        <v>28</v>
      </c>
      <c r="S78" s="9" t="s">
        <v>29</v>
      </c>
      <c r="T78" s="9"/>
      <c r="U78" s="9" t="s">
        <v>102</v>
      </c>
      <c r="V78" s="9" t="n">
        <f aca="false">416*C78/35</f>
        <v>400.548571428571</v>
      </c>
      <c r="W78" s="9" t="n">
        <v>16</v>
      </c>
      <c r="X78" s="14" t="s">
        <v>31</v>
      </c>
      <c r="Y78" s="14" t="s">
        <v>32</v>
      </c>
      <c r="Z78" s="9" t="s">
        <v>100</v>
      </c>
    </row>
    <row r="79" customFormat="false" ht="15" hidden="false" customHeight="false" outlineLevel="0" collapsed="false">
      <c r="A79" s="7" t="n">
        <v>2000</v>
      </c>
      <c r="B79" s="15" t="n">
        <v>22</v>
      </c>
      <c r="C79" s="9" t="n">
        <v>33.7</v>
      </c>
      <c r="D79" s="11" t="n">
        <f aca="false">F79*E79</f>
        <v>51.0248811428571</v>
      </c>
      <c r="E79" s="11" t="n">
        <f aca="false">10.27*C79/35</f>
        <v>9.88854285714286</v>
      </c>
      <c r="F79" s="9" t="n">
        <v>5.16</v>
      </c>
      <c r="G79" s="29" t="n">
        <v>9.41</v>
      </c>
      <c r="H79" s="9" t="n">
        <f aca="false">0.9*2</f>
        <v>1.8</v>
      </c>
      <c r="I79" s="10" t="s">
        <v>26</v>
      </c>
      <c r="J79" s="35" t="n">
        <v>7.74</v>
      </c>
      <c r="K79" s="11" t="n">
        <v>0.03</v>
      </c>
      <c r="L79" s="9"/>
      <c r="M79" s="9"/>
      <c r="N79" s="18" t="n">
        <v>2047</v>
      </c>
      <c r="O79" s="18" t="n">
        <v>15</v>
      </c>
      <c r="P79" s="9"/>
      <c r="Q79" s="13" t="s">
        <v>98</v>
      </c>
      <c r="R79" s="9" t="s">
        <v>28</v>
      </c>
      <c r="S79" s="9" t="s">
        <v>29</v>
      </c>
      <c r="T79" s="9"/>
      <c r="U79" s="9" t="s">
        <v>103</v>
      </c>
      <c r="V79" s="9" t="n">
        <f aca="false">416*C79/35</f>
        <v>400.548571428571</v>
      </c>
      <c r="W79" s="9" t="n">
        <v>6</v>
      </c>
      <c r="X79" s="14" t="s">
        <v>31</v>
      </c>
      <c r="Y79" s="14" t="s">
        <v>32</v>
      </c>
      <c r="Z79" s="9" t="s">
        <v>100</v>
      </c>
    </row>
    <row r="80" customFormat="false" ht="15" hidden="false" customHeight="false" outlineLevel="0" collapsed="false">
      <c r="A80" s="7" t="n">
        <v>2000</v>
      </c>
      <c r="B80" s="15" t="n">
        <v>22</v>
      </c>
      <c r="C80" s="9" t="n">
        <v>33.7</v>
      </c>
      <c r="D80" s="11" t="n">
        <f aca="false">F80*E80</f>
        <v>51.0248811428571</v>
      </c>
      <c r="E80" s="11" t="n">
        <f aca="false">10.27*C80/35</f>
        <v>9.88854285714286</v>
      </c>
      <c r="F80" s="9" t="n">
        <v>5.16</v>
      </c>
      <c r="G80" s="29" t="n">
        <v>7.92</v>
      </c>
      <c r="H80" s="9" t="n">
        <f aca="false">1.49*2</f>
        <v>2.98</v>
      </c>
      <c r="I80" s="10" t="s">
        <v>26</v>
      </c>
      <c r="J80" s="35" t="n">
        <v>7.93</v>
      </c>
      <c r="K80" s="11" t="n">
        <v>0.01</v>
      </c>
      <c r="L80" s="9"/>
      <c r="M80" s="9"/>
      <c r="N80" s="18" t="n">
        <v>2122</v>
      </c>
      <c r="O80" s="18" t="n">
        <v>6</v>
      </c>
      <c r="P80" s="9"/>
      <c r="Q80" s="13" t="s">
        <v>98</v>
      </c>
      <c r="R80" s="9" t="s">
        <v>28</v>
      </c>
      <c r="S80" s="9" t="s">
        <v>29</v>
      </c>
      <c r="T80" s="9"/>
      <c r="U80" s="9" t="s">
        <v>104</v>
      </c>
      <c r="V80" s="9" t="n">
        <f aca="false">416*C80/35</f>
        <v>400.548571428571</v>
      </c>
      <c r="W80" s="9" t="n">
        <v>5</v>
      </c>
      <c r="X80" s="14" t="s">
        <v>31</v>
      </c>
      <c r="Y80" s="14" t="s">
        <v>32</v>
      </c>
      <c r="Z80" s="9" t="s">
        <v>100</v>
      </c>
    </row>
    <row r="81" customFormat="false" ht="15" hidden="false" customHeight="false" outlineLevel="0" collapsed="false">
      <c r="A81" s="7" t="n">
        <v>2000</v>
      </c>
      <c r="B81" s="15" t="n">
        <v>22</v>
      </c>
      <c r="C81" s="9" t="n">
        <v>33.9</v>
      </c>
      <c r="D81" s="11" t="n">
        <f aca="false">F81*E81</f>
        <v>51.3276994285714</v>
      </c>
      <c r="E81" s="11" t="n">
        <f aca="false">10.27*C81/35</f>
        <v>9.94722857142857</v>
      </c>
      <c r="F81" s="9" t="n">
        <v>5.16</v>
      </c>
      <c r="G81" s="29" t="n">
        <v>7.56</v>
      </c>
      <c r="H81" s="9" t="n">
        <v>1.1</v>
      </c>
      <c r="I81" s="10" t="s">
        <v>26</v>
      </c>
      <c r="J81" s="17" t="n">
        <v>8.24</v>
      </c>
      <c r="K81" s="11" t="n">
        <v>0.01</v>
      </c>
      <c r="L81" s="9"/>
      <c r="M81" s="9"/>
      <c r="N81" s="18" t="n">
        <v>2268</v>
      </c>
      <c r="O81" s="18" t="n">
        <v>5</v>
      </c>
      <c r="P81" s="9"/>
      <c r="Q81" s="13" t="s">
        <v>98</v>
      </c>
      <c r="R81" s="9" t="s">
        <v>28</v>
      </c>
      <c r="S81" s="9" t="s">
        <v>29</v>
      </c>
      <c r="T81" s="9"/>
      <c r="U81" s="9" t="s">
        <v>105</v>
      </c>
      <c r="V81" s="9" t="n">
        <f aca="false">416*C81/35</f>
        <v>402.925714285714</v>
      </c>
      <c r="W81" s="9" t="n">
        <v>41</v>
      </c>
      <c r="X81" s="14" t="s">
        <v>31</v>
      </c>
      <c r="Y81" s="14" t="s">
        <v>32</v>
      </c>
      <c r="Z81" s="9" t="s">
        <v>100</v>
      </c>
    </row>
    <row r="82" customFormat="false" ht="15" hidden="false" customHeight="false" outlineLevel="0" collapsed="false">
      <c r="A82" s="7" t="n">
        <v>2000</v>
      </c>
      <c r="B82" s="15" t="n">
        <v>22</v>
      </c>
      <c r="C82" s="9" t="n">
        <v>33.8</v>
      </c>
      <c r="D82" s="11" t="n">
        <f aca="false">F82*E82</f>
        <v>51.1762902857143</v>
      </c>
      <c r="E82" s="11" t="n">
        <f aca="false">10.27*C82/35</f>
        <v>9.91788571428571</v>
      </c>
      <c r="F82" s="9" t="n">
        <v>5.16</v>
      </c>
      <c r="G82" s="29" t="n">
        <v>7.32</v>
      </c>
      <c r="H82" s="9" t="n">
        <v>1.42</v>
      </c>
      <c r="I82" s="10" t="s">
        <v>26</v>
      </c>
      <c r="J82" s="35" t="n">
        <v>8.41</v>
      </c>
      <c r="K82" s="11" t="n">
        <v>0.02</v>
      </c>
      <c r="L82" s="9"/>
      <c r="M82" s="9"/>
      <c r="N82" s="18" t="n">
        <v>2400</v>
      </c>
      <c r="O82" s="18" t="n">
        <v>5</v>
      </c>
      <c r="P82" s="9"/>
      <c r="Q82" s="13" t="s">
        <v>98</v>
      </c>
      <c r="R82" s="9" t="s">
        <v>28</v>
      </c>
      <c r="S82" s="9" t="s">
        <v>29</v>
      </c>
      <c r="T82" s="9"/>
      <c r="U82" s="9" t="s">
        <v>106</v>
      </c>
      <c r="V82" s="9" t="n">
        <f aca="false">416*C82/35</f>
        <v>401.737142857143</v>
      </c>
      <c r="W82" s="9" t="n">
        <v>40</v>
      </c>
      <c r="X82" s="14" t="s">
        <v>31</v>
      </c>
      <c r="Y82" s="14" t="s">
        <v>32</v>
      </c>
      <c r="Z82" s="9" t="s">
        <v>100</v>
      </c>
    </row>
    <row r="83" customFormat="false" ht="15" hidden="false" customHeight="false" outlineLevel="0" collapsed="false">
      <c r="A83" s="7" t="n">
        <v>2000</v>
      </c>
      <c r="B83" s="15" t="n">
        <v>22</v>
      </c>
      <c r="C83" s="9" t="n">
        <v>33.6</v>
      </c>
      <c r="D83" s="11" t="n">
        <f aca="false">F83*E83</f>
        <v>50.873472</v>
      </c>
      <c r="E83" s="11" t="n">
        <f aca="false">10.27*C83/35</f>
        <v>9.8592</v>
      </c>
      <c r="F83" s="9" t="n">
        <v>5.16</v>
      </c>
      <c r="G83" s="29" t="n">
        <v>6.42</v>
      </c>
      <c r="H83" s="9" t="n">
        <f aca="false">0.46*2</f>
        <v>0.92</v>
      </c>
      <c r="I83" s="10" t="s">
        <v>26</v>
      </c>
      <c r="J83" s="35" t="n">
        <v>8.56</v>
      </c>
      <c r="K83" s="11" t="n">
        <v>0.01</v>
      </c>
      <c r="L83" s="9"/>
      <c r="M83" s="9"/>
      <c r="N83" s="18" t="n">
        <v>2546</v>
      </c>
      <c r="O83" s="18" t="n">
        <v>6</v>
      </c>
      <c r="P83" s="9"/>
      <c r="Q83" s="13" t="s">
        <v>98</v>
      </c>
      <c r="R83" s="9" t="s">
        <v>28</v>
      </c>
      <c r="S83" s="9" t="s">
        <v>29</v>
      </c>
      <c r="T83" s="9"/>
      <c r="U83" s="9" t="s">
        <v>107</v>
      </c>
      <c r="V83" s="9" t="n">
        <f aca="false">416*C83/35</f>
        <v>399.36</v>
      </c>
      <c r="W83" s="9" t="n">
        <v>29</v>
      </c>
      <c r="X83" s="14" t="s">
        <v>31</v>
      </c>
      <c r="Y83" s="14" t="s">
        <v>32</v>
      </c>
      <c r="Z83" s="9" t="s">
        <v>100</v>
      </c>
    </row>
    <row r="84" customFormat="false" ht="15" hidden="false" customHeight="false" outlineLevel="0" collapsed="false">
      <c r="A84" s="7" t="n">
        <v>2000</v>
      </c>
      <c r="B84" s="15" t="n">
        <v>22</v>
      </c>
      <c r="C84" s="9" t="n">
        <v>33.6</v>
      </c>
      <c r="D84" s="11" t="n">
        <f aca="false">F84*E84</f>
        <v>50.873472</v>
      </c>
      <c r="E84" s="11" t="n">
        <f aca="false">10.27*C84/35</f>
        <v>9.8592</v>
      </c>
      <c r="F84" s="9" t="n">
        <v>5.16</v>
      </c>
      <c r="G84" s="29" t="n">
        <v>6.49</v>
      </c>
      <c r="H84" s="9" t="n">
        <f aca="false">0.34*2</f>
        <v>0.68</v>
      </c>
      <c r="I84" s="10" t="s">
        <v>26</v>
      </c>
      <c r="J84" s="35" t="n">
        <v>8.66</v>
      </c>
      <c r="K84" s="11" t="n">
        <v>0.01</v>
      </c>
      <c r="L84" s="9"/>
      <c r="M84" s="9"/>
      <c r="N84" s="18" t="n">
        <v>2671</v>
      </c>
      <c r="O84" s="18" t="n">
        <v>23</v>
      </c>
      <c r="P84" s="9"/>
      <c r="Q84" s="13" t="s">
        <v>98</v>
      </c>
      <c r="R84" s="9" t="s">
        <v>28</v>
      </c>
      <c r="S84" s="9" t="s">
        <v>29</v>
      </c>
      <c r="T84" s="9"/>
      <c r="U84" s="9" t="s">
        <v>108</v>
      </c>
      <c r="V84" s="9" t="n">
        <f aca="false">416*C84/35</f>
        <v>399.36</v>
      </c>
      <c r="W84" s="9" t="n">
        <v>25</v>
      </c>
      <c r="X84" s="14" t="s">
        <v>31</v>
      </c>
      <c r="Y84" s="14" t="s">
        <v>32</v>
      </c>
      <c r="Z84" s="9" t="s">
        <v>100</v>
      </c>
    </row>
    <row r="85" customFormat="false" ht="15" hidden="false" customHeight="false" outlineLevel="0" collapsed="false">
      <c r="A85" s="9" t="n">
        <v>2008</v>
      </c>
      <c r="B85" s="29" t="n">
        <v>17.7</v>
      </c>
      <c r="C85" s="34" t="n">
        <v>33.1</v>
      </c>
      <c r="D85" s="11" t="n">
        <f aca="false">F85*E85</f>
        <v>50.1164262857143</v>
      </c>
      <c r="E85" s="11" t="n">
        <f aca="false">10.27*C85/35</f>
        <v>9.71248571428571</v>
      </c>
      <c r="F85" s="9" t="n">
        <v>5.16</v>
      </c>
      <c r="G85" s="35" t="n">
        <v>6.22212301086278</v>
      </c>
      <c r="H85" s="11" t="n">
        <f aca="false">(1.4/100)*G85*2</f>
        <v>0.174219444304158</v>
      </c>
      <c r="I85" s="11" t="s">
        <v>83</v>
      </c>
      <c r="J85" s="11"/>
      <c r="K85" s="11"/>
      <c r="L85" s="35" t="n">
        <v>8.08781268125</v>
      </c>
      <c r="M85" s="9"/>
      <c r="N85" s="36" t="n">
        <v>2264.375</v>
      </c>
      <c r="O85" s="18"/>
      <c r="P85" s="9"/>
      <c r="Q85" s="13" t="s">
        <v>109</v>
      </c>
      <c r="R85" s="9" t="s">
        <v>28</v>
      </c>
      <c r="S85" s="9" t="s">
        <v>29</v>
      </c>
      <c r="T85" s="9"/>
      <c r="U85" s="37" t="n">
        <v>1</v>
      </c>
      <c r="V85" s="9" t="n">
        <f aca="false">416*C85/35</f>
        <v>393.417142857143</v>
      </c>
      <c r="W85" s="9" t="n">
        <v>19</v>
      </c>
      <c r="X85" s="14" t="s">
        <v>31</v>
      </c>
      <c r="Y85" s="14" t="s">
        <v>32</v>
      </c>
      <c r="Z85" s="9" t="s">
        <v>100</v>
      </c>
    </row>
    <row r="86" customFormat="false" ht="15" hidden="false" customHeight="false" outlineLevel="0" collapsed="false">
      <c r="A86" s="9" t="n">
        <v>2008</v>
      </c>
      <c r="B86" s="29" t="n">
        <v>19.6</v>
      </c>
      <c r="C86" s="34" t="n">
        <v>33.0555555555556</v>
      </c>
      <c r="D86" s="11" t="n">
        <f aca="false">F86*E86</f>
        <v>50.0491333333334</v>
      </c>
      <c r="E86" s="11" t="n">
        <f aca="false">10.27*C86/35</f>
        <v>9.69944444444446</v>
      </c>
      <c r="F86" s="9" t="n">
        <v>5.16</v>
      </c>
      <c r="G86" s="35" t="n">
        <v>5.26759462814575</v>
      </c>
      <c r="H86" s="11" t="n">
        <f aca="false">(1.4/100)*G86*2</f>
        <v>0.147492649588081</v>
      </c>
      <c r="I86" s="11" t="s">
        <v>83</v>
      </c>
      <c r="J86" s="11"/>
      <c r="K86" s="11"/>
      <c r="L86" s="35" t="n">
        <v>8.0318918</v>
      </c>
      <c r="M86" s="9"/>
      <c r="N86" s="36" t="n">
        <v>2263.11111111111</v>
      </c>
      <c r="O86" s="18"/>
      <c r="P86" s="9"/>
      <c r="Q86" s="13" t="s">
        <v>109</v>
      </c>
      <c r="R86" s="9" t="s">
        <v>28</v>
      </c>
      <c r="S86" s="9" t="s">
        <v>29</v>
      </c>
      <c r="T86" s="9"/>
      <c r="U86" s="38" t="n">
        <v>2</v>
      </c>
      <c r="V86" s="9" t="n">
        <f aca="false">416*C86/35</f>
        <v>392.888888888889</v>
      </c>
      <c r="W86" s="9" t="n">
        <v>15</v>
      </c>
      <c r="X86" s="14" t="s">
        <v>31</v>
      </c>
      <c r="Y86" s="14" t="s">
        <v>32</v>
      </c>
      <c r="Z86" s="9" t="s">
        <v>100</v>
      </c>
    </row>
    <row r="87" customFormat="false" ht="15" hidden="false" customHeight="false" outlineLevel="0" collapsed="false">
      <c r="A87" s="9" t="n">
        <v>2008</v>
      </c>
      <c r="B87" s="29" t="n">
        <v>22.3</v>
      </c>
      <c r="C87" s="34" t="n">
        <v>33.3</v>
      </c>
      <c r="D87" s="11" t="n">
        <f aca="false">F87*E87</f>
        <v>50.4192445714286</v>
      </c>
      <c r="E87" s="11" t="n">
        <f aca="false">10.27*C87/35</f>
        <v>9.77117142857143</v>
      </c>
      <c r="F87" s="9" t="n">
        <v>5.16</v>
      </c>
      <c r="G87" s="35" t="n">
        <v>10.2031787643628</v>
      </c>
      <c r="H87" s="11" t="n">
        <f aca="false">(1.4/100)*G87*2</f>
        <v>0.285689005402158</v>
      </c>
      <c r="I87" s="11" t="s">
        <v>83</v>
      </c>
      <c r="J87" s="3"/>
      <c r="K87" s="3"/>
      <c r="L87" s="35" t="n">
        <v>8.00375063333333</v>
      </c>
      <c r="M87" s="3"/>
      <c r="N87" s="36" t="n">
        <v>2257</v>
      </c>
      <c r="O87" s="3"/>
      <c r="P87" s="6"/>
      <c r="Q87" s="13" t="s">
        <v>109</v>
      </c>
      <c r="R87" s="9" t="s">
        <v>28</v>
      </c>
      <c r="S87" s="9" t="s">
        <v>29</v>
      </c>
      <c r="T87" s="9"/>
      <c r="U87" s="38" t="s">
        <v>110</v>
      </c>
      <c r="V87" s="9" t="n">
        <f aca="false">416*C87/35</f>
        <v>395.794285714286</v>
      </c>
      <c r="W87" s="9" t="n">
        <v>16</v>
      </c>
      <c r="X87" s="14" t="s">
        <v>31</v>
      </c>
      <c r="Y87" s="14" t="s">
        <v>32</v>
      </c>
      <c r="Z87" s="9" t="s">
        <v>100</v>
      </c>
    </row>
    <row r="88" customFormat="false" ht="15" hidden="false" customHeight="false" outlineLevel="0" collapsed="false">
      <c r="A88" s="9" t="n">
        <v>2008</v>
      </c>
      <c r="B88" s="29" t="n">
        <v>22.3</v>
      </c>
      <c r="C88" s="34" t="n">
        <v>33.3</v>
      </c>
      <c r="D88" s="11" t="n">
        <f aca="false">F88*E88</f>
        <v>50.4192445714286</v>
      </c>
      <c r="E88" s="11" t="n">
        <f aca="false">10.27*C88/35</f>
        <v>9.77117142857143</v>
      </c>
      <c r="F88" s="9" t="n">
        <v>5.16</v>
      </c>
      <c r="G88" s="35" t="n">
        <v>8.94775216872863</v>
      </c>
      <c r="H88" s="11" t="n">
        <f aca="false">(1.4/100)*G88*2</f>
        <v>0.250537060724402</v>
      </c>
      <c r="I88" s="11" t="s">
        <v>83</v>
      </c>
      <c r="J88" s="3"/>
      <c r="K88" s="3"/>
      <c r="L88" s="35" t="n">
        <v>8.00375063333333</v>
      </c>
      <c r="M88" s="3"/>
      <c r="N88" s="36" t="n">
        <v>2257</v>
      </c>
      <c r="O88" s="9"/>
      <c r="P88" s="9"/>
      <c r="Q88" s="13" t="s">
        <v>109</v>
      </c>
      <c r="R88" s="9" t="s">
        <v>28</v>
      </c>
      <c r="S88" s="9" t="s">
        <v>29</v>
      </c>
      <c r="T88" s="9"/>
      <c r="U88" s="38" t="s">
        <v>111</v>
      </c>
      <c r="V88" s="9" t="n">
        <f aca="false">416*C88/35</f>
        <v>395.794285714286</v>
      </c>
      <c r="W88" s="9" t="n">
        <v>16</v>
      </c>
      <c r="X88" s="14" t="s">
        <v>31</v>
      </c>
      <c r="Y88" s="14" t="s">
        <v>32</v>
      </c>
      <c r="Z88" s="9" t="s">
        <v>100</v>
      </c>
    </row>
    <row r="89" customFormat="false" ht="15" hidden="false" customHeight="false" outlineLevel="0" collapsed="false">
      <c r="A89" s="9" t="n">
        <v>2008</v>
      </c>
      <c r="B89" s="29" t="n">
        <v>26.5</v>
      </c>
      <c r="C89" s="34" t="n">
        <v>33</v>
      </c>
      <c r="D89" s="11" t="n">
        <f aca="false">F89*E89</f>
        <v>49.9650171428571</v>
      </c>
      <c r="E89" s="11" t="n">
        <f aca="false">10.27*C89/35</f>
        <v>9.68314285714286</v>
      </c>
      <c r="F89" s="9" t="n">
        <v>5.16</v>
      </c>
      <c r="G89" s="35" t="n">
        <v>7.84611117951775</v>
      </c>
      <c r="H89" s="11" t="n">
        <f aca="false">(1.4/100)*G89*2</f>
        <v>0.219691113026497</v>
      </c>
      <c r="I89" s="11" t="s">
        <v>83</v>
      </c>
      <c r="J89" s="11"/>
      <c r="K89" s="11"/>
      <c r="L89" s="35" t="n">
        <v>7.943339325</v>
      </c>
      <c r="M89" s="34"/>
      <c r="N89" s="36" t="n">
        <v>2247.75</v>
      </c>
      <c r="O89" s="36"/>
      <c r="P89" s="9"/>
      <c r="Q89" s="13" t="s">
        <v>109</v>
      </c>
      <c r="R89" s="9" t="s">
        <v>28</v>
      </c>
      <c r="S89" s="9" t="s">
        <v>29</v>
      </c>
      <c r="T89" s="9"/>
      <c r="U89" s="38" t="n">
        <v>4</v>
      </c>
      <c r="V89" s="9" t="n">
        <f aca="false">416*C89/35</f>
        <v>392.228571428571</v>
      </c>
      <c r="W89" s="9" t="n">
        <v>15</v>
      </c>
      <c r="X89" s="14" t="s">
        <v>31</v>
      </c>
      <c r="Y89" s="14" t="s">
        <v>32</v>
      </c>
      <c r="Z89" s="9" t="s">
        <v>100</v>
      </c>
    </row>
    <row r="90" customFormat="false" ht="15" hidden="false" customHeight="false" outlineLevel="0" collapsed="false">
      <c r="A90" s="9" t="n">
        <v>2008</v>
      </c>
      <c r="B90" s="29" t="n">
        <v>22.1</v>
      </c>
      <c r="C90" s="34" t="n">
        <v>33.3</v>
      </c>
      <c r="D90" s="11" t="n">
        <f aca="false">F90*E90</f>
        <v>50.4192445714286</v>
      </c>
      <c r="E90" s="11" t="n">
        <f aca="false">10.27*C90/35</f>
        <v>9.77117142857143</v>
      </c>
      <c r="F90" s="9" t="n">
        <v>5.16</v>
      </c>
      <c r="G90" s="35" t="n">
        <v>8.58849698947398</v>
      </c>
      <c r="H90" s="11" t="n">
        <f aca="false">(1.4/100)*G90*2</f>
        <v>0.240477915705271</v>
      </c>
      <c r="I90" s="11" t="s">
        <v>83</v>
      </c>
      <c r="J90" s="11"/>
      <c r="K90" s="11"/>
      <c r="L90" s="35" t="n">
        <v>7.5945084</v>
      </c>
      <c r="M90" s="34"/>
      <c r="N90" s="36" t="n">
        <v>2080.25</v>
      </c>
      <c r="O90" s="36"/>
      <c r="P90" s="9"/>
      <c r="Q90" s="13" t="s">
        <v>109</v>
      </c>
      <c r="R90" s="9" t="s">
        <v>28</v>
      </c>
      <c r="S90" s="9" t="s">
        <v>29</v>
      </c>
      <c r="T90" s="9"/>
      <c r="U90" s="38" t="n">
        <v>5</v>
      </c>
      <c r="V90" s="9" t="n">
        <f aca="false">416*C90/35</f>
        <v>395.794285714286</v>
      </c>
      <c r="W90" s="9" t="n">
        <v>15</v>
      </c>
      <c r="X90" s="14" t="s">
        <v>31</v>
      </c>
      <c r="Y90" s="14" t="s">
        <v>32</v>
      </c>
      <c r="Z90" s="9" t="s">
        <v>100</v>
      </c>
    </row>
    <row r="91" customFormat="false" ht="15" hidden="false" customHeight="false" outlineLevel="0" collapsed="false">
      <c r="A91" s="9" t="n">
        <v>2008</v>
      </c>
      <c r="B91" s="29" t="n">
        <v>22.1</v>
      </c>
      <c r="C91" s="34" t="n">
        <v>33.3</v>
      </c>
      <c r="D91" s="11" t="n">
        <f aca="false">F91*E91</f>
        <v>50.4192445714286</v>
      </c>
      <c r="E91" s="11" t="n">
        <f aca="false">10.27*C91/35</f>
        <v>9.77117142857143</v>
      </c>
      <c r="F91" s="9" t="n">
        <v>5.16</v>
      </c>
      <c r="G91" s="35" t="n">
        <v>6.77309197429341</v>
      </c>
      <c r="H91" s="11" t="n">
        <f aca="false">(1.4/100)*G91*2</f>
        <v>0.189646575280215</v>
      </c>
      <c r="I91" s="11" t="s">
        <v>83</v>
      </c>
      <c r="J91" s="11"/>
      <c r="K91" s="11"/>
      <c r="L91" s="35" t="n">
        <v>8.26982921666667</v>
      </c>
      <c r="M91" s="34"/>
      <c r="N91" s="36" t="n">
        <v>2442.83333333333</v>
      </c>
      <c r="O91" s="36"/>
      <c r="P91" s="9"/>
      <c r="Q91" s="13" t="s">
        <v>109</v>
      </c>
      <c r="R91" s="9" t="s">
        <v>28</v>
      </c>
      <c r="S91" s="9" t="s">
        <v>29</v>
      </c>
      <c r="T91" s="9"/>
      <c r="U91" s="38" t="n">
        <v>6</v>
      </c>
      <c r="V91" s="9" t="n">
        <f aca="false">416*C91/35</f>
        <v>395.794285714286</v>
      </c>
      <c r="W91" s="9" t="n">
        <v>15</v>
      </c>
      <c r="X91" s="14" t="s">
        <v>31</v>
      </c>
      <c r="Y91" s="14" t="s">
        <v>32</v>
      </c>
      <c r="Z91" s="9" t="s">
        <v>100</v>
      </c>
    </row>
    <row r="92" customFormat="false" ht="15" hidden="false" customHeight="false" outlineLevel="0" collapsed="false">
      <c r="A92" s="9" t="n">
        <v>2008</v>
      </c>
      <c r="B92" s="29" t="n">
        <v>22.1</v>
      </c>
      <c r="C92" s="34" t="n">
        <v>33.3</v>
      </c>
      <c r="D92" s="11" t="n">
        <f aca="false">F92*E92</f>
        <v>50.4192445714286</v>
      </c>
      <c r="E92" s="11" t="n">
        <f aca="false">10.27*C92/35</f>
        <v>9.77117142857143</v>
      </c>
      <c r="F92" s="9" t="n">
        <v>5.16</v>
      </c>
      <c r="G92" s="35" t="n">
        <v>4.67212118447911</v>
      </c>
      <c r="H92" s="11" t="n">
        <f aca="false">(1.4/100)*G92*2</f>
        <v>0.130819393165415</v>
      </c>
      <c r="I92" s="11" t="s">
        <v>83</v>
      </c>
      <c r="J92" s="11"/>
      <c r="K92" s="11"/>
      <c r="L92" s="35" t="n">
        <v>8.63378475</v>
      </c>
      <c r="M92" s="34"/>
      <c r="N92" s="36" t="n">
        <v>2824.75</v>
      </c>
      <c r="O92" s="36"/>
      <c r="P92" s="9"/>
      <c r="Q92" s="13" t="s">
        <v>109</v>
      </c>
      <c r="R92" s="9" t="s">
        <v>28</v>
      </c>
      <c r="S92" s="9" t="s">
        <v>29</v>
      </c>
      <c r="T92" s="9"/>
      <c r="U92" s="38" t="n">
        <v>7</v>
      </c>
      <c r="V92" s="9" t="n">
        <f aca="false">416*C92/35</f>
        <v>395.794285714286</v>
      </c>
      <c r="W92" s="9" t="n">
        <v>15</v>
      </c>
      <c r="X92" s="14" t="s">
        <v>31</v>
      </c>
      <c r="Y92" s="14" t="s">
        <v>32</v>
      </c>
      <c r="Z92" s="9" t="s">
        <v>100</v>
      </c>
    </row>
    <row r="93" customFormat="false" ht="15" hidden="false" customHeight="false" outlineLevel="0" collapsed="false">
      <c r="A93" s="7" t="s">
        <v>112</v>
      </c>
      <c r="B93" s="7" t="n">
        <v>26.3</v>
      </c>
      <c r="C93" s="9" t="n">
        <v>37</v>
      </c>
      <c r="D93" s="11" t="n">
        <f aca="false">F93*(10.27*37/35)</f>
        <v>67.8553571428571</v>
      </c>
      <c r="E93" s="11" t="n">
        <f aca="false">10.27*C93/35</f>
        <v>10.8568571428571</v>
      </c>
      <c r="F93" s="9" t="n">
        <v>6.25</v>
      </c>
      <c r="G93" s="9" t="n">
        <v>6.8</v>
      </c>
      <c r="H93" s="9" t="n">
        <v>0.2</v>
      </c>
      <c r="I93" s="10" t="s">
        <v>26</v>
      </c>
      <c r="J93" s="11"/>
      <c r="K93" s="11"/>
      <c r="L93" s="9" t="n">
        <v>8</v>
      </c>
      <c r="M93" s="9" t="n">
        <v>0.1</v>
      </c>
      <c r="N93" s="18" t="n">
        <v>2211</v>
      </c>
      <c r="O93" s="18"/>
      <c r="P93" s="9"/>
      <c r="Q93" s="13" t="s">
        <v>113</v>
      </c>
      <c r="R93" s="13" t="s">
        <v>114</v>
      </c>
      <c r="S93" s="13" t="s">
        <v>115</v>
      </c>
      <c r="T93" s="13" t="s">
        <v>116</v>
      </c>
      <c r="U93" s="9" t="s">
        <v>117</v>
      </c>
      <c r="V93" s="9" t="n">
        <f aca="false">416*C93/35</f>
        <v>439.771428571429</v>
      </c>
      <c r="W93" s="9" t="n">
        <v>12</v>
      </c>
      <c r="X93" s="39" t="s">
        <v>118</v>
      </c>
      <c r="Y93" s="39" t="s">
        <v>119</v>
      </c>
      <c r="Z93" s="9" t="s">
        <v>120</v>
      </c>
    </row>
    <row r="94" customFormat="false" ht="15" hidden="false" customHeight="false" outlineLevel="0" collapsed="false">
      <c r="A94" s="7" t="s">
        <v>112</v>
      </c>
      <c r="B94" s="7" t="n">
        <v>26.3</v>
      </c>
      <c r="C94" s="9" t="n">
        <v>37</v>
      </c>
      <c r="D94" s="11" t="n">
        <f aca="false">F94*(10.27*37/35)</f>
        <v>56.3470885714286</v>
      </c>
      <c r="E94" s="11" t="n">
        <f aca="false">10.27*C94/35</f>
        <v>10.8568571428571</v>
      </c>
      <c r="F94" s="9" t="n">
        <v>5.19</v>
      </c>
      <c r="G94" s="9" t="n">
        <v>6.37</v>
      </c>
      <c r="H94" s="9" t="n">
        <v>1.05</v>
      </c>
      <c r="I94" s="10" t="s">
        <v>26</v>
      </c>
      <c r="J94" s="11"/>
      <c r="K94" s="11"/>
      <c r="L94" s="9" t="n">
        <v>8</v>
      </c>
      <c r="M94" s="9" t="n">
        <v>0.1</v>
      </c>
      <c r="N94" s="18" t="n">
        <v>2263.6</v>
      </c>
      <c r="O94" s="18"/>
      <c r="P94" s="9"/>
      <c r="Q94" s="13" t="s">
        <v>113</v>
      </c>
      <c r="R94" s="13" t="s">
        <v>114</v>
      </c>
      <c r="S94" s="13" t="s">
        <v>115</v>
      </c>
      <c r="T94" s="13" t="s">
        <v>116</v>
      </c>
      <c r="U94" s="9" t="s">
        <v>121</v>
      </c>
      <c r="V94" s="9" t="n">
        <f aca="false">416*C94/35</f>
        <v>439.771428571429</v>
      </c>
      <c r="W94" s="9" t="n">
        <v>8</v>
      </c>
      <c r="X94" s="39" t="s">
        <v>118</v>
      </c>
      <c r="Y94" s="39" t="s">
        <v>119</v>
      </c>
      <c r="Z94" s="9" t="s">
        <v>120</v>
      </c>
    </row>
    <row r="95" customFormat="false" ht="15" hidden="false" customHeight="false" outlineLevel="0" collapsed="false">
      <c r="A95" s="7" t="s">
        <v>112</v>
      </c>
      <c r="B95" s="7" t="n">
        <v>26.3</v>
      </c>
      <c r="C95" s="9" t="n">
        <v>37</v>
      </c>
      <c r="D95" s="11" t="n">
        <f aca="false">F95*(10.27*37/35)</f>
        <v>45.0559571428571</v>
      </c>
      <c r="E95" s="11" t="n">
        <f aca="false">10.27*C95/35</f>
        <v>10.8568571428571</v>
      </c>
      <c r="F95" s="9" t="n">
        <v>4.15</v>
      </c>
      <c r="G95" s="9" t="n">
        <v>5.38</v>
      </c>
      <c r="H95" s="9" t="n">
        <v>0.32</v>
      </c>
      <c r="I95" s="10" t="s">
        <v>26</v>
      </c>
      <c r="J95" s="11"/>
      <c r="K95" s="11"/>
      <c r="L95" s="9" t="n">
        <v>8</v>
      </c>
      <c r="M95" s="9" t="n">
        <v>0.1</v>
      </c>
      <c r="N95" s="18" t="n">
        <v>2298.6</v>
      </c>
      <c r="O95" s="18"/>
      <c r="P95" s="9"/>
      <c r="Q95" s="13" t="s">
        <v>113</v>
      </c>
      <c r="R95" s="13" t="s">
        <v>114</v>
      </c>
      <c r="S95" s="13" t="s">
        <v>115</v>
      </c>
      <c r="T95" s="13" t="s">
        <v>116</v>
      </c>
      <c r="U95" s="9" t="s">
        <v>122</v>
      </c>
      <c r="V95" s="9" t="n">
        <f aca="false">416*C95/35</f>
        <v>439.771428571429</v>
      </c>
      <c r="W95" s="9" t="n">
        <v>22</v>
      </c>
      <c r="X95" s="39" t="s">
        <v>118</v>
      </c>
      <c r="Y95" s="39" t="s">
        <v>119</v>
      </c>
      <c r="Z95" s="9" t="s">
        <v>120</v>
      </c>
    </row>
    <row r="96" customFormat="false" ht="15" hidden="false" customHeight="false" outlineLevel="0" collapsed="false">
      <c r="A96" s="7" t="s">
        <v>112</v>
      </c>
      <c r="B96" s="7" t="n">
        <v>26.3</v>
      </c>
      <c r="C96" s="9" t="n">
        <v>37</v>
      </c>
      <c r="D96" s="11" t="n">
        <f aca="false">F96*(10.27*37/35)</f>
        <v>35.2847857142857</v>
      </c>
      <c r="E96" s="11" t="n">
        <f aca="false">10.27*C96/35</f>
        <v>10.8568571428571</v>
      </c>
      <c r="F96" s="9" t="n">
        <v>3.25</v>
      </c>
      <c r="G96" s="9" t="n">
        <v>4.38</v>
      </c>
      <c r="H96" s="9" t="n">
        <v>0.25</v>
      </c>
      <c r="I96" s="10" t="s">
        <v>26</v>
      </c>
      <c r="J96" s="11"/>
      <c r="K96" s="11"/>
      <c r="L96" s="9" t="n">
        <v>8</v>
      </c>
      <c r="M96" s="9" t="n">
        <v>0.1</v>
      </c>
      <c r="N96" s="18" t="n">
        <v>2352.3</v>
      </c>
      <c r="O96" s="18"/>
      <c r="P96" s="9"/>
      <c r="Q96" s="13" t="s">
        <v>113</v>
      </c>
      <c r="R96" s="13" t="s">
        <v>114</v>
      </c>
      <c r="S96" s="13" t="s">
        <v>115</v>
      </c>
      <c r="T96" s="13" t="s">
        <v>116</v>
      </c>
      <c r="U96" s="9" t="s">
        <v>123</v>
      </c>
      <c r="V96" s="9" t="n">
        <f aca="false">416*C96/35</f>
        <v>439.771428571429</v>
      </c>
      <c r="W96" s="9" t="n">
        <v>15</v>
      </c>
      <c r="X96" s="39" t="s">
        <v>118</v>
      </c>
      <c r="Y96" s="39" t="s">
        <v>119</v>
      </c>
      <c r="Z96" s="9" t="s">
        <v>120</v>
      </c>
    </row>
    <row r="97" customFormat="false" ht="15" hidden="false" customHeight="false" outlineLevel="0" collapsed="false">
      <c r="A97" s="7" t="s">
        <v>112</v>
      </c>
      <c r="B97" s="7" t="n">
        <v>26.3</v>
      </c>
      <c r="C97" s="9" t="n">
        <v>37</v>
      </c>
      <c r="D97" s="11" t="n">
        <f aca="false">F97*(10.27*37/35)</f>
        <v>23.55938</v>
      </c>
      <c r="E97" s="11" t="n">
        <f aca="false">10.27*C97/35</f>
        <v>10.8568571428571</v>
      </c>
      <c r="F97" s="9" t="n">
        <v>2.17</v>
      </c>
      <c r="G97" s="9" t="n">
        <v>3.03</v>
      </c>
      <c r="H97" s="9" t="n">
        <v>0.14</v>
      </c>
      <c r="I97" s="10" t="s">
        <v>26</v>
      </c>
      <c r="J97" s="11"/>
      <c r="K97" s="11"/>
      <c r="L97" s="9" t="n">
        <v>8</v>
      </c>
      <c r="M97" s="9" t="n">
        <v>0.1</v>
      </c>
      <c r="N97" s="18" t="n">
        <v>2477</v>
      </c>
      <c r="O97" s="18"/>
      <c r="P97" s="9"/>
      <c r="Q97" s="13" t="s">
        <v>113</v>
      </c>
      <c r="R97" s="13" t="s">
        <v>114</v>
      </c>
      <c r="S97" s="13" t="s">
        <v>115</v>
      </c>
      <c r="T97" s="13" t="s">
        <v>116</v>
      </c>
      <c r="U97" s="9" t="s">
        <v>124</v>
      </c>
      <c r="V97" s="9" t="n">
        <f aca="false">416*C97/35</f>
        <v>439.771428571429</v>
      </c>
      <c r="W97" s="9" t="n">
        <v>19</v>
      </c>
      <c r="X97" s="39" t="s">
        <v>118</v>
      </c>
      <c r="Y97" s="39" t="s">
        <v>119</v>
      </c>
      <c r="Z97" s="9" t="s">
        <v>120</v>
      </c>
    </row>
    <row r="98" customFormat="false" ht="15" hidden="false" customHeight="false" outlineLevel="0" collapsed="false">
      <c r="A98" s="7" t="s">
        <v>112</v>
      </c>
      <c r="B98" s="7" t="n">
        <v>30.3</v>
      </c>
      <c r="C98" s="9" t="n">
        <v>37</v>
      </c>
      <c r="D98" s="11" t="n">
        <f aca="false">F98*(10.27*37/35)</f>
        <v>36.9133142857143</v>
      </c>
      <c r="E98" s="11" t="n">
        <f aca="false">10.27*C98/35</f>
        <v>10.8568571428571</v>
      </c>
      <c r="F98" s="9" t="n">
        <v>3.4</v>
      </c>
      <c r="G98" s="9" t="n">
        <v>4.55</v>
      </c>
      <c r="H98" s="9" t="n">
        <v>1</v>
      </c>
      <c r="I98" s="10" t="s">
        <v>26</v>
      </c>
      <c r="J98" s="11"/>
      <c r="K98" s="11"/>
      <c r="L98" s="9" t="n">
        <v>8.2</v>
      </c>
      <c r="M98" s="9" t="n">
        <v>0.1</v>
      </c>
      <c r="N98" s="18" t="n">
        <v>2532.4</v>
      </c>
      <c r="O98" s="18"/>
      <c r="P98" s="9"/>
      <c r="Q98" s="13" t="s">
        <v>113</v>
      </c>
      <c r="R98" s="13" t="s">
        <v>114</v>
      </c>
      <c r="S98" s="13" t="s">
        <v>115</v>
      </c>
      <c r="T98" s="13" t="s">
        <v>116</v>
      </c>
      <c r="U98" s="9" t="s">
        <v>125</v>
      </c>
      <c r="V98" s="9" t="n">
        <f aca="false">416*C98/35</f>
        <v>439.771428571429</v>
      </c>
      <c r="W98" s="9" t="n">
        <v>2</v>
      </c>
      <c r="X98" s="39" t="s">
        <v>118</v>
      </c>
      <c r="Y98" s="39" t="s">
        <v>119</v>
      </c>
      <c r="Z98" s="9" t="s">
        <v>120</v>
      </c>
    </row>
    <row r="99" customFormat="false" ht="15" hidden="false" customHeight="false" outlineLevel="0" collapsed="false">
      <c r="A99" s="7" t="s">
        <v>112</v>
      </c>
      <c r="B99" s="7" t="n">
        <v>27.8</v>
      </c>
      <c r="C99" s="9" t="n">
        <v>37</v>
      </c>
      <c r="D99" s="11" t="n">
        <f aca="false">F99*(10.27*37/35)</f>
        <v>36.9133142857143</v>
      </c>
      <c r="E99" s="11" t="n">
        <f aca="false">10.27*C99/35</f>
        <v>10.8568571428571</v>
      </c>
      <c r="F99" s="9" t="n">
        <v>3.4</v>
      </c>
      <c r="G99" s="9" t="n">
        <v>3.84</v>
      </c>
      <c r="H99" s="9" t="n">
        <v>0.35</v>
      </c>
      <c r="I99" s="10" t="s">
        <v>26</v>
      </c>
      <c r="J99" s="11"/>
      <c r="K99" s="11"/>
      <c r="L99" s="9" t="n">
        <v>8.2</v>
      </c>
      <c r="M99" s="9" t="n">
        <v>0.1</v>
      </c>
      <c r="N99" s="18" t="n">
        <v>2532.4</v>
      </c>
      <c r="O99" s="18"/>
      <c r="P99" s="9"/>
      <c r="Q99" s="13" t="s">
        <v>113</v>
      </c>
      <c r="R99" s="13" t="s">
        <v>114</v>
      </c>
      <c r="S99" s="13" t="s">
        <v>115</v>
      </c>
      <c r="T99" s="13" t="s">
        <v>116</v>
      </c>
      <c r="U99" s="9" t="s">
        <v>126</v>
      </c>
      <c r="V99" s="9" t="n">
        <f aca="false">416*C99/35</f>
        <v>439.771428571429</v>
      </c>
      <c r="W99" s="9" t="n">
        <v>4</v>
      </c>
      <c r="X99" s="39" t="s">
        <v>118</v>
      </c>
      <c r="Y99" s="39" t="s">
        <v>119</v>
      </c>
      <c r="Z99" s="9" t="s">
        <v>120</v>
      </c>
    </row>
    <row r="100" customFormat="false" ht="15" hidden="false" customHeight="false" outlineLevel="0" collapsed="false">
      <c r="A100" s="7" t="s">
        <v>112</v>
      </c>
      <c r="B100" s="7" t="n">
        <v>25.3</v>
      </c>
      <c r="C100" s="9" t="n">
        <v>37</v>
      </c>
      <c r="D100" s="11" t="n">
        <f aca="false">F100*(10.27*37/35)</f>
        <v>36.9133142857143</v>
      </c>
      <c r="E100" s="11" t="n">
        <f aca="false">10.27*C100/35</f>
        <v>10.8568571428571</v>
      </c>
      <c r="F100" s="9" t="n">
        <v>3.4</v>
      </c>
      <c r="G100" s="9" t="n">
        <v>3.12</v>
      </c>
      <c r="H100" s="9" t="n">
        <v>0.18</v>
      </c>
      <c r="I100" s="10" t="s">
        <v>26</v>
      </c>
      <c r="J100" s="11"/>
      <c r="K100" s="11"/>
      <c r="L100" s="9" t="n">
        <v>8.2</v>
      </c>
      <c r="M100" s="9" t="n">
        <v>0.1</v>
      </c>
      <c r="N100" s="18" t="n">
        <v>2412.7</v>
      </c>
      <c r="O100" s="18"/>
      <c r="P100" s="9"/>
      <c r="Q100" s="13" t="s">
        <v>113</v>
      </c>
      <c r="R100" s="13" t="s">
        <v>114</v>
      </c>
      <c r="S100" s="13" t="s">
        <v>115</v>
      </c>
      <c r="T100" s="13" t="s">
        <v>116</v>
      </c>
      <c r="U100" s="9" t="s">
        <v>127</v>
      </c>
      <c r="V100" s="9" t="n">
        <f aca="false">416*C100/35</f>
        <v>439.771428571429</v>
      </c>
      <c r="W100" s="9" t="n">
        <v>27</v>
      </c>
      <c r="X100" s="39" t="s">
        <v>118</v>
      </c>
      <c r="Y100" s="39" t="s">
        <v>119</v>
      </c>
      <c r="Z100" s="9" t="s">
        <v>120</v>
      </c>
    </row>
    <row r="101" customFormat="false" ht="15" hidden="false" customHeight="false" outlineLevel="0" collapsed="false">
      <c r="A101" s="7" t="s">
        <v>112</v>
      </c>
      <c r="B101" s="7" t="n">
        <v>22.8</v>
      </c>
      <c r="C101" s="9" t="n">
        <v>37</v>
      </c>
      <c r="D101" s="11" t="n">
        <f aca="false">F101*(10.27*37/35)</f>
        <v>36.9133142857143</v>
      </c>
      <c r="E101" s="11" t="n">
        <f aca="false">10.27*C101/35</f>
        <v>10.8568571428571</v>
      </c>
      <c r="F101" s="9" t="n">
        <v>3.4</v>
      </c>
      <c r="G101" s="9" t="n">
        <v>2.53</v>
      </c>
      <c r="H101" s="9" t="n">
        <v>0.08</v>
      </c>
      <c r="I101" s="10" t="s">
        <v>26</v>
      </c>
      <c r="J101" s="11"/>
      <c r="K101" s="11"/>
      <c r="L101" s="9" t="n">
        <v>8.2</v>
      </c>
      <c r="M101" s="9" t="n">
        <v>0.1</v>
      </c>
      <c r="N101" s="18" t="n">
        <v>2412.7</v>
      </c>
      <c r="O101" s="18"/>
      <c r="P101" s="9"/>
      <c r="Q101" s="13" t="s">
        <v>113</v>
      </c>
      <c r="R101" s="13" t="s">
        <v>114</v>
      </c>
      <c r="S101" s="13" t="s">
        <v>115</v>
      </c>
      <c r="T101" s="13" t="s">
        <v>116</v>
      </c>
      <c r="U101" s="9" t="s">
        <v>128</v>
      </c>
      <c r="V101" s="9" t="n">
        <f aca="false">416*C101/35</f>
        <v>439.771428571429</v>
      </c>
      <c r="W101" s="9" t="n">
        <v>6</v>
      </c>
      <c r="X101" s="39" t="s">
        <v>118</v>
      </c>
      <c r="Y101" s="39" t="s">
        <v>119</v>
      </c>
      <c r="Z101" s="9" t="s">
        <v>120</v>
      </c>
    </row>
    <row r="102" customFormat="false" ht="15" hidden="false" customHeight="false" outlineLevel="0" collapsed="false">
      <c r="A102" s="7" t="s">
        <v>112</v>
      </c>
      <c r="B102" s="7" t="n">
        <v>20.3</v>
      </c>
      <c r="C102" s="9" t="n">
        <v>37</v>
      </c>
      <c r="D102" s="11" t="n">
        <f aca="false">F102*(10.27*37/35)</f>
        <v>36.9133142857143</v>
      </c>
      <c r="E102" s="11" t="n">
        <f aca="false">10.27*C102/35</f>
        <v>10.8568571428571</v>
      </c>
      <c r="F102" s="9" t="n">
        <v>3.4</v>
      </c>
      <c r="G102" s="9" t="n">
        <v>2.23</v>
      </c>
      <c r="H102" s="9" t="n">
        <v>0.14</v>
      </c>
      <c r="I102" s="10" t="s">
        <v>26</v>
      </c>
      <c r="J102" s="11"/>
      <c r="K102" s="11"/>
      <c r="L102" s="9" t="n">
        <v>8.2</v>
      </c>
      <c r="M102" s="9" t="n">
        <v>0.1</v>
      </c>
      <c r="N102" s="18" t="n">
        <v>2412.7</v>
      </c>
      <c r="O102" s="18"/>
      <c r="P102" s="9"/>
      <c r="Q102" s="13" t="s">
        <v>113</v>
      </c>
      <c r="R102" s="13" t="s">
        <v>114</v>
      </c>
      <c r="S102" s="13" t="s">
        <v>115</v>
      </c>
      <c r="T102" s="13" t="s">
        <v>116</v>
      </c>
      <c r="U102" s="9" t="s">
        <v>129</v>
      </c>
      <c r="V102" s="9" t="n">
        <f aca="false">416*C102/35</f>
        <v>439.771428571429</v>
      </c>
      <c r="W102" s="9" t="n">
        <v>5</v>
      </c>
      <c r="X102" s="39" t="s">
        <v>118</v>
      </c>
      <c r="Y102" s="39" t="s">
        <v>119</v>
      </c>
      <c r="Z102" s="9" t="s">
        <v>120</v>
      </c>
    </row>
    <row r="103" customFormat="false" ht="15" hidden="false" customHeight="false" outlineLevel="0" collapsed="false">
      <c r="A103" s="7" t="s">
        <v>112</v>
      </c>
      <c r="B103" s="40" t="n">
        <v>26</v>
      </c>
      <c r="C103" s="41" t="n">
        <v>37.2</v>
      </c>
      <c r="D103" s="11" t="n">
        <f aca="false">F103*(10.27*37/35)</f>
        <v>56.3470885714286</v>
      </c>
      <c r="E103" s="11" t="n">
        <f aca="false">10.27*C103/35</f>
        <v>10.9155428571429</v>
      </c>
      <c r="F103" s="9" t="n">
        <v>5.19</v>
      </c>
      <c r="G103" s="9" t="n">
        <v>4.99</v>
      </c>
      <c r="H103" s="9" t="n">
        <v>0.15</v>
      </c>
      <c r="I103" s="10" t="s">
        <v>26</v>
      </c>
      <c r="J103" s="11"/>
      <c r="K103" s="11"/>
      <c r="L103" s="9" t="n">
        <v>8.18</v>
      </c>
      <c r="M103" s="9" t="n">
        <v>0.01</v>
      </c>
      <c r="N103" s="42" t="n">
        <v>2392.1</v>
      </c>
      <c r="O103" s="18"/>
      <c r="P103" s="9"/>
      <c r="Q103" s="13" t="s">
        <v>130</v>
      </c>
      <c r="R103" s="13" t="s">
        <v>114</v>
      </c>
      <c r="S103" s="13" t="s">
        <v>115</v>
      </c>
      <c r="T103" s="13" t="s">
        <v>116</v>
      </c>
      <c r="U103" s="9" t="s">
        <v>131</v>
      </c>
      <c r="V103" s="9" t="n">
        <f aca="false">416*C103/35</f>
        <v>442.148571428572</v>
      </c>
      <c r="W103" s="9" t="n">
        <v>120</v>
      </c>
      <c r="X103" s="14" t="s">
        <v>31</v>
      </c>
      <c r="Y103" s="14" t="s">
        <v>32</v>
      </c>
      <c r="Z103" s="9" t="s">
        <v>100</v>
      </c>
    </row>
    <row r="104" customFormat="false" ht="15" hidden="false" customHeight="false" outlineLevel="0" collapsed="false">
      <c r="A104" s="7" t="s">
        <v>112</v>
      </c>
      <c r="B104" s="40" t="n">
        <v>26</v>
      </c>
      <c r="C104" s="41" t="n">
        <v>37.2</v>
      </c>
      <c r="D104" s="11" t="n">
        <f aca="false">F104*(10.27*37/35)</f>
        <v>56.3470885714286</v>
      </c>
      <c r="E104" s="11" t="n">
        <f aca="false">10.27*C104/35</f>
        <v>10.9155428571429</v>
      </c>
      <c r="F104" s="9" t="n">
        <v>5.19</v>
      </c>
      <c r="G104" s="9" t="n">
        <v>6.92</v>
      </c>
      <c r="H104" s="9" t="n">
        <v>0.21</v>
      </c>
      <c r="I104" s="10" t="s">
        <v>26</v>
      </c>
      <c r="J104" s="11"/>
      <c r="K104" s="11"/>
      <c r="L104" s="9" t="n">
        <v>7.9</v>
      </c>
      <c r="M104" s="9" t="n">
        <v>0.01</v>
      </c>
      <c r="N104" s="42" t="n">
        <v>2188.7</v>
      </c>
      <c r="O104" s="18"/>
      <c r="P104" s="9"/>
      <c r="Q104" s="13" t="s">
        <v>130</v>
      </c>
      <c r="R104" s="13" t="s">
        <v>114</v>
      </c>
      <c r="S104" s="13" t="s">
        <v>115</v>
      </c>
      <c r="T104" s="13" t="s">
        <v>116</v>
      </c>
      <c r="U104" s="9" t="s">
        <v>132</v>
      </c>
      <c r="V104" s="9" t="n">
        <f aca="false">416*C104/35</f>
        <v>442.148571428572</v>
      </c>
      <c r="W104" s="9" t="n">
        <v>105</v>
      </c>
      <c r="X104" s="14" t="s">
        <v>31</v>
      </c>
      <c r="Y104" s="14" t="s">
        <v>32</v>
      </c>
      <c r="Z104" s="9" t="s">
        <v>100</v>
      </c>
    </row>
    <row r="105" customFormat="false" ht="15" hidden="false" customHeight="false" outlineLevel="0" collapsed="false">
      <c r="A105" s="7" t="s">
        <v>112</v>
      </c>
      <c r="B105" s="40" t="n">
        <v>26</v>
      </c>
      <c r="C105" s="41" t="n">
        <v>37.2</v>
      </c>
      <c r="D105" s="11" t="n">
        <f aca="false">F105*(10.27*37/35)</f>
        <v>56.3470885714286</v>
      </c>
      <c r="E105" s="11" t="n">
        <f aca="false">10.27*C105/35</f>
        <v>10.9155428571429</v>
      </c>
      <c r="F105" s="9" t="n">
        <v>5.19</v>
      </c>
      <c r="G105" s="9" t="n">
        <v>7.05</v>
      </c>
      <c r="H105" s="9" t="n">
        <v>0.21</v>
      </c>
      <c r="I105" s="10" t="s">
        <v>26</v>
      </c>
      <c r="J105" s="11"/>
      <c r="K105" s="11"/>
      <c r="L105" s="9" t="n">
        <v>7.56</v>
      </c>
      <c r="M105" s="9" t="n">
        <v>0.01</v>
      </c>
      <c r="N105" s="42" t="n">
        <v>2026.886</v>
      </c>
      <c r="O105" s="18"/>
      <c r="P105" s="9"/>
      <c r="Q105" s="13" t="s">
        <v>130</v>
      </c>
      <c r="R105" s="13" t="s">
        <v>114</v>
      </c>
      <c r="S105" s="13" t="s">
        <v>115</v>
      </c>
      <c r="T105" s="13" t="s">
        <v>116</v>
      </c>
      <c r="U105" s="9" t="s">
        <v>133</v>
      </c>
      <c r="V105" s="9" t="n">
        <f aca="false">416*C105/35</f>
        <v>442.148571428572</v>
      </c>
      <c r="W105" s="9" t="n">
        <v>106</v>
      </c>
      <c r="X105" s="14" t="s">
        <v>31</v>
      </c>
      <c r="Y105" s="14" t="s">
        <v>32</v>
      </c>
      <c r="Z105" s="9" t="s">
        <v>100</v>
      </c>
    </row>
    <row r="106" customFormat="false" ht="15" hidden="false" customHeight="false" outlineLevel="0" collapsed="false">
      <c r="A106" s="7" t="s">
        <v>112</v>
      </c>
      <c r="B106" s="7" t="n">
        <v>26.5</v>
      </c>
      <c r="C106" s="9" t="n">
        <v>37</v>
      </c>
      <c r="D106" s="11" t="n">
        <f aca="false">F106*(10.27*37/35)</f>
        <v>56.3470885714286</v>
      </c>
      <c r="E106" s="11" t="n">
        <f aca="false">10.27*C106/35</f>
        <v>10.8568571428571</v>
      </c>
      <c r="F106" s="9" t="n">
        <v>5.19</v>
      </c>
      <c r="G106" s="9" t="n">
        <v>7.99</v>
      </c>
      <c r="H106" s="9" t="n">
        <v>0.24</v>
      </c>
      <c r="I106" s="10" t="s">
        <v>26</v>
      </c>
      <c r="J106" s="11"/>
      <c r="K106" s="11"/>
      <c r="L106" s="9" t="n">
        <v>7.62</v>
      </c>
      <c r="M106" s="9" t="n">
        <v>0.02</v>
      </c>
      <c r="N106" s="18"/>
      <c r="O106" s="18"/>
      <c r="P106" s="9" t="n">
        <v>2175</v>
      </c>
      <c r="Q106" s="13" t="s">
        <v>113</v>
      </c>
      <c r="R106" s="13" t="s">
        <v>114</v>
      </c>
      <c r="S106" s="13" t="s">
        <v>115</v>
      </c>
      <c r="T106" s="13" t="s">
        <v>116</v>
      </c>
      <c r="U106" s="9" t="s">
        <v>134</v>
      </c>
      <c r="V106" s="9" t="n">
        <f aca="false">416*C106/35</f>
        <v>439.771428571429</v>
      </c>
      <c r="X106" s="39" t="s">
        <v>118</v>
      </c>
      <c r="Y106" s="39" t="s">
        <v>119</v>
      </c>
      <c r="Z106" s="9" t="s">
        <v>135</v>
      </c>
    </row>
    <row r="107" customFormat="false" ht="15" hidden="false" customHeight="false" outlineLevel="0" collapsed="false">
      <c r="A107" s="7" t="s">
        <v>112</v>
      </c>
      <c r="B107" s="7" t="n">
        <v>26.5</v>
      </c>
      <c r="C107" s="9" t="n">
        <v>37</v>
      </c>
      <c r="D107" s="11" t="n">
        <f aca="false">F107*(10.27*37/35)</f>
        <v>56.3470885714286</v>
      </c>
      <c r="E107" s="11" t="n">
        <f aca="false">10.27*C107/35</f>
        <v>10.8568571428571</v>
      </c>
      <c r="F107" s="9" t="n">
        <v>5.19</v>
      </c>
      <c r="G107" s="9" t="n">
        <v>5.21</v>
      </c>
      <c r="H107" s="9" t="n">
        <v>0.16</v>
      </c>
      <c r="I107" s="10" t="s">
        <v>26</v>
      </c>
      <c r="J107" s="11"/>
      <c r="K107" s="11"/>
      <c r="L107" s="9" t="n">
        <v>7.93</v>
      </c>
      <c r="M107" s="9" t="n">
        <v>0.01</v>
      </c>
      <c r="N107" s="18"/>
      <c r="O107" s="18"/>
      <c r="P107" s="9" t="n">
        <v>2092</v>
      </c>
      <c r="Q107" s="13" t="s">
        <v>113</v>
      </c>
      <c r="R107" s="13" t="s">
        <v>114</v>
      </c>
      <c r="S107" s="13" t="s">
        <v>115</v>
      </c>
      <c r="T107" s="13" t="s">
        <v>116</v>
      </c>
      <c r="U107" s="9" t="s">
        <v>136</v>
      </c>
      <c r="V107" s="9" t="n">
        <f aca="false">416*C107/35</f>
        <v>439.771428571429</v>
      </c>
      <c r="X107" s="39" t="s">
        <v>118</v>
      </c>
      <c r="Y107" s="39" t="s">
        <v>119</v>
      </c>
      <c r="Z107" s="9" t="s">
        <v>135</v>
      </c>
    </row>
    <row r="108" customFormat="false" ht="15" hidden="false" customHeight="false" outlineLevel="0" collapsed="false">
      <c r="A108" s="7" t="s">
        <v>112</v>
      </c>
      <c r="B108" s="7" t="n">
        <v>26.5</v>
      </c>
      <c r="C108" s="9" t="n">
        <v>37</v>
      </c>
      <c r="D108" s="11" t="n">
        <f aca="false">F108*(10.27*37/35)</f>
        <v>56.3470885714286</v>
      </c>
      <c r="E108" s="11" t="n">
        <f aca="false">10.27*C108/35</f>
        <v>10.8568571428571</v>
      </c>
      <c r="F108" s="9" t="n">
        <v>5.19</v>
      </c>
      <c r="G108" s="9" t="n">
        <v>3.56</v>
      </c>
      <c r="H108" s="9" t="n">
        <v>0.11</v>
      </c>
      <c r="I108" s="10" t="s">
        <v>26</v>
      </c>
      <c r="J108" s="11"/>
      <c r="K108" s="11"/>
      <c r="L108" s="9" t="n">
        <v>8.48</v>
      </c>
      <c r="M108" s="9" t="n">
        <v>0</v>
      </c>
      <c r="N108" s="18"/>
      <c r="O108" s="18"/>
      <c r="P108" s="9" t="n">
        <v>2026</v>
      </c>
      <c r="Q108" s="13" t="s">
        <v>113</v>
      </c>
      <c r="R108" s="13" t="s">
        <v>114</v>
      </c>
      <c r="S108" s="13" t="s">
        <v>115</v>
      </c>
      <c r="T108" s="13" t="s">
        <v>116</v>
      </c>
      <c r="U108" s="9" t="s">
        <v>137</v>
      </c>
      <c r="V108" s="9" t="n">
        <f aca="false">416*C108/35</f>
        <v>439.771428571429</v>
      </c>
      <c r="X108" s="39" t="s">
        <v>118</v>
      </c>
      <c r="Y108" s="39" t="s">
        <v>119</v>
      </c>
      <c r="Z108" s="9" t="s">
        <v>135</v>
      </c>
    </row>
    <row r="109" customFormat="false" ht="15" hidden="false" customHeight="false" outlineLevel="0" collapsed="false">
      <c r="A109" s="7" t="n">
        <v>2006</v>
      </c>
      <c r="B109" s="7" t="n">
        <v>27</v>
      </c>
      <c r="C109" s="9" t="n">
        <v>35</v>
      </c>
      <c r="D109" s="11" t="n">
        <f aca="false">F109*(10.27*37/35)</f>
        <v>58.0841857142857</v>
      </c>
      <c r="E109" s="11" t="n">
        <f aca="false">10.27*C109/35</f>
        <v>10.27</v>
      </c>
      <c r="F109" s="9" t="n">
        <v>5.35</v>
      </c>
      <c r="G109" s="9" t="n">
        <v>7.5</v>
      </c>
      <c r="H109" s="9" t="n">
        <v>0.3</v>
      </c>
      <c r="I109" s="9" t="s">
        <v>138</v>
      </c>
      <c r="J109" s="11" t="n">
        <v>7.91</v>
      </c>
      <c r="K109" s="11" t="n">
        <v>0.06</v>
      </c>
      <c r="L109" s="9"/>
      <c r="M109" s="9"/>
      <c r="N109" s="18" t="n">
        <v>2040</v>
      </c>
      <c r="O109" s="18" t="n">
        <v>5</v>
      </c>
      <c r="P109" s="9"/>
      <c r="Q109" s="13" t="s">
        <v>139</v>
      </c>
      <c r="R109" s="13" t="s">
        <v>114</v>
      </c>
      <c r="S109" s="13" t="s">
        <v>115</v>
      </c>
      <c r="T109" s="13" t="s">
        <v>116</v>
      </c>
      <c r="U109" s="9" t="s">
        <v>140</v>
      </c>
      <c r="V109" s="9" t="n">
        <f aca="false">416*C109/35</f>
        <v>416</v>
      </c>
      <c r="W109" s="9" t="n">
        <v>2</v>
      </c>
      <c r="X109" s="39" t="s">
        <v>141</v>
      </c>
      <c r="Y109" s="39" t="s">
        <v>142</v>
      </c>
      <c r="Z109" s="9" t="s">
        <v>143</v>
      </c>
    </row>
    <row r="110" customFormat="false" ht="15" hidden="false" customHeight="false" outlineLevel="0" collapsed="false">
      <c r="A110" s="7" t="n">
        <v>2006</v>
      </c>
      <c r="B110" s="7" t="n">
        <v>27</v>
      </c>
      <c r="C110" s="9" t="n">
        <v>35</v>
      </c>
      <c r="D110" s="11" t="n">
        <f aca="false">F110*(10.27*37/35)</f>
        <v>58.0841857142857</v>
      </c>
      <c r="E110" s="11" t="n">
        <f aca="false">10.27*C110/35</f>
        <v>10.27</v>
      </c>
      <c r="F110" s="9" t="n">
        <v>5.35</v>
      </c>
      <c r="G110" s="9" t="n">
        <v>4.2</v>
      </c>
      <c r="H110" s="9" t="n">
        <v>0.2</v>
      </c>
      <c r="I110" s="9" t="s">
        <v>138</v>
      </c>
      <c r="J110" s="11" t="n">
        <v>8.09</v>
      </c>
      <c r="K110" s="11" t="n">
        <v>0.08</v>
      </c>
      <c r="L110" s="9"/>
      <c r="M110" s="9"/>
      <c r="N110" s="18" t="n">
        <v>2133</v>
      </c>
      <c r="O110" s="18" t="n">
        <v>1</v>
      </c>
      <c r="P110" s="9"/>
      <c r="Q110" s="13" t="s">
        <v>139</v>
      </c>
      <c r="R110" s="13" t="s">
        <v>114</v>
      </c>
      <c r="S110" s="13" t="s">
        <v>115</v>
      </c>
      <c r="T110" s="13" t="s">
        <v>116</v>
      </c>
      <c r="U110" s="9" t="s">
        <v>144</v>
      </c>
      <c r="V110" s="9" t="n">
        <f aca="false">416*C110/35</f>
        <v>416</v>
      </c>
      <c r="W110" s="9" t="n">
        <v>3</v>
      </c>
      <c r="X110" s="39" t="s">
        <v>141</v>
      </c>
      <c r="Y110" s="39" t="s">
        <v>142</v>
      </c>
      <c r="Z110" s="9" t="s">
        <v>143</v>
      </c>
    </row>
    <row r="111" customFormat="false" ht="15" hidden="false" customHeight="false" outlineLevel="0" collapsed="false">
      <c r="A111" s="7" t="n">
        <v>2006</v>
      </c>
      <c r="B111" s="7" t="n">
        <v>27</v>
      </c>
      <c r="C111" s="9" t="n">
        <v>35</v>
      </c>
      <c r="D111" s="11" t="n">
        <f aca="false">F111*(10.27*37/35)</f>
        <v>58.0841857142857</v>
      </c>
      <c r="E111" s="11" t="n">
        <f aca="false">10.27*C111/35</f>
        <v>10.27</v>
      </c>
      <c r="F111" s="9" t="n">
        <v>5.35</v>
      </c>
      <c r="G111" s="9" t="n">
        <v>4.2</v>
      </c>
      <c r="H111" s="9" t="n">
        <v>0.2</v>
      </c>
      <c r="I111" s="9" t="s">
        <v>138</v>
      </c>
      <c r="J111" s="11" t="n">
        <v>8.27</v>
      </c>
      <c r="K111" s="11" t="n">
        <v>0.07</v>
      </c>
      <c r="L111" s="9"/>
      <c r="M111" s="9"/>
      <c r="N111" s="18" t="n">
        <v>2259</v>
      </c>
      <c r="O111" s="18" t="n">
        <v>7</v>
      </c>
      <c r="P111" s="9"/>
      <c r="Q111" s="13" t="s">
        <v>139</v>
      </c>
      <c r="R111" s="13" t="s">
        <v>114</v>
      </c>
      <c r="S111" s="13" t="s">
        <v>115</v>
      </c>
      <c r="T111" s="13" t="s">
        <v>116</v>
      </c>
      <c r="U111" s="9" t="s">
        <v>145</v>
      </c>
      <c r="V111" s="9" t="n">
        <f aca="false">416*C111/35</f>
        <v>416</v>
      </c>
      <c r="W111" s="9" t="n">
        <v>3</v>
      </c>
      <c r="X111" s="39" t="s">
        <v>141</v>
      </c>
      <c r="Y111" s="39" t="s">
        <v>142</v>
      </c>
      <c r="Z111" s="9" t="s">
        <v>143</v>
      </c>
    </row>
    <row r="112" customFormat="false" ht="15" hidden="false" customHeight="false" outlineLevel="0" collapsed="false">
      <c r="A112" s="7" t="n">
        <v>2006</v>
      </c>
      <c r="B112" s="7" t="n">
        <v>27</v>
      </c>
      <c r="C112" s="9" t="n">
        <v>35</v>
      </c>
      <c r="D112" s="11" t="n">
        <f aca="false">F112*(10.27*37/35)</f>
        <v>58.0841857142857</v>
      </c>
      <c r="E112" s="11" t="n">
        <f aca="false">10.27*C112/35</f>
        <v>10.27</v>
      </c>
      <c r="F112" s="9" t="n">
        <v>5.35</v>
      </c>
      <c r="G112" s="9" t="n">
        <v>3.1</v>
      </c>
      <c r="H112" s="9" t="n">
        <v>0.2</v>
      </c>
      <c r="I112" s="9" t="s">
        <v>138</v>
      </c>
      <c r="J112" s="11" t="n">
        <v>8.43</v>
      </c>
      <c r="K112" s="11" t="n">
        <v>0.08</v>
      </c>
      <c r="L112" s="9"/>
      <c r="M112" s="9"/>
      <c r="N112" s="18" t="n">
        <v>2423</v>
      </c>
      <c r="O112" s="18" t="n">
        <v>4</v>
      </c>
      <c r="P112" s="9"/>
      <c r="Q112" s="13" t="s">
        <v>139</v>
      </c>
      <c r="R112" s="13" t="s">
        <v>114</v>
      </c>
      <c r="S112" s="13" t="s">
        <v>115</v>
      </c>
      <c r="T112" s="13" t="s">
        <v>116</v>
      </c>
      <c r="U112" s="9" t="s">
        <v>146</v>
      </c>
      <c r="V112" s="9" t="n">
        <f aca="false">416*C112/35</f>
        <v>416</v>
      </c>
      <c r="W112" s="9" t="n">
        <v>2</v>
      </c>
      <c r="X112" s="39" t="s">
        <v>141</v>
      </c>
      <c r="Y112" s="39" t="s">
        <v>142</v>
      </c>
      <c r="Z112" s="9" t="s">
        <v>143</v>
      </c>
    </row>
    <row r="113" customFormat="false" ht="15" hidden="false" customHeight="false" outlineLevel="0" collapsed="false">
      <c r="A113" s="43" t="n">
        <v>2010</v>
      </c>
      <c r="B113" s="34" t="n">
        <v>24.0117</v>
      </c>
      <c r="C113" s="34" t="n">
        <v>35.6</v>
      </c>
      <c r="D113" s="9" t="n">
        <f aca="false">52*(C113/35)</f>
        <v>52.8914285714286</v>
      </c>
      <c r="E113" s="9" t="n">
        <f aca="false">10.27*(C113/35)</f>
        <v>10.4460571428571</v>
      </c>
      <c r="F113" s="9" t="n">
        <v>5.16</v>
      </c>
      <c r="G113" s="35" t="n">
        <v>4.17813046725583</v>
      </c>
      <c r="H113" s="11" t="n">
        <v>0.192194001493768</v>
      </c>
      <c r="I113" s="11" t="s">
        <v>83</v>
      </c>
      <c r="J113" s="11"/>
      <c r="K113" s="11"/>
      <c r="L113" s="35" t="n">
        <v>8.04172897142857</v>
      </c>
      <c r="M113" s="9"/>
      <c r="N113" s="36" t="n">
        <v>2343.69057142857</v>
      </c>
      <c r="O113" s="18"/>
      <c r="P113" s="9"/>
      <c r="Q113" s="13" t="s">
        <v>109</v>
      </c>
      <c r="R113" s="13" t="s">
        <v>114</v>
      </c>
      <c r="S113" s="13" t="s">
        <v>115</v>
      </c>
      <c r="T113" s="13" t="s">
        <v>147</v>
      </c>
      <c r="U113" s="38" t="n">
        <v>2</v>
      </c>
      <c r="V113" s="9" t="n">
        <f aca="false">416*C113/35</f>
        <v>423.131428571429</v>
      </c>
      <c r="W113" s="13" t="n">
        <v>45</v>
      </c>
      <c r="X113" s="14" t="s">
        <v>31</v>
      </c>
      <c r="Y113" s="14" t="s">
        <v>32</v>
      </c>
      <c r="Z113" s="9" t="s">
        <v>148</v>
      </c>
    </row>
    <row r="114" customFormat="false" ht="15" hidden="false" customHeight="false" outlineLevel="0" collapsed="false">
      <c r="A114" s="43" t="n">
        <v>2010</v>
      </c>
      <c r="B114" s="34" t="n">
        <v>25.6963</v>
      </c>
      <c r="C114" s="34" t="n">
        <v>35.4</v>
      </c>
      <c r="D114" s="9" t="n">
        <f aca="false">52*(C114/35)</f>
        <v>52.5942857142857</v>
      </c>
      <c r="E114" s="9" t="n">
        <f aca="false">10.27*(C114/35)</f>
        <v>10.3873714285714</v>
      </c>
      <c r="F114" s="9" t="n">
        <v>5.16</v>
      </c>
      <c r="G114" s="35" t="n">
        <v>3.99527722684058</v>
      </c>
      <c r="H114" s="11" t="n">
        <v>0.183782752434667</v>
      </c>
      <c r="I114" s="11" t="s">
        <v>83</v>
      </c>
      <c r="J114" s="11"/>
      <c r="K114" s="11"/>
      <c r="L114" s="35" t="n">
        <v>8.03988349090909</v>
      </c>
      <c r="M114" s="9"/>
      <c r="N114" s="36" t="n">
        <v>2342.08448181818</v>
      </c>
      <c r="O114" s="18"/>
      <c r="P114" s="9"/>
      <c r="Q114" s="13" t="s">
        <v>109</v>
      </c>
      <c r="R114" s="13" t="s">
        <v>114</v>
      </c>
      <c r="S114" s="13" t="s">
        <v>115</v>
      </c>
      <c r="T114" s="13" t="s">
        <v>147</v>
      </c>
      <c r="U114" s="38" t="n">
        <v>1</v>
      </c>
      <c r="V114" s="9" t="n">
        <f aca="false">416*C114/35</f>
        <v>420.754285714286</v>
      </c>
      <c r="W114" s="13" t="n">
        <v>45</v>
      </c>
      <c r="X114" s="14" t="s">
        <v>31</v>
      </c>
      <c r="Y114" s="14" t="s">
        <v>32</v>
      </c>
      <c r="Z114" s="9" t="s">
        <v>148</v>
      </c>
    </row>
    <row r="115" customFormat="false" ht="15" hidden="false" customHeight="false" outlineLevel="0" collapsed="false">
      <c r="A115" s="43" t="n">
        <v>2010</v>
      </c>
      <c r="B115" s="34" t="n">
        <v>29.3328</v>
      </c>
      <c r="C115" s="34" t="n">
        <v>35.2</v>
      </c>
      <c r="D115" s="9" t="n">
        <f aca="false">52*(C115/35)</f>
        <v>52.2971428571429</v>
      </c>
      <c r="E115" s="9" t="n">
        <f aca="false">10.27*(C115/35)</f>
        <v>10.3286857142857</v>
      </c>
      <c r="F115" s="9" t="n">
        <v>5.16</v>
      </c>
      <c r="G115" s="35" t="n">
        <v>5.29704891151491</v>
      </c>
      <c r="H115" s="11" t="n">
        <v>0.243664249929686</v>
      </c>
      <c r="I115" s="11" t="s">
        <v>83</v>
      </c>
      <c r="J115" s="11"/>
      <c r="K115" s="11"/>
      <c r="L115" s="35" t="n">
        <v>7.9789353</v>
      </c>
      <c r="M115" s="9"/>
      <c r="N115" s="36" t="n">
        <v>2346.56955</v>
      </c>
      <c r="O115" s="18"/>
      <c r="P115" s="9"/>
      <c r="Q115" s="13" t="s">
        <v>109</v>
      </c>
      <c r="R115" s="13" t="s">
        <v>114</v>
      </c>
      <c r="S115" s="13" t="s">
        <v>115</v>
      </c>
      <c r="T115" s="13" t="s">
        <v>147</v>
      </c>
      <c r="U115" s="38" t="n">
        <v>4</v>
      </c>
      <c r="V115" s="9" t="n">
        <f aca="false">416*C115/35</f>
        <v>418.377142857143</v>
      </c>
      <c r="W115" s="13" t="n">
        <v>45</v>
      </c>
      <c r="X115" s="14" t="s">
        <v>31</v>
      </c>
      <c r="Y115" s="14" t="s">
        <v>32</v>
      </c>
      <c r="Z115" s="9" t="s">
        <v>148</v>
      </c>
    </row>
    <row r="116" customFormat="false" ht="15" hidden="false" customHeight="false" outlineLevel="0" collapsed="false">
      <c r="A116" s="43" t="n">
        <v>2010</v>
      </c>
      <c r="B116" s="34" t="n">
        <v>25.6963</v>
      </c>
      <c r="C116" s="34" t="n">
        <v>33</v>
      </c>
      <c r="D116" s="9" t="n">
        <f aca="false">52*(C116/35)</f>
        <v>49.0285714285714</v>
      </c>
      <c r="E116" s="9" t="n">
        <f aca="false">10.27*(C116/35)</f>
        <v>9.68314285714286</v>
      </c>
      <c r="F116" s="9" t="n">
        <v>5.16</v>
      </c>
      <c r="G116" s="35" t="n">
        <v>3.88</v>
      </c>
      <c r="H116" s="11" t="n">
        <v>0.183782752434667</v>
      </c>
      <c r="I116" s="11" t="s">
        <v>83</v>
      </c>
      <c r="J116" s="11"/>
      <c r="K116" s="11"/>
      <c r="L116" s="35" t="n">
        <v>8.03988349090909</v>
      </c>
      <c r="M116" s="9"/>
      <c r="N116" s="36" t="n">
        <v>2342.08448181818</v>
      </c>
      <c r="O116" s="18"/>
      <c r="P116" s="9"/>
      <c r="Q116" s="44" t="s">
        <v>149</v>
      </c>
      <c r="R116" s="13" t="s">
        <v>114</v>
      </c>
      <c r="S116" s="13" t="s">
        <v>115</v>
      </c>
      <c r="T116" s="13" t="s">
        <v>147</v>
      </c>
      <c r="U116" s="38" t="n">
        <v>5</v>
      </c>
      <c r="V116" s="9" t="n">
        <f aca="false">416*C116/35</f>
        <v>392.228571428571</v>
      </c>
      <c r="W116" s="13" t="n">
        <v>45</v>
      </c>
      <c r="X116" s="14" t="s">
        <v>31</v>
      </c>
      <c r="Y116" s="14" t="s">
        <v>32</v>
      </c>
      <c r="Z116" s="9" t="s">
        <v>148</v>
      </c>
    </row>
    <row r="117" customFormat="false" ht="15" hidden="false" customHeight="false" outlineLevel="0" collapsed="false">
      <c r="A117" s="43" t="n">
        <v>2010</v>
      </c>
      <c r="B117" s="34" t="n">
        <v>25.2784</v>
      </c>
      <c r="C117" s="34" t="n">
        <v>40</v>
      </c>
      <c r="D117" s="9" t="n">
        <f aca="false">52*(C117/35)</f>
        <v>59.4285714285714</v>
      </c>
      <c r="E117" s="9" t="n">
        <f aca="false">10.27*(C117/35)</f>
        <v>11.7371428571429</v>
      </c>
      <c r="F117" s="9" t="n">
        <v>5.16</v>
      </c>
      <c r="G117" s="35" t="n">
        <v>5.03032131294337</v>
      </c>
      <c r="H117" s="11" t="n">
        <v>0.231394780395395</v>
      </c>
      <c r="I117" s="11" t="s">
        <v>83</v>
      </c>
      <c r="J117" s="11"/>
      <c r="K117" s="11"/>
      <c r="L117" s="35" t="n">
        <v>8.04369712</v>
      </c>
      <c r="M117" s="9"/>
      <c r="N117" s="36" t="n">
        <v>2608.54959</v>
      </c>
      <c r="O117" s="18"/>
      <c r="P117" s="9"/>
      <c r="Q117" s="44" t="s">
        <v>149</v>
      </c>
      <c r="R117" s="13" t="s">
        <v>114</v>
      </c>
      <c r="S117" s="13" t="s">
        <v>115</v>
      </c>
      <c r="T117" s="13" t="s">
        <v>147</v>
      </c>
      <c r="U117" s="38" t="n">
        <v>7</v>
      </c>
      <c r="V117" s="9" t="n">
        <f aca="false">416*C117/35</f>
        <v>475.428571428571</v>
      </c>
      <c r="W117" s="13" t="n">
        <v>45</v>
      </c>
      <c r="X117" s="14" t="s">
        <v>31</v>
      </c>
      <c r="Y117" s="14" t="s">
        <v>32</v>
      </c>
      <c r="Z117" s="9" t="s">
        <v>148</v>
      </c>
    </row>
    <row r="118" customFormat="false" ht="15" hidden="false" customHeight="false" outlineLevel="0" collapsed="false">
      <c r="A118" s="43" t="n">
        <v>2010</v>
      </c>
      <c r="B118" s="34" t="n">
        <v>25.7351</v>
      </c>
      <c r="C118" s="34" t="n">
        <v>35.52</v>
      </c>
      <c r="D118" s="9" t="n">
        <f aca="false">52*(C118/35)</f>
        <v>52.7725714285714</v>
      </c>
      <c r="E118" s="9" t="n">
        <f aca="false">10.27*(C118/35)</f>
        <v>10.4225828571429</v>
      </c>
      <c r="F118" s="9" t="n">
        <v>5.16</v>
      </c>
      <c r="G118" s="35" t="n">
        <v>5.14907850606</v>
      </c>
      <c r="H118" s="11" t="n">
        <v>0.23685761127876</v>
      </c>
      <c r="I118" s="11" t="s">
        <v>83</v>
      </c>
      <c r="J118" s="11"/>
      <c r="K118" s="11"/>
      <c r="L118" s="35" t="n">
        <v>7.48626881333333</v>
      </c>
      <c r="M118" s="9"/>
      <c r="N118" s="36" t="n">
        <v>2060.644</v>
      </c>
      <c r="O118" s="18"/>
      <c r="P118" s="9"/>
      <c r="Q118" s="13" t="s">
        <v>109</v>
      </c>
      <c r="R118" s="13" t="s">
        <v>114</v>
      </c>
      <c r="S118" s="13" t="s">
        <v>115</v>
      </c>
      <c r="T118" s="13" t="s">
        <v>147</v>
      </c>
      <c r="U118" s="38" t="n">
        <v>12</v>
      </c>
      <c r="V118" s="9" t="n">
        <f aca="false">416*C118/35</f>
        <v>422.180571428572</v>
      </c>
      <c r="W118" s="13" t="n">
        <v>45</v>
      </c>
      <c r="X118" s="14" t="s">
        <v>31</v>
      </c>
      <c r="Y118" s="14" t="s">
        <v>32</v>
      </c>
      <c r="Z118" s="9" t="s">
        <v>148</v>
      </c>
    </row>
    <row r="119" customFormat="false" ht="15" hidden="false" customHeight="false" outlineLevel="0" collapsed="false">
      <c r="A119" s="43" t="n">
        <v>2010</v>
      </c>
      <c r="B119" s="34" t="n">
        <v>25.716</v>
      </c>
      <c r="C119" s="34" t="n">
        <v>35.4818181818182</v>
      </c>
      <c r="D119" s="9" t="n">
        <f aca="false">52*(C119/35)</f>
        <v>52.7158441558442</v>
      </c>
      <c r="E119" s="9" t="n">
        <f aca="false">10.27*(C119/35)</f>
        <v>10.4113792207792</v>
      </c>
      <c r="F119" s="9" t="n">
        <v>5.16</v>
      </c>
      <c r="G119" s="35" t="n">
        <v>3.68319905115577</v>
      </c>
      <c r="H119" s="11" t="n">
        <v>0.169427156353165</v>
      </c>
      <c r="I119" s="11" t="s">
        <v>83</v>
      </c>
      <c r="J119" s="11"/>
      <c r="K119" s="11"/>
      <c r="L119" s="35" t="n">
        <v>8.45207027272727</v>
      </c>
      <c r="M119" s="9"/>
      <c r="N119" s="36" t="n">
        <v>2755.29163636364</v>
      </c>
      <c r="O119" s="18"/>
      <c r="P119" s="9"/>
      <c r="Q119" s="13" t="s">
        <v>109</v>
      </c>
      <c r="R119" s="13" t="s">
        <v>114</v>
      </c>
      <c r="S119" s="13" t="s">
        <v>115</v>
      </c>
      <c r="T119" s="13" t="s">
        <v>147</v>
      </c>
      <c r="U119" s="38" t="n">
        <v>13</v>
      </c>
      <c r="V119" s="9" t="n">
        <f aca="false">416*C119/35</f>
        <v>421.726753246753</v>
      </c>
      <c r="W119" s="13" t="n">
        <v>45</v>
      </c>
      <c r="X119" s="14" t="s">
        <v>31</v>
      </c>
      <c r="Y119" s="14" t="s">
        <v>32</v>
      </c>
      <c r="Z119" s="9" t="s">
        <v>148</v>
      </c>
    </row>
    <row r="120" customFormat="false" ht="14.9" hidden="false" customHeight="false" outlineLevel="0" collapsed="false">
      <c r="A120" s="0" t="s">
        <v>150</v>
      </c>
      <c r="B120" s="34" t="n">
        <v>17</v>
      </c>
      <c r="C120" s="34" t="n">
        <v>33</v>
      </c>
      <c r="D120" s="9" t="n">
        <f aca="false">52*(C120/35)</f>
        <v>49.0285714285714</v>
      </c>
      <c r="E120" s="9" t="n">
        <f aca="false">10.27*(C120/35)</f>
        <v>9.68314285714286</v>
      </c>
      <c r="F120" s="9" t="n">
        <v>5.16</v>
      </c>
      <c r="G120" s="35" t="n">
        <v>5.89</v>
      </c>
      <c r="H120" s="11" t="n">
        <f aca="false">2*1.04</f>
        <v>2.08</v>
      </c>
      <c r="I120" s="10" t="s">
        <v>151</v>
      </c>
      <c r="J120" s="0" t="n">
        <v>8.15</v>
      </c>
      <c r="Q120" s="45" t="s">
        <v>152</v>
      </c>
      <c r="R120" s="13" t="s">
        <v>28</v>
      </c>
      <c r="S120" s="13" t="s">
        <v>29</v>
      </c>
      <c r="T120" s="13"/>
      <c r="U120" s="0" t="s">
        <v>153</v>
      </c>
      <c r="V120" s="9" t="n">
        <f aca="false">416*C120/35</f>
        <v>392.228571428571</v>
      </c>
      <c r="W120" s="9" t="n">
        <v>7</v>
      </c>
      <c r="X120" s="14" t="s">
        <v>154</v>
      </c>
      <c r="Y120" s="14" t="s">
        <v>155</v>
      </c>
      <c r="Z120" s="0" t="s">
        <v>156</v>
      </c>
    </row>
    <row r="121" customFormat="false" ht="14.9" hidden="false" customHeight="false" outlineLevel="0" collapsed="false">
      <c r="A121" s="0" t="s">
        <v>157</v>
      </c>
      <c r="B121" s="34" t="n">
        <v>22</v>
      </c>
      <c r="C121" s="34" t="n">
        <v>33</v>
      </c>
      <c r="D121" s="9" t="n">
        <f aca="false">52*(C121/35)</f>
        <v>49.0285714285714</v>
      </c>
      <c r="E121" s="9" t="n">
        <f aca="false">10.27*(C121/35)</f>
        <v>9.68314285714286</v>
      </c>
      <c r="F121" s="9" t="n">
        <v>5.16</v>
      </c>
      <c r="G121" s="35" t="n">
        <v>8.89</v>
      </c>
      <c r="H121" s="11" t="n">
        <f aca="false">2*1.96</f>
        <v>3.92</v>
      </c>
      <c r="I121" s="10" t="s">
        <v>151</v>
      </c>
      <c r="J121" s="0" t="n">
        <v>8.15</v>
      </c>
      <c r="Q121" s="45" t="s">
        <v>152</v>
      </c>
      <c r="R121" s="13" t="s">
        <v>28</v>
      </c>
      <c r="S121" s="13" t="s">
        <v>29</v>
      </c>
      <c r="T121" s="13"/>
      <c r="U121" s="0" t="s">
        <v>158</v>
      </c>
      <c r="V121" s="9" t="n">
        <f aca="false">416*C121/35</f>
        <v>392.228571428571</v>
      </c>
      <c r="W121" s="9" t="n">
        <v>8</v>
      </c>
      <c r="X121" s="14" t="s">
        <v>154</v>
      </c>
      <c r="Y121" s="14" t="s">
        <v>155</v>
      </c>
      <c r="Z121" s="22" t="s">
        <v>156</v>
      </c>
    </row>
    <row r="122" customFormat="false" ht="14.9" hidden="false" customHeight="false" outlineLevel="0" collapsed="false">
      <c r="A122" s="0" t="s">
        <v>159</v>
      </c>
      <c r="B122" s="34" t="n">
        <v>27</v>
      </c>
      <c r="C122" s="34" t="n">
        <v>33</v>
      </c>
      <c r="D122" s="9" t="n">
        <f aca="false">52*(C122/35)</f>
        <v>49.0285714285714</v>
      </c>
      <c r="E122" s="9" t="n">
        <f aca="false">10.27*(C122/35)</f>
        <v>9.68314285714286</v>
      </c>
      <c r="F122" s="9" t="n">
        <v>5.16</v>
      </c>
      <c r="G122" s="35" t="n">
        <v>13.79</v>
      </c>
      <c r="H122" s="11" t="n">
        <f aca="false">2*2.82</f>
        <v>5.64</v>
      </c>
      <c r="I122" s="10" t="s">
        <v>151</v>
      </c>
      <c r="J122" s="0" t="n">
        <v>8.15</v>
      </c>
      <c r="Q122" s="45" t="s">
        <v>152</v>
      </c>
      <c r="R122" s="13" t="s">
        <v>28</v>
      </c>
      <c r="S122" s="13" t="s">
        <v>29</v>
      </c>
      <c r="T122" s="13"/>
      <c r="U122" s="0" t="s">
        <v>160</v>
      </c>
      <c r="V122" s="9" t="n">
        <f aca="false">416*C122/35</f>
        <v>392.228571428571</v>
      </c>
      <c r="W122" s="9" t="n">
        <v>7</v>
      </c>
      <c r="X122" s="14" t="s">
        <v>154</v>
      </c>
      <c r="Y122" s="14" t="s">
        <v>155</v>
      </c>
      <c r="Z122" s="22" t="s">
        <v>156</v>
      </c>
    </row>
    <row r="123" customFormat="false" ht="14.9" hidden="false" customHeight="false" outlineLevel="0" collapsed="false">
      <c r="A123" s="0" t="s">
        <v>161</v>
      </c>
      <c r="B123" s="34" t="n">
        <v>22</v>
      </c>
      <c r="C123" s="0" t="n">
        <v>27</v>
      </c>
      <c r="D123" s="9" t="n">
        <f aca="false">52*(C123/35)</f>
        <v>40.1142857142857</v>
      </c>
      <c r="E123" s="9" t="n">
        <f aca="false">10.27*(C123/35)</f>
        <v>7.92257142857143</v>
      </c>
      <c r="F123" s="9" t="n">
        <v>5.16</v>
      </c>
      <c r="G123" s="35" t="n">
        <v>5.68</v>
      </c>
      <c r="H123" s="11" t="n">
        <f aca="false">2*3.97</f>
        <v>7.94</v>
      </c>
      <c r="I123" s="10" t="s">
        <v>151</v>
      </c>
      <c r="J123" s="0" t="n">
        <v>8.15</v>
      </c>
      <c r="Q123" s="45" t="s">
        <v>152</v>
      </c>
      <c r="R123" s="13" t="s">
        <v>28</v>
      </c>
      <c r="S123" s="13" t="s">
        <v>29</v>
      </c>
      <c r="T123" s="13"/>
      <c r="U123" s="0" t="s">
        <v>162</v>
      </c>
      <c r="V123" s="9" t="n">
        <f aca="false">416*C123/35</f>
        <v>320.914285714286</v>
      </c>
      <c r="W123" s="9" t="n">
        <v>7</v>
      </c>
      <c r="X123" s="14" t="s">
        <v>154</v>
      </c>
      <c r="Y123" s="14" t="s">
        <v>155</v>
      </c>
      <c r="Z123" s="22" t="s">
        <v>156</v>
      </c>
    </row>
    <row r="124" customFormat="false" ht="14.9" hidden="false" customHeight="false" outlineLevel="0" collapsed="false">
      <c r="A124" s="0" t="s">
        <v>163</v>
      </c>
      <c r="B124" s="34" t="n">
        <v>22</v>
      </c>
      <c r="C124" s="0" t="n">
        <v>39</v>
      </c>
      <c r="D124" s="9" t="n">
        <f aca="false">52*(C124/35)</f>
        <v>57.9428571428571</v>
      </c>
      <c r="E124" s="9" t="n">
        <f aca="false">10.27*(C124/35)</f>
        <v>11.4437142857143</v>
      </c>
      <c r="F124" s="9" t="n">
        <v>5.16</v>
      </c>
      <c r="G124" s="35" t="n">
        <v>10.08</v>
      </c>
      <c r="H124" s="11" t="n">
        <f aca="false">2*1.57</f>
        <v>3.14</v>
      </c>
      <c r="I124" s="10" t="s">
        <v>151</v>
      </c>
      <c r="J124" s="0" t="n">
        <v>8.15</v>
      </c>
      <c r="Q124" s="45" t="s">
        <v>152</v>
      </c>
      <c r="R124" s="13" t="s">
        <v>28</v>
      </c>
      <c r="S124" s="13" t="s">
        <v>29</v>
      </c>
      <c r="T124" s="13"/>
      <c r="U124" s="0" t="s">
        <v>164</v>
      </c>
      <c r="V124" s="9" t="n">
        <f aca="false">416*C124/35</f>
        <v>463.542857142857</v>
      </c>
      <c r="W124" s="9" t="n">
        <v>8</v>
      </c>
      <c r="X124" s="14" t="s">
        <v>154</v>
      </c>
      <c r="Y124" s="14" t="s">
        <v>155</v>
      </c>
      <c r="Z124" s="22" t="s">
        <v>156</v>
      </c>
    </row>
    <row r="125" customFormat="false" ht="15" hidden="false" customHeight="false" outlineLevel="0" collapsed="false">
      <c r="A125" s="0" t="s">
        <v>165</v>
      </c>
      <c r="B125" s="34" t="n">
        <v>22</v>
      </c>
      <c r="C125" s="0" t="n">
        <v>33</v>
      </c>
      <c r="D125" s="9" t="n">
        <f aca="false">52*(C125/35)</f>
        <v>49.0285714285714</v>
      </c>
      <c r="E125" s="9" t="n">
        <f aca="false">10.27*(C125/35)</f>
        <v>9.68314285714286</v>
      </c>
      <c r="F125" s="9" t="n">
        <v>5.16</v>
      </c>
      <c r="G125" s="35" t="n">
        <v>10.12</v>
      </c>
      <c r="H125" s="11" t="n">
        <f aca="false">2*3.6</f>
        <v>7.2</v>
      </c>
      <c r="I125" s="10" t="s">
        <v>151</v>
      </c>
      <c r="J125" s="0" t="n">
        <v>7.8</v>
      </c>
      <c r="Q125" s="45" t="s">
        <v>152</v>
      </c>
      <c r="R125" s="13" t="s">
        <v>28</v>
      </c>
      <c r="S125" s="13" t="s">
        <v>29</v>
      </c>
      <c r="T125" s="13"/>
      <c r="U125" s="0" t="s">
        <v>166</v>
      </c>
      <c r="V125" s="9" t="n">
        <f aca="false">416*C125/35</f>
        <v>392.228571428571</v>
      </c>
      <c r="W125" s="9" t="n">
        <v>9</v>
      </c>
      <c r="X125" s="14" t="s">
        <v>154</v>
      </c>
      <c r="Y125" s="14" t="s">
        <v>155</v>
      </c>
    </row>
    <row r="126" customFormat="false" ht="15" hidden="false" customHeight="false" outlineLevel="0" collapsed="false">
      <c r="A126" s="0" t="s">
        <v>167</v>
      </c>
      <c r="B126" s="34" t="n">
        <v>22</v>
      </c>
      <c r="C126" s="0" t="n">
        <v>33</v>
      </c>
      <c r="D126" s="9" t="n">
        <f aca="false">52*(C126/35)</f>
        <v>49.0285714285714</v>
      </c>
      <c r="E126" s="9" t="n">
        <f aca="false">10.27*(C126/35)</f>
        <v>9.68314285714286</v>
      </c>
      <c r="F126" s="9" t="n">
        <v>5.16</v>
      </c>
      <c r="G126" s="35" t="n">
        <v>6.15</v>
      </c>
      <c r="H126" s="11" t="n">
        <f aca="false">2*0.78</f>
        <v>1.56</v>
      </c>
      <c r="I126" s="10" t="s">
        <v>151</v>
      </c>
      <c r="J126" s="0" t="n">
        <v>8.6</v>
      </c>
      <c r="Q126" s="45" t="s">
        <v>152</v>
      </c>
      <c r="R126" s="13" t="s">
        <v>28</v>
      </c>
      <c r="S126" s="13" t="s">
        <v>29</v>
      </c>
      <c r="T126" s="13"/>
      <c r="U126" s="0" t="s">
        <v>168</v>
      </c>
      <c r="V126" s="9" t="n">
        <f aca="false">416*C126/35</f>
        <v>392.228571428571</v>
      </c>
      <c r="W126" s="9" t="n">
        <v>9</v>
      </c>
      <c r="X126" s="14" t="s">
        <v>154</v>
      </c>
      <c r="Y126" s="14" t="s">
        <v>155</v>
      </c>
    </row>
  </sheetData>
  <printOptions headings="false" gridLines="false" gridLinesSet="true" horizontalCentered="false" verticalCentered="false"/>
  <pageMargins left="0.7875" right="0.7875" top="1.05277777777778" bottom="1.05277777777778" header="0.7875" footer="0.7875"/>
  <pageSetup paperSize="8"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728</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2018-02-15T15:34:19Z</dcterms:created>
  <dc:creator>Oscar Branson</dc:creator>
  <dc:description/>
  <dc:language>en-GB</dc:language>
  <cp:lastModifiedBy>Oscar Branson</cp:lastModifiedBy>
  <cp:lastPrinted>2018-08-30T05:11:01Z</cp:lastPrinted>
  <dcterms:modified xsi:type="dcterms:W3CDTF">2019-08-22T10:24:10Z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