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scar\Desktop\test\"/>
    </mc:Choice>
  </mc:AlternateContent>
  <bookViews>
    <workbookView xWindow="0" yWindow="0" windowWidth="16815" windowHeight="9045" activeTab="1"/>
  </bookViews>
  <sheets>
    <sheet name="pwm 500Hz" sheetId="1" r:id="rId1"/>
    <sheet name="pwm 20kHz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C6" i="2"/>
  <c r="C4" i="2"/>
  <c r="C5" i="2"/>
  <c r="C7" i="2"/>
  <c r="C9" i="2"/>
  <c r="C10" i="2"/>
  <c r="C11" i="2"/>
  <c r="C12" i="2"/>
  <c r="C13" i="2"/>
  <c r="C14" i="2"/>
  <c r="J4" i="2"/>
  <c r="J5" i="2"/>
  <c r="J6" i="2"/>
  <c r="J7" i="2"/>
  <c r="J8" i="2"/>
  <c r="J9" i="2"/>
  <c r="J10" i="2"/>
  <c r="J11" i="2"/>
  <c r="J12" i="2"/>
  <c r="J13" i="2"/>
  <c r="J14" i="2"/>
  <c r="D14" i="2"/>
  <c r="D13" i="2"/>
  <c r="D12" i="2"/>
  <c r="D11" i="2"/>
  <c r="D10" i="2"/>
  <c r="D9" i="2"/>
  <c r="D8" i="2"/>
  <c r="D7" i="2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5" i="2"/>
  <c r="F5" i="2" s="1"/>
  <c r="E4" i="2"/>
  <c r="F4" i="2" s="1"/>
  <c r="E3" i="1" l="1"/>
  <c r="E4" i="1"/>
  <c r="E5" i="1"/>
  <c r="E6" i="1"/>
  <c r="E7" i="1"/>
  <c r="E8" i="1"/>
  <c r="E9" i="1"/>
  <c r="E10" i="1"/>
  <c r="E11" i="1"/>
  <c r="E12" i="1"/>
  <c r="E2" i="1"/>
  <c r="D3" i="1"/>
  <c r="D4" i="1"/>
  <c r="D5" i="1"/>
  <c r="D6" i="1"/>
  <c r="D7" i="1"/>
  <c r="D8" i="1"/>
  <c r="D9" i="1"/>
  <c r="D10" i="1"/>
  <c r="D11" i="1"/>
  <c r="D12" i="1"/>
  <c r="D2" i="1"/>
  <c r="C7" i="1"/>
  <c r="C6" i="1"/>
</calcChain>
</file>

<file path=xl/sharedStrings.xml><?xml version="1.0" encoding="utf-8"?>
<sst xmlns="http://schemas.openxmlformats.org/spreadsheetml/2006/main" count="19" uniqueCount="14">
  <si>
    <t>Vi(Entrada Arduino)</t>
  </si>
  <si>
    <t>Vo(salida F/V)</t>
  </si>
  <si>
    <t>Encoder Hz</t>
  </si>
  <si>
    <t>Eje Hz</t>
  </si>
  <si>
    <t>Eje rpm</t>
  </si>
  <si>
    <t>f_PWM</t>
  </si>
  <si>
    <t>kHz</t>
  </si>
  <si>
    <t>Eje rpm2</t>
  </si>
  <si>
    <t>tacometro</t>
  </si>
  <si>
    <t>Eje rpm3</t>
  </si>
  <si>
    <t>Eje rpm4</t>
  </si>
  <si>
    <t>rpm prom</t>
  </si>
  <si>
    <t>offset</t>
  </si>
  <si>
    <t>Vo-offset(salida F/V)2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</si>
</sst>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numFmt numFmtId="0" formatCode="General"/>
    </dxf>
    <dxf>
      <font>
        <b/>
      </font>
      <numFmt numFmtId="0" formatCode="General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f_encod Vs Vo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'pwm 500Hz'!$C$2:$C$12</c:f>
              <c:numCache>
                <c:formatCode>General</c:formatCode>
                <c:ptCount val="11"/>
                <c:pt idx="0">
                  <c:v>0</c:v>
                </c:pt>
                <c:pt idx="1">
                  <c:v>610</c:v>
                </c:pt>
                <c:pt idx="2">
                  <c:v>1280</c:v>
                </c:pt>
                <c:pt idx="3">
                  <c:v>1950</c:v>
                </c:pt>
                <c:pt idx="4">
                  <c:v>2600</c:v>
                </c:pt>
                <c:pt idx="5">
                  <c:v>3300</c:v>
                </c:pt>
                <c:pt idx="6">
                  <c:v>4000</c:v>
                </c:pt>
                <c:pt idx="7">
                  <c:v>4620</c:v>
                </c:pt>
                <c:pt idx="8">
                  <c:v>5270</c:v>
                </c:pt>
                <c:pt idx="9">
                  <c:v>5850</c:v>
                </c:pt>
                <c:pt idx="10">
                  <c:v>6300</c:v>
                </c:pt>
              </c:numCache>
            </c:numRef>
          </c:xVal>
          <c:yVal>
            <c:numRef>
              <c:f>'pwm 500Hz'!$B$2:$B$12</c:f>
              <c:numCache>
                <c:formatCode>General</c:formatCode>
                <c:ptCount val="11"/>
                <c:pt idx="0">
                  <c:v>1.7000000000000001E-2</c:v>
                </c:pt>
                <c:pt idx="1">
                  <c:v>0.69499999999999995</c:v>
                </c:pt>
                <c:pt idx="2">
                  <c:v>1.4450000000000001</c:v>
                </c:pt>
                <c:pt idx="3">
                  <c:v>2.1890000000000001</c:v>
                </c:pt>
                <c:pt idx="4">
                  <c:v>2.9279999999999999</c:v>
                </c:pt>
                <c:pt idx="5">
                  <c:v>3.68</c:v>
                </c:pt>
                <c:pt idx="6">
                  <c:v>4.42</c:v>
                </c:pt>
                <c:pt idx="7">
                  <c:v>5.18</c:v>
                </c:pt>
                <c:pt idx="8">
                  <c:v>5.89</c:v>
                </c:pt>
                <c:pt idx="9">
                  <c:v>6.5</c:v>
                </c:pt>
                <c:pt idx="10">
                  <c:v>7.02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58640"/>
        <c:axId val="118559200"/>
      </c:scatterChart>
      <c:valAx>
        <c:axId val="11855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8559200"/>
        <c:crosses val="autoZero"/>
        <c:crossBetween val="midCat"/>
      </c:valAx>
      <c:valAx>
        <c:axId val="11855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855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 Vs rpm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'pwm 500Hz'!$B$2:$B$12</c:f>
              <c:numCache>
                <c:formatCode>General</c:formatCode>
                <c:ptCount val="11"/>
                <c:pt idx="0">
                  <c:v>1.7000000000000001E-2</c:v>
                </c:pt>
                <c:pt idx="1">
                  <c:v>0.69499999999999995</c:v>
                </c:pt>
                <c:pt idx="2">
                  <c:v>1.4450000000000001</c:v>
                </c:pt>
                <c:pt idx="3">
                  <c:v>2.1890000000000001</c:v>
                </c:pt>
                <c:pt idx="4">
                  <c:v>2.9279999999999999</c:v>
                </c:pt>
                <c:pt idx="5">
                  <c:v>3.68</c:v>
                </c:pt>
                <c:pt idx="6">
                  <c:v>4.42</c:v>
                </c:pt>
                <c:pt idx="7">
                  <c:v>5.18</c:v>
                </c:pt>
                <c:pt idx="8">
                  <c:v>5.89</c:v>
                </c:pt>
                <c:pt idx="9">
                  <c:v>6.5</c:v>
                </c:pt>
                <c:pt idx="10">
                  <c:v>7.02</c:v>
                </c:pt>
              </c:numCache>
            </c:numRef>
          </c:xVal>
          <c:yVal>
            <c:numRef>
              <c:f>'pwm 500Hz'!$E$2:$E$12</c:f>
              <c:numCache>
                <c:formatCode>General</c:formatCode>
                <c:ptCount val="11"/>
                <c:pt idx="0">
                  <c:v>0</c:v>
                </c:pt>
                <c:pt idx="1">
                  <c:v>366</c:v>
                </c:pt>
                <c:pt idx="2">
                  <c:v>768</c:v>
                </c:pt>
                <c:pt idx="3">
                  <c:v>1170</c:v>
                </c:pt>
                <c:pt idx="4">
                  <c:v>1560</c:v>
                </c:pt>
                <c:pt idx="5">
                  <c:v>1980</c:v>
                </c:pt>
                <c:pt idx="6">
                  <c:v>2400</c:v>
                </c:pt>
                <c:pt idx="7">
                  <c:v>2772</c:v>
                </c:pt>
                <c:pt idx="8">
                  <c:v>3162</c:v>
                </c:pt>
                <c:pt idx="9">
                  <c:v>3510</c:v>
                </c:pt>
                <c:pt idx="10">
                  <c:v>3780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76096"/>
        <c:axId val="160276656"/>
      </c:scatterChart>
      <c:valAx>
        <c:axId val="16027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0276656"/>
        <c:crosses val="autoZero"/>
        <c:crossBetween val="midCat"/>
      </c:valAx>
      <c:valAx>
        <c:axId val="1602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027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Vi Vs rpm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'pwm 500Hz'!$A$2:$A$12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'pwm 500Hz'!$E$2:$E$12</c:f>
              <c:numCache>
                <c:formatCode>General</c:formatCode>
                <c:ptCount val="11"/>
                <c:pt idx="0">
                  <c:v>0</c:v>
                </c:pt>
                <c:pt idx="1">
                  <c:v>366</c:v>
                </c:pt>
                <c:pt idx="2">
                  <c:v>768</c:v>
                </c:pt>
                <c:pt idx="3">
                  <c:v>1170</c:v>
                </c:pt>
                <c:pt idx="4">
                  <c:v>1560</c:v>
                </c:pt>
                <c:pt idx="5">
                  <c:v>1980</c:v>
                </c:pt>
                <c:pt idx="6">
                  <c:v>2400</c:v>
                </c:pt>
                <c:pt idx="7">
                  <c:v>2772</c:v>
                </c:pt>
                <c:pt idx="8">
                  <c:v>3162</c:v>
                </c:pt>
                <c:pt idx="9">
                  <c:v>3510</c:v>
                </c:pt>
                <c:pt idx="10">
                  <c:v>3780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78896"/>
        <c:axId val="160279456"/>
      </c:scatterChart>
      <c:valAx>
        <c:axId val="16027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0279456"/>
        <c:crosses val="autoZero"/>
        <c:crossBetween val="midCat"/>
      </c:valAx>
      <c:valAx>
        <c:axId val="1602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027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f_encoder vs Vo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80323709536308"/>
                  <c:y val="-9.67592592592592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'pwm 20kHz'!$D$4:$D$14</c:f>
              <c:numCache>
                <c:formatCode>General</c:formatCode>
                <c:ptCount val="11"/>
                <c:pt idx="0">
                  <c:v>0</c:v>
                </c:pt>
                <c:pt idx="1">
                  <c:v>230</c:v>
                </c:pt>
                <c:pt idx="2">
                  <c:v>500</c:v>
                </c:pt>
                <c:pt idx="3">
                  <c:v>1180</c:v>
                </c:pt>
                <c:pt idx="4">
                  <c:v>1860</c:v>
                </c:pt>
                <c:pt idx="5">
                  <c:v>2530</c:v>
                </c:pt>
                <c:pt idx="6">
                  <c:v>3220</c:v>
                </c:pt>
                <c:pt idx="7">
                  <c:v>3900</c:v>
                </c:pt>
                <c:pt idx="8">
                  <c:v>4550</c:v>
                </c:pt>
                <c:pt idx="9">
                  <c:v>5310</c:v>
                </c:pt>
                <c:pt idx="10">
                  <c:v>6090</c:v>
                </c:pt>
              </c:numCache>
            </c:numRef>
          </c:xVal>
          <c:yVal>
            <c:numRef>
              <c:f>'pwm 20kHz'!$C$4:$C$14</c:f>
              <c:numCache>
                <c:formatCode>General</c:formatCode>
                <c:ptCount val="11"/>
                <c:pt idx="0">
                  <c:v>0</c:v>
                </c:pt>
                <c:pt idx="1">
                  <c:v>0.16300000000000003</c:v>
                </c:pt>
                <c:pt idx="2">
                  <c:v>0.32600000000000007</c:v>
                </c:pt>
                <c:pt idx="3">
                  <c:v>0.78400000000000014</c:v>
                </c:pt>
                <c:pt idx="4">
                  <c:v>1.222</c:v>
                </c:pt>
                <c:pt idx="5">
                  <c:v>1.669</c:v>
                </c:pt>
                <c:pt idx="6">
                  <c:v>2.1480000000000001</c:v>
                </c:pt>
                <c:pt idx="7">
                  <c:v>2.5649999999999999</c:v>
                </c:pt>
                <c:pt idx="8">
                  <c:v>3.0340000000000003</c:v>
                </c:pt>
                <c:pt idx="9">
                  <c:v>3.492</c:v>
                </c:pt>
                <c:pt idx="10">
                  <c:v>4.0419999999999998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729264"/>
        <c:axId val="228727024"/>
      </c:scatterChart>
      <c:valAx>
        <c:axId val="22872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28727024"/>
        <c:crosses val="autoZero"/>
        <c:crossBetween val="midCat"/>
      </c:valAx>
      <c:valAx>
        <c:axId val="22872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2872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140608937816571"/>
          <c:y val="0.19721055701370663"/>
          <c:w val="0.86281648857513216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v>Vi vs rpm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8826115485564308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'pwm 20kHz'!$A$5:$A$14</c:f>
              <c:numCache>
                <c:formatCode>General</c:formatCode>
                <c:ptCount val="10"/>
                <c:pt idx="0">
                  <c:v>0.8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'pwm 20kHz'!$F$5:$F$14</c:f>
              <c:numCache>
                <c:formatCode>General</c:formatCode>
                <c:ptCount val="10"/>
                <c:pt idx="0">
                  <c:v>138</c:v>
                </c:pt>
                <c:pt idx="1">
                  <c:v>300</c:v>
                </c:pt>
                <c:pt idx="2">
                  <c:v>708</c:v>
                </c:pt>
                <c:pt idx="3">
                  <c:v>1116</c:v>
                </c:pt>
                <c:pt idx="4">
                  <c:v>1518</c:v>
                </c:pt>
                <c:pt idx="5">
                  <c:v>1932.0000000000002</c:v>
                </c:pt>
                <c:pt idx="6">
                  <c:v>2340</c:v>
                </c:pt>
                <c:pt idx="7">
                  <c:v>2730</c:v>
                </c:pt>
                <c:pt idx="8">
                  <c:v>3186</c:v>
                </c:pt>
                <c:pt idx="9">
                  <c:v>3654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729824"/>
        <c:axId val="223276192"/>
      </c:scatterChart>
      <c:valAx>
        <c:axId val="22872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23276192"/>
        <c:crosses val="autoZero"/>
        <c:crossBetween val="midCat"/>
      </c:valAx>
      <c:valAx>
        <c:axId val="22327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2872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 vs rpm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'pwm 20kHz'!$C$4:$C$14</c:f>
              <c:numCache>
                <c:formatCode>General</c:formatCode>
                <c:ptCount val="11"/>
                <c:pt idx="0">
                  <c:v>0</c:v>
                </c:pt>
                <c:pt idx="1">
                  <c:v>0.16300000000000003</c:v>
                </c:pt>
                <c:pt idx="2">
                  <c:v>0.32600000000000007</c:v>
                </c:pt>
                <c:pt idx="3">
                  <c:v>0.78400000000000014</c:v>
                </c:pt>
                <c:pt idx="4">
                  <c:v>1.222</c:v>
                </c:pt>
                <c:pt idx="5">
                  <c:v>1.669</c:v>
                </c:pt>
                <c:pt idx="6">
                  <c:v>2.1480000000000001</c:v>
                </c:pt>
                <c:pt idx="7">
                  <c:v>2.5649999999999999</c:v>
                </c:pt>
                <c:pt idx="8">
                  <c:v>3.0340000000000003</c:v>
                </c:pt>
                <c:pt idx="9">
                  <c:v>3.492</c:v>
                </c:pt>
                <c:pt idx="10">
                  <c:v>4.0419999999999998</c:v>
                </c:pt>
              </c:numCache>
            </c:numRef>
          </c:xVal>
          <c:yVal>
            <c:numRef>
              <c:f>'pwm 20kHz'!$F$4:$F$14</c:f>
              <c:numCache>
                <c:formatCode>General</c:formatCode>
                <c:ptCount val="11"/>
                <c:pt idx="0">
                  <c:v>0</c:v>
                </c:pt>
                <c:pt idx="1">
                  <c:v>138</c:v>
                </c:pt>
                <c:pt idx="2">
                  <c:v>300</c:v>
                </c:pt>
                <c:pt idx="3">
                  <c:v>708</c:v>
                </c:pt>
                <c:pt idx="4">
                  <c:v>1116</c:v>
                </c:pt>
                <c:pt idx="5">
                  <c:v>1518</c:v>
                </c:pt>
                <c:pt idx="6">
                  <c:v>1932.0000000000002</c:v>
                </c:pt>
                <c:pt idx="7">
                  <c:v>2340</c:v>
                </c:pt>
                <c:pt idx="8">
                  <c:v>2730</c:v>
                </c:pt>
                <c:pt idx="9">
                  <c:v>3186</c:v>
                </c:pt>
                <c:pt idx="10">
                  <c:v>3654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657520"/>
        <c:axId val="228658640"/>
      </c:scatterChart>
      <c:valAx>
        <c:axId val="22865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28658640"/>
        <c:crosses val="autoZero"/>
        <c:crossBetween val="midCat"/>
      </c:valAx>
      <c:valAx>
        <c:axId val="22865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2865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Vi vs Vo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'pwm 20kHz'!$A$5:$A$14</c:f>
              <c:numCache>
                <c:formatCode>General</c:formatCode>
                <c:ptCount val="10"/>
                <c:pt idx="0">
                  <c:v>0.8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xVal>
          <c:yVal>
            <c:numRef>
              <c:f>'pwm 20kHz'!$C$5:$C$14</c:f>
              <c:numCache>
                <c:formatCode>General</c:formatCode>
                <c:ptCount val="10"/>
                <c:pt idx="0">
                  <c:v>0.16300000000000003</c:v>
                </c:pt>
                <c:pt idx="1">
                  <c:v>0.32600000000000007</c:v>
                </c:pt>
                <c:pt idx="2">
                  <c:v>0.78400000000000014</c:v>
                </c:pt>
                <c:pt idx="3">
                  <c:v>1.222</c:v>
                </c:pt>
                <c:pt idx="4">
                  <c:v>1.669</c:v>
                </c:pt>
                <c:pt idx="5">
                  <c:v>2.1480000000000001</c:v>
                </c:pt>
                <c:pt idx="6">
                  <c:v>2.5649999999999999</c:v>
                </c:pt>
                <c:pt idx="7">
                  <c:v>3.0340000000000003</c:v>
                </c:pt>
                <c:pt idx="8">
                  <c:v>3.492</c:v>
                </c:pt>
                <c:pt idx="9">
                  <c:v>4.0419999999999998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103472"/>
        <c:axId val="233102352"/>
      </c:scatterChart>
      <c:valAx>
        <c:axId val="23310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33102352"/>
        <c:crosses val="autoZero"/>
        <c:crossBetween val="midCat"/>
      </c:valAx>
      <c:valAx>
        <c:axId val="23310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3310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RPM vs Vo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'pwm 20kHz'!$F$4:$F$14</c:f>
              <c:numCache>
                <c:formatCode>General</c:formatCode>
                <c:ptCount val="11"/>
                <c:pt idx="0">
                  <c:v>0</c:v>
                </c:pt>
                <c:pt idx="1">
                  <c:v>138</c:v>
                </c:pt>
                <c:pt idx="2">
                  <c:v>300</c:v>
                </c:pt>
                <c:pt idx="3">
                  <c:v>708</c:v>
                </c:pt>
                <c:pt idx="4">
                  <c:v>1116</c:v>
                </c:pt>
                <c:pt idx="5">
                  <c:v>1518</c:v>
                </c:pt>
                <c:pt idx="6">
                  <c:v>1932.0000000000002</c:v>
                </c:pt>
                <c:pt idx="7">
                  <c:v>2340</c:v>
                </c:pt>
                <c:pt idx="8">
                  <c:v>2730</c:v>
                </c:pt>
                <c:pt idx="9">
                  <c:v>3186</c:v>
                </c:pt>
                <c:pt idx="10">
                  <c:v>3654</c:v>
                </c:pt>
              </c:numCache>
            </c:numRef>
          </c:xVal>
          <c:yVal>
            <c:numRef>
              <c:f>'pwm 20kHz'!$C$4:$C$14</c:f>
              <c:numCache>
                <c:formatCode>General</c:formatCode>
                <c:ptCount val="11"/>
                <c:pt idx="0">
                  <c:v>0</c:v>
                </c:pt>
                <c:pt idx="1">
                  <c:v>0.16300000000000003</c:v>
                </c:pt>
                <c:pt idx="2">
                  <c:v>0.32600000000000007</c:v>
                </c:pt>
                <c:pt idx="3">
                  <c:v>0.78400000000000014</c:v>
                </c:pt>
                <c:pt idx="4">
                  <c:v>1.222</c:v>
                </c:pt>
                <c:pt idx="5">
                  <c:v>1.669</c:v>
                </c:pt>
                <c:pt idx="6">
                  <c:v>2.1480000000000001</c:v>
                </c:pt>
                <c:pt idx="7">
                  <c:v>2.5649999999999999</c:v>
                </c:pt>
                <c:pt idx="8">
                  <c:v>3.0340000000000003</c:v>
                </c:pt>
                <c:pt idx="9">
                  <c:v>3.492</c:v>
                </c:pt>
                <c:pt idx="10">
                  <c:v>4.0419999999999998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724224"/>
        <c:axId val="228728704"/>
      </c:scatterChart>
      <c:valAx>
        <c:axId val="22872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28728704"/>
        <c:crosses val="autoZero"/>
        <c:crossBetween val="midCat"/>
      </c:valAx>
      <c:valAx>
        <c:axId val="22872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2872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0</xdr:row>
      <xdr:rowOff>52387</xdr:rowOff>
    </xdr:from>
    <xdr:to>
      <xdr:col>12</xdr:col>
      <xdr:colOff>523875</xdr:colOff>
      <xdr:row>14</xdr:row>
      <xdr:rowOff>128587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409575</xdr:colOff>
      <xdr:row>27</xdr:row>
      <xdr:rowOff>85725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390525</xdr:colOff>
      <xdr:row>15</xdr:row>
      <xdr:rowOff>85725</xdr:rowOff>
    </xdr:from>
    <xdr:to>
      <xdr:col>14</xdr:col>
      <xdr:colOff>390525</xdr:colOff>
      <xdr:row>29</xdr:row>
      <xdr:rowOff>161925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415698</xdr:colOff>
      <xdr:row>0</xdr:row>
      <xdr:rowOff>141514</xdr:rowOff>
    </xdr:from>
    <xdr:to>
      <xdr:col>18</xdr:col>
      <xdr:colOff>108177</xdr:colOff>
      <xdr:row>15</xdr:row>
      <xdr:rowOff>27214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288965</xdr:colOff>
      <xdr:row>16</xdr:row>
      <xdr:rowOff>2351</xdr:rowOff>
    </xdr:from>
    <xdr:to>
      <xdr:col>13</xdr:col>
      <xdr:colOff>593766</xdr:colOff>
      <xdr:row>30</xdr:row>
      <xdr:rowOff>78551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82323</xdr:colOff>
      <xdr:row>15</xdr:row>
      <xdr:rowOff>166007</xdr:rowOff>
    </xdr:from>
    <xdr:to>
      <xdr:col>6</xdr:col>
      <xdr:colOff>105455</xdr:colOff>
      <xdr:row>30</xdr:row>
      <xdr:rowOff>51707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100012</xdr:colOff>
      <xdr:row>32</xdr:row>
      <xdr:rowOff>47625</xdr:rowOff>
    </xdr:from>
    <xdr:to>
      <xdr:col>6</xdr:col>
      <xdr:colOff>119062</xdr:colOff>
      <xdr:row>46</xdr:row>
      <xdr:rowOff>123825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390525</xdr:colOff>
      <xdr:row>32</xdr:row>
      <xdr:rowOff>104775</xdr:rowOff>
    </xdr:from>
    <xdr:to>
      <xdr:col>14</xdr:col>
      <xdr:colOff>604157</xdr:colOff>
      <xdr:row>46</xdr:row>
      <xdr:rowOff>180975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3:J14" totalsRowShown="0">
  <autoFilter ref="A3:J14"/>
  <tableColumns count="10">
    <tableColumn id="1" name="Vi(Entrada Arduino)"/>
    <tableColumn id="2" name="Vo(salida F/V)"/>
    <tableColumn id="10" name="Vo-offset(salida F/V)2" dataDxfId="0">
      <calculatedColumnFormula>Table2[[#This Row],[Vo(salida F/V)]]-$B$15</calculatedColumnFormula>
    </tableColumn>
    <tableColumn id="3" name="Encoder Hz"/>
    <tableColumn id="4" name="Eje Hz">
      <calculatedColumnFormula>D4/100</calculatedColumnFormula>
    </tableColumn>
    <tableColumn id="5" name="Eje rpm" dataDxfId="2">
      <calculatedColumnFormula>E4*60</calculatedColumnFormula>
    </tableColumn>
    <tableColumn id="6" name="Eje rpm2"/>
    <tableColumn id="7" name="Eje rpm3"/>
    <tableColumn id="8" name="Eje rpm4"/>
    <tableColumn id="9" name="rpm prom" dataDxfId="1">
      <calculatedColumnFormula>ROUND((Table2[[#This Row],[Eje rpm2]]+Table2[[#This Row],[Eje rpm3]]+Table2[[#This Row],[Eje rpm4]])/3,0)</calculatedColumnFormula>
    </tableColumn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2" sqref="E2"/>
    </sheetView>
  </sheetViews>
  <sheetFormatPr defaultColWidth="11.42578125" defaultRowHeight="15" x14ac:dyDescent="0.25"/>
  <cols>
    <col min="1" max="1" width="18.7109375" bestFit="1" customWidth="1"/>
    <col min="2" max="2" width="13.5703125" bestFit="1" customWidth="1"/>
    <col min="3" max="3" width="10.7109375" bestFit="1" customWidth="1"/>
    <col min="4" max="4" width="6.28515625" bestFit="1" customWidth="1"/>
    <col min="5" max="5" width="7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1.7000000000000001E-2</v>
      </c>
      <c r="C2">
        <v>0</v>
      </c>
      <c r="D2">
        <f>C2/100</f>
        <v>0</v>
      </c>
      <c r="E2">
        <f>D2*60</f>
        <v>0</v>
      </c>
    </row>
    <row r="3" spans="1:5" x14ac:dyDescent="0.25">
      <c r="A3">
        <v>0.5</v>
      </c>
      <c r="B3">
        <v>0.69499999999999995</v>
      </c>
      <c r="C3">
        <v>610</v>
      </c>
      <c r="D3">
        <f t="shared" ref="D3:D12" si="0">C3/100</f>
        <v>6.1</v>
      </c>
      <c r="E3">
        <f t="shared" ref="E3:E12" si="1">D3*60</f>
        <v>366</v>
      </c>
    </row>
    <row r="4" spans="1:5" x14ac:dyDescent="0.25">
      <c r="A4">
        <v>1</v>
      </c>
      <c r="B4">
        <v>1.4450000000000001</v>
      </c>
      <c r="C4">
        <v>1280</v>
      </c>
      <c r="D4">
        <f t="shared" si="0"/>
        <v>12.8</v>
      </c>
      <c r="E4">
        <f t="shared" si="1"/>
        <v>768</v>
      </c>
    </row>
    <row r="5" spans="1:5" x14ac:dyDescent="0.25">
      <c r="A5">
        <v>1.5</v>
      </c>
      <c r="B5">
        <v>2.1890000000000001</v>
      </c>
      <c r="C5">
        <v>1950</v>
      </c>
      <c r="D5">
        <f t="shared" si="0"/>
        <v>19.5</v>
      </c>
      <c r="E5">
        <f t="shared" si="1"/>
        <v>1170</v>
      </c>
    </row>
    <row r="6" spans="1:5" x14ac:dyDescent="0.25">
      <c r="A6">
        <v>2</v>
      </c>
      <c r="B6">
        <v>2.9279999999999999</v>
      </c>
      <c r="C6">
        <f>2.6*1000</f>
        <v>2600</v>
      </c>
      <c r="D6">
        <f t="shared" si="0"/>
        <v>26</v>
      </c>
      <c r="E6">
        <f t="shared" si="1"/>
        <v>1560</v>
      </c>
    </row>
    <row r="7" spans="1:5" x14ac:dyDescent="0.25">
      <c r="A7">
        <v>2.5</v>
      </c>
      <c r="B7">
        <v>3.68</v>
      </c>
      <c r="C7">
        <f>3.3*1000</f>
        <v>3300</v>
      </c>
      <c r="D7">
        <f t="shared" si="0"/>
        <v>33</v>
      </c>
      <c r="E7">
        <f t="shared" si="1"/>
        <v>1980</v>
      </c>
    </row>
    <row r="8" spans="1:5" x14ac:dyDescent="0.25">
      <c r="A8">
        <v>3</v>
      </c>
      <c r="B8">
        <v>4.42</v>
      </c>
      <c r="C8">
        <v>4000</v>
      </c>
      <c r="D8">
        <f t="shared" si="0"/>
        <v>40</v>
      </c>
      <c r="E8">
        <f t="shared" si="1"/>
        <v>2400</v>
      </c>
    </row>
    <row r="9" spans="1:5" x14ac:dyDescent="0.25">
      <c r="A9">
        <v>3.5</v>
      </c>
      <c r="B9">
        <v>5.18</v>
      </c>
      <c r="C9">
        <v>4620</v>
      </c>
      <c r="D9">
        <f t="shared" si="0"/>
        <v>46.2</v>
      </c>
      <c r="E9">
        <f t="shared" si="1"/>
        <v>2772</v>
      </c>
    </row>
    <row r="10" spans="1:5" x14ac:dyDescent="0.25">
      <c r="A10">
        <v>4</v>
      </c>
      <c r="B10">
        <v>5.89</v>
      </c>
      <c r="C10">
        <v>5270</v>
      </c>
      <c r="D10">
        <f t="shared" si="0"/>
        <v>52.7</v>
      </c>
      <c r="E10">
        <f t="shared" si="1"/>
        <v>3162</v>
      </c>
    </row>
    <row r="11" spans="1:5" x14ac:dyDescent="0.25">
      <c r="A11">
        <v>4.5</v>
      </c>
      <c r="B11">
        <v>6.5</v>
      </c>
      <c r="C11">
        <v>5850</v>
      </c>
      <c r="D11">
        <f t="shared" si="0"/>
        <v>58.5</v>
      </c>
      <c r="E11">
        <f t="shared" si="1"/>
        <v>3510</v>
      </c>
    </row>
    <row r="12" spans="1:5" x14ac:dyDescent="0.25">
      <c r="A12">
        <v>5</v>
      </c>
      <c r="B12">
        <v>7.02</v>
      </c>
      <c r="C12">
        <v>6300</v>
      </c>
      <c r="D12">
        <f t="shared" si="0"/>
        <v>63</v>
      </c>
      <c r="E12">
        <f t="shared" si="1"/>
        <v>3780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topLeftCell="A3" zoomScaleNormal="100" workbookViewId="0">
      <selection activeCell="B15" sqref="B15"/>
    </sheetView>
  </sheetViews>
  <sheetFormatPr defaultRowHeight="15" x14ac:dyDescent="0.25"/>
  <cols>
    <col min="1" max="1" width="12.7109375" customWidth="1"/>
    <col min="2" max="3" width="15.7109375" customWidth="1"/>
    <col min="4" max="4" width="12.85546875" customWidth="1"/>
    <col min="6" max="6" width="9.85546875" customWidth="1"/>
  </cols>
  <sheetData>
    <row r="1" spans="1:10" x14ac:dyDescent="0.25">
      <c r="A1" t="s">
        <v>5</v>
      </c>
      <c r="B1">
        <v>19.945699999999999</v>
      </c>
      <c r="C1" t="s">
        <v>6</v>
      </c>
    </row>
    <row r="2" spans="1:10" x14ac:dyDescent="0.25">
      <c r="G2" t="s">
        <v>8</v>
      </c>
    </row>
    <row r="3" spans="1:10" x14ac:dyDescent="0.25">
      <c r="A3" t="s">
        <v>0</v>
      </c>
      <c r="B3" t="s">
        <v>1</v>
      </c>
      <c r="C3" t="s">
        <v>13</v>
      </c>
      <c r="D3" t="s">
        <v>2</v>
      </c>
      <c r="E3" t="s">
        <v>3</v>
      </c>
      <c r="F3" s="1" t="s">
        <v>4</v>
      </c>
      <c r="G3" t="s">
        <v>7</v>
      </c>
      <c r="H3" t="s">
        <v>9</v>
      </c>
      <c r="I3" t="s">
        <v>10</v>
      </c>
      <c r="J3" s="1" t="s">
        <v>11</v>
      </c>
    </row>
    <row r="4" spans="1:10" x14ac:dyDescent="0.25">
      <c r="A4">
        <v>0</v>
      </c>
      <c r="B4">
        <v>0.56599999999999995</v>
      </c>
      <c r="C4">
        <f>Table2[[#This Row],[Vo(salida F/V)]]-$B$15</f>
        <v>0</v>
      </c>
      <c r="D4">
        <v>0</v>
      </c>
      <c r="E4">
        <f>D4/100</f>
        <v>0</v>
      </c>
      <c r="F4" s="1">
        <f>E4*60</f>
        <v>0</v>
      </c>
      <c r="G4">
        <v>0</v>
      </c>
      <c r="H4">
        <v>0</v>
      </c>
      <c r="I4">
        <v>0</v>
      </c>
      <c r="J4" s="1">
        <f>ROUND((Table2[[#This Row],[Eje rpm2]]+Table2[[#This Row],[Eje rpm3]]+Table2[[#This Row],[Eje rpm4]])/3,0)</f>
        <v>0</v>
      </c>
    </row>
    <row r="5" spans="1:10" x14ac:dyDescent="0.25">
      <c r="A5">
        <v>0.8</v>
      </c>
      <c r="B5">
        <v>0.72899999999999998</v>
      </c>
      <c r="C5">
        <f>Table2[[#This Row],[Vo(salida F/V)]]-$B$15</f>
        <v>0.16300000000000003</v>
      </c>
      <c r="D5">
        <v>230</v>
      </c>
      <c r="E5">
        <f>D5/100</f>
        <v>2.2999999999999998</v>
      </c>
      <c r="F5" s="1">
        <f>E5*60</f>
        <v>138</v>
      </c>
      <c r="G5">
        <v>118</v>
      </c>
      <c r="H5">
        <v>131</v>
      </c>
      <c r="I5">
        <v>133</v>
      </c>
      <c r="J5" s="1">
        <f>ROUND((Table2[[#This Row],[Eje rpm2]]+Table2[[#This Row],[Eje rpm3]]+Table2[[#This Row],[Eje rpm4]])/3,0)</f>
        <v>127</v>
      </c>
    </row>
    <row r="6" spans="1:10" x14ac:dyDescent="0.25">
      <c r="A6">
        <v>1</v>
      </c>
      <c r="B6">
        <v>0.89200000000000002</v>
      </c>
      <c r="C6">
        <f>Table2[[#This Row],[Vo(salida F/V)]]-$B$15</f>
        <v>0.32600000000000007</v>
      </c>
      <c r="D6">
        <v>500</v>
      </c>
      <c r="E6">
        <f t="shared" ref="E6:E14" si="0">D6/100</f>
        <v>5</v>
      </c>
      <c r="F6" s="1">
        <f t="shared" ref="F6:F14" si="1">E6*60</f>
        <v>300</v>
      </c>
      <c r="G6">
        <v>292</v>
      </c>
      <c r="H6">
        <v>280</v>
      </c>
      <c r="I6">
        <v>310</v>
      </c>
      <c r="J6" s="1">
        <f>ROUND((Table2[[#This Row],[Eje rpm2]]+Table2[[#This Row],[Eje rpm3]]+Table2[[#This Row],[Eje rpm4]])/3,0)</f>
        <v>294</v>
      </c>
    </row>
    <row r="7" spans="1:10" x14ac:dyDescent="0.25">
      <c r="A7">
        <v>1.5</v>
      </c>
      <c r="B7">
        <v>1.35</v>
      </c>
      <c r="C7">
        <f>Table2[[#This Row],[Vo(salida F/V)]]-$B$15</f>
        <v>0.78400000000000014</v>
      </c>
      <c r="D7">
        <f>1.18*1000</f>
        <v>1180</v>
      </c>
      <c r="E7">
        <f t="shared" si="0"/>
        <v>11.8</v>
      </c>
      <c r="F7" s="1">
        <f t="shared" si="1"/>
        <v>708</v>
      </c>
      <c r="G7">
        <v>684</v>
      </c>
      <c r="H7">
        <v>682</v>
      </c>
      <c r="I7">
        <v>682</v>
      </c>
      <c r="J7" s="1">
        <f>ROUND((Table2[[#This Row],[Eje rpm2]]+Table2[[#This Row],[Eje rpm3]]+Table2[[#This Row],[Eje rpm4]])/3,0)</f>
        <v>683</v>
      </c>
    </row>
    <row r="8" spans="1:10" x14ac:dyDescent="0.25">
      <c r="A8">
        <v>2</v>
      </c>
      <c r="B8">
        <v>1.788</v>
      </c>
      <c r="C8">
        <f>Table2[[#This Row],[Vo(salida F/V)]]-$B$15</f>
        <v>1.222</v>
      </c>
      <c r="D8">
        <f>1.86*1000</f>
        <v>1860</v>
      </c>
      <c r="E8">
        <f t="shared" si="0"/>
        <v>18.600000000000001</v>
      </c>
      <c r="F8" s="1">
        <f t="shared" si="1"/>
        <v>1116</v>
      </c>
      <c r="G8">
        <v>1104</v>
      </c>
      <c r="H8">
        <v>1093</v>
      </c>
      <c r="I8">
        <v>1098</v>
      </c>
      <c r="J8" s="1">
        <f>ROUND((Table2[[#This Row],[Eje rpm2]]+Table2[[#This Row],[Eje rpm3]]+Table2[[#This Row],[Eje rpm4]])/3,0)</f>
        <v>1098</v>
      </c>
    </row>
    <row r="9" spans="1:10" x14ac:dyDescent="0.25">
      <c r="A9">
        <v>2.5</v>
      </c>
      <c r="B9">
        <v>2.2349999999999999</v>
      </c>
      <c r="C9">
        <f>Table2[[#This Row],[Vo(salida F/V)]]-$B$15</f>
        <v>1.669</v>
      </c>
      <c r="D9">
        <f>2.53*1000</f>
        <v>2530</v>
      </c>
      <c r="E9">
        <f t="shared" si="0"/>
        <v>25.3</v>
      </c>
      <c r="F9" s="1">
        <f t="shared" si="1"/>
        <v>1518</v>
      </c>
      <c r="G9">
        <v>1504</v>
      </c>
      <c r="H9">
        <v>1505</v>
      </c>
      <c r="I9">
        <v>1503</v>
      </c>
      <c r="J9" s="1">
        <f>ROUND((Table2[[#This Row],[Eje rpm2]]+Table2[[#This Row],[Eje rpm3]]+Table2[[#This Row],[Eje rpm4]])/3,0)</f>
        <v>1504</v>
      </c>
    </row>
    <row r="10" spans="1:10" x14ac:dyDescent="0.25">
      <c r="A10">
        <v>3</v>
      </c>
      <c r="B10">
        <v>2.714</v>
      </c>
      <c r="C10">
        <f>Table2[[#This Row],[Vo(salida F/V)]]-$B$15</f>
        <v>2.1480000000000001</v>
      </c>
      <c r="D10">
        <f>3.22*1000</f>
        <v>3220</v>
      </c>
      <c r="E10">
        <f t="shared" si="0"/>
        <v>32.200000000000003</v>
      </c>
      <c r="F10" s="1">
        <f t="shared" si="1"/>
        <v>1932.0000000000002</v>
      </c>
      <c r="G10">
        <v>1924</v>
      </c>
      <c r="H10">
        <v>1915</v>
      </c>
      <c r="I10">
        <v>1917</v>
      </c>
      <c r="J10" s="1">
        <f>ROUND((Table2[[#This Row],[Eje rpm2]]+Table2[[#This Row],[Eje rpm3]]+Table2[[#This Row],[Eje rpm4]])/3,0)</f>
        <v>1919</v>
      </c>
    </row>
    <row r="11" spans="1:10" x14ac:dyDescent="0.25">
      <c r="A11">
        <v>3.5</v>
      </c>
      <c r="B11">
        <v>3.1309999999999998</v>
      </c>
      <c r="C11">
        <f>Table2[[#This Row],[Vo(salida F/V)]]-$B$15</f>
        <v>2.5649999999999999</v>
      </c>
      <c r="D11">
        <f>3.9*1000</f>
        <v>3900</v>
      </c>
      <c r="E11">
        <f t="shared" si="0"/>
        <v>39</v>
      </c>
      <c r="F11" s="1">
        <f t="shared" si="1"/>
        <v>2340</v>
      </c>
      <c r="G11">
        <v>2329</v>
      </c>
      <c r="H11">
        <v>2554</v>
      </c>
      <c r="I11">
        <v>2331</v>
      </c>
      <c r="J11" s="1">
        <f>ROUND((Table2[[#This Row],[Eje rpm2]]+Table2[[#This Row],[Eje rpm3]]+Table2[[#This Row],[Eje rpm4]])/3,0)</f>
        <v>2405</v>
      </c>
    </row>
    <row r="12" spans="1:10" x14ac:dyDescent="0.25">
      <c r="A12">
        <v>4</v>
      </c>
      <c r="B12">
        <v>3.6</v>
      </c>
      <c r="C12">
        <f>Table2[[#This Row],[Vo(salida F/V)]]-$B$15</f>
        <v>3.0340000000000003</v>
      </c>
      <c r="D12">
        <f>4.55*1000</f>
        <v>4550</v>
      </c>
      <c r="E12">
        <f t="shared" si="0"/>
        <v>45.5</v>
      </c>
      <c r="F12" s="1">
        <f t="shared" si="1"/>
        <v>2730</v>
      </c>
      <c r="G12">
        <v>2746</v>
      </c>
      <c r="H12">
        <v>2748</v>
      </c>
      <c r="I12">
        <v>2743</v>
      </c>
      <c r="J12" s="1">
        <f>ROUND((Table2[[#This Row],[Eje rpm2]]+Table2[[#This Row],[Eje rpm3]]+Table2[[#This Row],[Eje rpm4]])/3,0)</f>
        <v>2746</v>
      </c>
    </row>
    <row r="13" spans="1:10" x14ac:dyDescent="0.25">
      <c r="A13">
        <v>4.5</v>
      </c>
      <c r="B13">
        <v>4.0579999999999998</v>
      </c>
      <c r="C13">
        <f>Table2[[#This Row],[Vo(salida F/V)]]-$B$15</f>
        <v>3.492</v>
      </c>
      <c r="D13">
        <f>5.31*1000</f>
        <v>5310</v>
      </c>
      <c r="E13">
        <f t="shared" si="0"/>
        <v>53.1</v>
      </c>
      <c r="F13" s="1">
        <f t="shared" si="1"/>
        <v>3186</v>
      </c>
      <c r="G13">
        <v>3204</v>
      </c>
      <c r="H13">
        <v>3177</v>
      </c>
      <c r="I13">
        <v>3185</v>
      </c>
      <c r="J13" s="1">
        <f>ROUND((Table2[[#This Row],[Eje rpm2]]+Table2[[#This Row],[Eje rpm3]]+Table2[[#This Row],[Eje rpm4]])/3,0)</f>
        <v>3189</v>
      </c>
    </row>
    <row r="14" spans="1:10" x14ac:dyDescent="0.25">
      <c r="A14">
        <v>5</v>
      </c>
      <c r="B14">
        <v>4.6079999999999997</v>
      </c>
      <c r="C14">
        <f>Table2[[#This Row],[Vo(salida F/V)]]-$B$15</f>
        <v>4.0419999999999998</v>
      </c>
      <c r="D14">
        <f>6.09*1000</f>
        <v>6090</v>
      </c>
      <c r="E14">
        <f t="shared" si="0"/>
        <v>60.9</v>
      </c>
      <c r="F14" s="1">
        <f t="shared" si="1"/>
        <v>3654</v>
      </c>
      <c r="G14">
        <v>3708</v>
      </c>
      <c r="H14">
        <v>3697</v>
      </c>
      <c r="I14">
        <v>3690</v>
      </c>
      <c r="J14" s="1">
        <f>ROUND((Table2[[#This Row],[Eje rpm2]]+Table2[[#This Row],[Eje rpm3]]+Table2[[#This Row],[Eje rpm4]])/3,0)</f>
        <v>3698</v>
      </c>
    </row>
    <row r="15" spans="1:10" x14ac:dyDescent="0.25">
      <c r="A15" t="s">
        <v>12</v>
      </c>
      <c r="B15">
        <v>0.56599999999999995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pwm 500Hz</vt:lpstr>
      <vt:lpstr>pwm 20kHz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</dc:creator>
  <cp:lastModifiedBy>oscar</cp:lastModifiedBy>
  <dcterms:created xsi:type="dcterms:W3CDTF">2013-11-25T22:03:16Z</dcterms:created>
  <dcterms:modified xsi:type="dcterms:W3CDTF">2013-12-03T03:08:04Z</dcterms:modified>
</cp:coreProperties>
</file>