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 Marino\Desktop\R5\"/>
    </mc:Choice>
  </mc:AlternateContent>
  <xr:revisionPtr revIDLastSave="0" documentId="13_ncr:1_{48DDF960-EFB6-483C-BBE5-5AB8FD50603A}" xr6:coauthVersionLast="47" xr6:coauthVersionMax="47" xr10:uidLastSave="{00000000-0000-0000-0000-000000000000}"/>
  <bookViews>
    <workbookView xWindow="19090" yWindow="-110" windowWidth="19420" windowHeight="10300" xr2:uid="{E488E97C-7A11-4FC9-8027-1CCE48B54C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B3" i="1"/>
  <c r="U13" i="1"/>
  <c r="U14" i="1"/>
  <c r="U12" i="1"/>
  <c r="U11" i="1"/>
  <c r="U3" i="1"/>
  <c r="U7" i="1"/>
  <c r="U6" i="1"/>
  <c r="U5" i="1"/>
  <c r="U4" i="1"/>
  <c r="M31" i="1"/>
  <c r="N31" i="1"/>
  <c r="O31" i="1"/>
  <c r="P31" i="1"/>
  <c r="L31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" i="1"/>
  <c r="B24" i="1"/>
  <c r="B17" i="1"/>
  <c r="B18" i="1"/>
  <c r="B16" i="1"/>
  <c r="F29" i="1"/>
  <c r="H32" i="1"/>
  <c r="H31" i="1"/>
  <c r="H30" i="1"/>
  <c r="H26" i="1"/>
  <c r="H24" i="1"/>
  <c r="H22" i="1"/>
  <c r="H25" i="1"/>
  <c r="H23" i="1"/>
  <c r="H21" i="1"/>
  <c r="H20" i="1"/>
  <c r="F33" i="1"/>
  <c r="F32" i="1"/>
  <c r="F31" i="1"/>
  <c r="F30" i="1"/>
  <c r="F28" i="1"/>
  <c r="F27" i="1"/>
  <c r="F26" i="1"/>
  <c r="F22" i="1"/>
  <c r="B29" i="1"/>
  <c r="B28" i="1"/>
  <c r="B20" i="1"/>
  <c r="B23" i="1"/>
  <c r="B22" i="1"/>
  <c r="B21" i="1"/>
  <c r="B19" i="1"/>
  <c r="H29" i="1"/>
  <c r="H28" i="1"/>
  <c r="H27" i="1"/>
  <c r="F24" i="1"/>
  <c r="F23" i="1"/>
  <c r="F21" i="1"/>
  <c r="F20" i="1"/>
  <c r="H7" i="1"/>
  <c r="H15" i="1"/>
  <c r="H14" i="1"/>
  <c r="H13" i="1"/>
  <c r="H12" i="1"/>
  <c r="H11" i="1"/>
  <c r="H10" i="1"/>
  <c r="H9" i="1"/>
  <c r="H8" i="1"/>
  <c r="H6" i="1"/>
  <c r="H5" i="1"/>
  <c r="H4" i="1"/>
  <c r="H3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B8" i="1"/>
  <c r="B6" i="1"/>
  <c r="B12" i="1"/>
  <c r="B11" i="1"/>
  <c r="B10" i="1"/>
  <c r="B9" i="1"/>
  <c r="B7" i="1"/>
  <c r="B5" i="1"/>
  <c r="B4" i="1"/>
  <c r="U15" i="1" l="1"/>
</calcChain>
</file>

<file path=xl/sharedStrings.xml><?xml version="1.0" encoding="utf-8"?>
<sst xmlns="http://schemas.openxmlformats.org/spreadsheetml/2006/main" count="144" uniqueCount="46">
  <si>
    <t>Característica</t>
  </si>
  <si>
    <t>No. de anomalías</t>
  </si>
  <si>
    <t>track_id</t>
  </si>
  <si>
    <t>track_name</t>
  </si>
  <si>
    <t>*danceability</t>
  </si>
  <si>
    <t>*energy</t>
  </si>
  <si>
    <t>*key</t>
  </si>
  <si>
    <t>*loudness</t>
  </si>
  <si>
    <t>*speechiness</t>
  </si>
  <si>
    <t>*liveness</t>
  </si>
  <si>
    <t>*time_signature</t>
  </si>
  <si>
    <t>album_name</t>
  </si>
  <si>
    <t>Completitud</t>
  </si>
  <si>
    <t>disc_number</t>
  </si>
  <si>
    <t>*instrumentalness</t>
  </si>
  <si>
    <t>duration_ms</t>
  </si>
  <si>
    <t>explicit</t>
  </si>
  <si>
    <t>*valence</t>
  </si>
  <si>
    <t>track_number</t>
  </si>
  <si>
    <t>*tempo</t>
  </si>
  <si>
    <t>track_popularity</t>
  </si>
  <si>
    <t>*id</t>
  </si>
  <si>
    <t>artist_id</t>
  </si>
  <si>
    <t>artist_name</t>
  </si>
  <si>
    <t>artist_popularity</t>
  </si>
  <si>
    <t>album_id</t>
  </si>
  <si>
    <t>*mode</t>
  </si>
  <si>
    <t>album_release_date</t>
  </si>
  <si>
    <t>álbum_total_tracks</t>
  </si>
  <si>
    <t>*acousticness</t>
  </si>
  <si>
    <t>-</t>
  </si>
  <si>
    <t>Unicidad</t>
  </si>
  <si>
    <t>Validez</t>
  </si>
  <si>
    <t>Consistencia</t>
  </si>
  <si>
    <t>album_total_tracks</t>
  </si>
  <si>
    <t>Precisión</t>
  </si>
  <si>
    <t>Valoración</t>
  </si>
  <si>
    <t>Total</t>
  </si>
  <si>
    <t>Calidad dimensión</t>
  </si>
  <si>
    <t>Calidad características</t>
  </si>
  <si>
    <t>Buena</t>
  </si>
  <si>
    <t>Aceptable</t>
  </si>
  <si>
    <t>Regular</t>
  </si>
  <si>
    <t>Mala</t>
  </si>
  <si>
    <t>Caracteristicas</t>
  </si>
  <si>
    <t>Dimensiones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</si>
</sst>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C85A1-CD78-4226-AB3D-2D7EE6DB9996}">
  <dimension ref="A1:Y33"/>
  <sheetViews>
    <sheetView tabSelected="1" topLeftCell="F1" zoomScale="85" zoomScaleNormal="85" workbookViewId="0">
      <selection activeCell="O17" sqref="O17"/>
    </sheetView>
  </sheetViews>
  <sheetFormatPr defaultRowHeight="14.4" x14ac:dyDescent="0.3"/>
  <cols>
    <col min="1" max="1" width="18.33203125" bestFit="1" customWidth="1"/>
    <col min="2" max="2" width="15.6640625" bestFit="1" customWidth="1"/>
    <col min="5" max="5" width="14.88671875" bestFit="1" customWidth="1"/>
    <col min="6" max="6" width="15.6640625" bestFit="1" customWidth="1"/>
    <col min="7" max="7" width="18.33203125" bestFit="1" customWidth="1"/>
    <col min="8" max="8" width="15.6640625" bestFit="1" customWidth="1"/>
    <col min="11" max="11" width="18" style="8" bestFit="1" customWidth="1"/>
    <col min="12" max="12" width="11.88671875" style="8" bestFit="1" customWidth="1"/>
    <col min="13" max="13" width="11.88671875" style="8" customWidth="1"/>
    <col min="14" max="14" width="10.33203125" style="8" customWidth="1"/>
    <col min="15" max="15" width="13.44140625" style="8" customWidth="1"/>
    <col min="16" max="16" width="12.109375" style="8" bestFit="1" customWidth="1"/>
    <col min="17" max="17" width="10" style="8" bestFit="1" customWidth="1"/>
    <col min="18" max="18" width="20.44140625" style="8" bestFit="1" customWidth="1"/>
    <col min="20" max="20" width="13.77734375" bestFit="1" customWidth="1"/>
    <col min="21" max="21" width="11.33203125" bestFit="1" customWidth="1"/>
    <col min="22" max="22" width="12.44140625" bestFit="1" customWidth="1"/>
    <col min="23" max="25" width="11.33203125" bestFit="1" customWidth="1"/>
  </cols>
  <sheetData>
    <row r="1" spans="1:25" x14ac:dyDescent="0.3">
      <c r="A1" s="17" t="s">
        <v>12</v>
      </c>
      <c r="B1" s="17"/>
      <c r="E1" s="18" t="s">
        <v>31</v>
      </c>
      <c r="F1" s="19"/>
      <c r="G1" s="19"/>
      <c r="H1" s="20"/>
    </row>
    <row r="2" spans="1:25" x14ac:dyDescent="0.3">
      <c r="A2" s="4" t="s">
        <v>0</v>
      </c>
      <c r="B2" s="4" t="s">
        <v>36</v>
      </c>
      <c r="E2" s="2" t="s">
        <v>0</v>
      </c>
      <c r="F2" s="4" t="s">
        <v>36</v>
      </c>
      <c r="G2" s="2" t="s">
        <v>0</v>
      </c>
      <c r="H2" s="4" t="s">
        <v>36</v>
      </c>
      <c r="K2" s="9"/>
      <c r="L2" s="9" t="s">
        <v>12</v>
      </c>
      <c r="M2" s="9" t="s">
        <v>31</v>
      </c>
      <c r="N2" s="9" t="s">
        <v>32</v>
      </c>
      <c r="O2" s="9" t="s">
        <v>35</v>
      </c>
      <c r="P2" s="9" t="s">
        <v>33</v>
      </c>
      <c r="Q2" s="9" t="s">
        <v>37</v>
      </c>
      <c r="R2" s="9" t="s">
        <v>39</v>
      </c>
      <c r="T2" s="9" t="s">
        <v>44</v>
      </c>
    </row>
    <row r="3" spans="1:25" x14ac:dyDescent="0.3">
      <c r="A3" s="3" t="s">
        <v>2</v>
      </c>
      <c r="B3" s="6">
        <f>(539-7)/539</f>
        <v>0.98701298701298701</v>
      </c>
      <c r="E3" s="3" t="s">
        <v>13</v>
      </c>
      <c r="F3" s="6">
        <f t="shared" ref="F3:F11" si="0">(539-19)/539</f>
        <v>0.96474953617810766</v>
      </c>
      <c r="G3" s="3" t="s">
        <v>14</v>
      </c>
      <c r="H3" s="6">
        <f t="shared" ref="H3:H6" si="1">(539-19)/539</f>
        <v>0.96474953617810766</v>
      </c>
      <c r="K3" s="10" t="s">
        <v>13</v>
      </c>
      <c r="L3" s="13">
        <v>100</v>
      </c>
      <c r="M3" s="13">
        <v>96.474953617810769</v>
      </c>
      <c r="N3" s="13">
        <v>100</v>
      </c>
      <c r="O3" s="13">
        <v>100</v>
      </c>
      <c r="P3" s="13">
        <v>96.474953617810769</v>
      </c>
      <c r="Q3" s="14">
        <v>98.589981447124302</v>
      </c>
      <c r="R3" s="11" t="str">
        <f>IF(Q3&gt;96,"Buena",IF(Q3&gt;90,"Aceptable",IF(Q3&gt;85,"Regular","Mala")))</f>
        <v>Buena</v>
      </c>
      <c r="T3" s="5" t="s">
        <v>40</v>
      </c>
      <c r="U3" s="5">
        <f>24*100/29</f>
        <v>82.758620689655174</v>
      </c>
      <c r="V3" s="12"/>
      <c r="W3" s="12"/>
      <c r="X3" s="12"/>
      <c r="Y3" s="12"/>
    </row>
    <row r="4" spans="1:25" x14ac:dyDescent="0.3">
      <c r="A4" s="3" t="s">
        <v>3</v>
      </c>
      <c r="B4" s="6">
        <f>(539-3)/539</f>
        <v>0.99443413729128016</v>
      </c>
      <c r="E4" s="3" t="s">
        <v>15</v>
      </c>
      <c r="F4" s="6">
        <f t="shared" si="0"/>
        <v>0.96474953617810766</v>
      </c>
      <c r="G4" s="3" t="s">
        <v>9</v>
      </c>
      <c r="H4" s="6">
        <f t="shared" si="1"/>
        <v>0.96474953617810766</v>
      </c>
      <c r="K4" s="10" t="s">
        <v>15</v>
      </c>
      <c r="L4" s="13">
        <v>100</v>
      </c>
      <c r="M4" s="13">
        <v>96.474953617810769</v>
      </c>
      <c r="N4" s="13">
        <v>100</v>
      </c>
      <c r="O4" s="13">
        <v>100</v>
      </c>
      <c r="P4" s="13">
        <v>96.474953617810769</v>
      </c>
      <c r="Q4" s="14">
        <v>98.589981447124302</v>
      </c>
      <c r="R4" s="11" t="str">
        <f t="shared" ref="R4:R30" si="2">IF(Q4&gt;96,"Buena",IF(Q4&gt;90,"Aceptable",IF(Q4&gt;85,"Regular","Mala")))</f>
        <v>Buena</v>
      </c>
      <c r="T4" s="5" t="s">
        <v>41</v>
      </c>
      <c r="U4" s="5">
        <f>3*100/29</f>
        <v>10.344827586206897</v>
      </c>
      <c r="V4" s="12"/>
      <c r="W4" s="12"/>
      <c r="X4" s="12"/>
      <c r="Y4" s="12"/>
    </row>
    <row r="5" spans="1:25" x14ac:dyDescent="0.3">
      <c r="A5" s="3" t="s">
        <v>4</v>
      </c>
      <c r="B5" s="6">
        <f>(539-1)/539</f>
        <v>0.99814471243042668</v>
      </c>
      <c r="E5" s="3" t="s">
        <v>16</v>
      </c>
      <c r="F5" s="6">
        <f t="shared" si="0"/>
        <v>0.96474953617810766</v>
      </c>
      <c r="G5" s="3" t="s">
        <v>17</v>
      </c>
      <c r="H5" s="6">
        <f t="shared" si="1"/>
        <v>0.96474953617810766</v>
      </c>
      <c r="K5" s="10" t="s">
        <v>16</v>
      </c>
      <c r="L5" s="13">
        <v>100</v>
      </c>
      <c r="M5" s="13">
        <v>96.474953617810769</v>
      </c>
      <c r="N5" s="13">
        <v>99.072356215213347</v>
      </c>
      <c r="O5" s="13">
        <v>100</v>
      </c>
      <c r="P5" s="13">
        <v>95.732838589981455</v>
      </c>
      <c r="Q5" s="14">
        <v>98.256029684601117</v>
      </c>
      <c r="R5" s="11" t="str">
        <f t="shared" si="2"/>
        <v>Buena</v>
      </c>
      <c r="T5" s="5" t="s">
        <v>42</v>
      </c>
      <c r="U5" s="5">
        <f>0*100/29</f>
        <v>0</v>
      </c>
      <c r="V5" s="12"/>
      <c r="W5" s="12"/>
      <c r="X5" s="12"/>
      <c r="Y5" s="12"/>
    </row>
    <row r="6" spans="1:25" x14ac:dyDescent="0.3">
      <c r="A6" s="3" t="s">
        <v>5</v>
      </c>
      <c r="B6" s="6">
        <f>(539-2)/539</f>
        <v>0.99628942486085348</v>
      </c>
      <c r="E6" s="3" t="s">
        <v>18</v>
      </c>
      <c r="F6" s="6">
        <f t="shared" si="0"/>
        <v>0.96474953617810766</v>
      </c>
      <c r="G6" s="3" t="s">
        <v>19</v>
      </c>
      <c r="H6" s="6">
        <f t="shared" si="1"/>
        <v>0.96474953617810766</v>
      </c>
      <c r="K6" s="10" t="s">
        <v>18</v>
      </c>
      <c r="L6" s="13">
        <v>100</v>
      </c>
      <c r="M6" s="13">
        <v>96.474953617810769</v>
      </c>
      <c r="N6" s="13">
        <v>100</v>
      </c>
      <c r="O6" s="13">
        <v>100</v>
      </c>
      <c r="P6" s="13">
        <v>96.474953617810769</v>
      </c>
      <c r="Q6" s="14">
        <v>98.589981447124302</v>
      </c>
      <c r="R6" s="11" t="str">
        <f t="shared" si="2"/>
        <v>Buena</v>
      </c>
      <c r="T6" s="5" t="s">
        <v>43</v>
      </c>
      <c r="U6" s="5">
        <f>2*100/29</f>
        <v>6.8965517241379306</v>
      </c>
      <c r="V6" s="12"/>
      <c r="W6" s="12"/>
      <c r="X6" s="12"/>
      <c r="Y6" s="12"/>
    </row>
    <row r="7" spans="1:25" x14ac:dyDescent="0.3">
      <c r="A7" s="3" t="s">
        <v>6</v>
      </c>
      <c r="B7" s="6">
        <f>(539-1)/539</f>
        <v>0.99814471243042668</v>
      </c>
      <c r="E7" s="3" t="s">
        <v>20</v>
      </c>
      <c r="F7" s="6">
        <f t="shared" si="0"/>
        <v>0.96474953617810766</v>
      </c>
      <c r="G7" s="3" t="s">
        <v>21</v>
      </c>
      <c r="H7" s="6">
        <f>(539-539)/539</f>
        <v>0</v>
      </c>
      <c r="K7" s="10" t="s">
        <v>20</v>
      </c>
      <c r="L7" s="13">
        <v>100</v>
      </c>
      <c r="M7" s="13">
        <v>96.474953617810769</v>
      </c>
      <c r="N7" s="13">
        <v>100</v>
      </c>
      <c r="O7" s="13">
        <v>100</v>
      </c>
      <c r="P7" s="13">
        <v>96.474953617810769</v>
      </c>
      <c r="Q7" s="14">
        <v>98.589981447124302</v>
      </c>
      <c r="R7" s="11" t="str">
        <f t="shared" si="2"/>
        <v>Buena</v>
      </c>
      <c r="T7" s="12"/>
      <c r="U7" s="12">
        <f>SUM(U3:U6)</f>
        <v>100</v>
      </c>
      <c r="V7" s="12"/>
      <c r="W7" s="12"/>
      <c r="X7" s="12"/>
      <c r="Y7" s="12"/>
    </row>
    <row r="8" spans="1:25" x14ac:dyDescent="0.3">
      <c r="A8" s="3" t="s">
        <v>7</v>
      </c>
      <c r="B8" s="6">
        <f>(539-2)/539</f>
        <v>0.99628942486085348</v>
      </c>
      <c r="E8" s="3" t="s">
        <v>2</v>
      </c>
      <c r="F8" s="6">
        <f t="shared" si="0"/>
        <v>0.96474953617810766</v>
      </c>
      <c r="G8" s="3" t="s">
        <v>10</v>
      </c>
      <c r="H8" s="6">
        <f t="shared" ref="H8:H15" si="3">(539-19)/539</f>
        <v>0.96474953617810766</v>
      </c>
      <c r="K8" s="10" t="s">
        <v>2</v>
      </c>
      <c r="L8" s="13">
        <v>98.701298701298697</v>
      </c>
      <c r="M8" s="13">
        <v>96.474953617810769</v>
      </c>
      <c r="N8" s="13">
        <v>99.257884972170686</v>
      </c>
      <c r="O8" s="13">
        <v>100</v>
      </c>
      <c r="P8" s="13">
        <v>95.176252319109494</v>
      </c>
      <c r="Q8" s="14">
        <v>98.1076066790352</v>
      </c>
      <c r="R8" s="11" t="str">
        <f t="shared" si="2"/>
        <v>Buena</v>
      </c>
      <c r="T8" s="12"/>
      <c r="U8" s="12"/>
      <c r="V8" s="12"/>
      <c r="W8" s="12"/>
      <c r="X8" s="12"/>
      <c r="Y8" s="12"/>
    </row>
    <row r="9" spans="1:25" x14ac:dyDescent="0.3">
      <c r="A9" s="3" t="s">
        <v>8</v>
      </c>
      <c r="B9" s="6">
        <f>(539-1)/539</f>
        <v>0.99814471243042668</v>
      </c>
      <c r="E9" s="3" t="s">
        <v>3</v>
      </c>
      <c r="F9" s="6">
        <f t="shared" si="0"/>
        <v>0.96474953617810766</v>
      </c>
      <c r="G9" s="3" t="s">
        <v>22</v>
      </c>
      <c r="H9" s="6">
        <f t="shared" si="3"/>
        <v>0.96474953617810766</v>
      </c>
      <c r="K9" s="10" t="s">
        <v>3</v>
      </c>
      <c r="L9" s="13">
        <v>99.443413729128011</v>
      </c>
      <c r="M9" s="13">
        <v>96.474953617810769</v>
      </c>
      <c r="N9" s="13">
        <v>99.443413729128011</v>
      </c>
      <c r="O9" s="13">
        <v>100</v>
      </c>
      <c r="P9" s="13">
        <v>95.918367346938766</v>
      </c>
      <c r="Q9" s="14">
        <v>98.256029684601103</v>
      </c>
      <c r="R9" s="11" t="str">
        <f t="shared" si="2"/>
        <v>Buena</v>
      </c>
      <c r="T9" s="12"/>
      <c r="U9" s="12"/>
      <c r="V9" s="12"/>
      <c r="W9" s="12"/>
      <c r="X9" s="12"/>
      <c r="Y9" s="12"/>
    </row>
    <row r="10" spans="1:25" x14ac:dyDescent="0.3">
      <c r="A10" s="3" t="s">
        <v>9</v>
      </c>
      <c r="B10" s="6">
        <f>(539-1)/539</f>
        <v>0.99814471243042668</v>
      </c>
      <c r="E10" s="3" t="s">
        <v>4</v>
      </c>
      <c r="F10" s="6">
        <f t="shared" si="0"/>
        <v>0.96474953617810766</v>
      </c>
      <c r="G10" s="3" t="s">
        <v>23</v>
      </c>
      <c r="H10" s="6">
        <f t="shared" si="3"/>
        <v>0.96474953617810766</v>
      </c>
      <c r="K10" s="10" t="s">
        <v>4</v>
      </c>
      <c r="L10" s="13">
        <v>99.814471243042675</v>
      </c>
      <c r="M10" s="13">
        <v>96.474953617810769</v>
      </c>
      <c r="N10" s="13">
        <v>99.62894248608535</v>
      </c>
      <c r="O10" s="13">
        <v>100</v>
      </c>
      <c r="P10" s="13">
        <v>96.103896103896105</v>
      </c>
      <c r="Q10" s="14">
        <v>98.404452690166977</v>
      </c>
      <c r="R10" s="11" t="str">
        <f t="shared" si="2"/>
        <v>Buena</v>
      </c>
      <c r="T10" s="9" t="s">
        <v>45</v>
      </c>
      <c r="V10" s="12"/>
      <c r="W10" s="12"/>
      <c r="X10" s="12"/>
      <c r="Y10" s="12"/>
    </row>
    <row r="11" spans="1:25" x14ac:dyDescent="0.3">
      <c r="A11" s="3" t="s">
        <v>10</v>
      </c>
      <c r="B11" s="6">
        <f>(539-1)/539</f>
        <v>0.99814471243042668</v>
      </c>
      <c r="E11" s="3" t="s">
        <v>5</v>
      </c>
      <c r="F11" s="6">
        <f t="shared" si="0"/>
        <v>0.96474953617810766</v>
      </c>
      <c r="G11" s="3" t="s">
        <v>24</v>
      </c>
      <c r="H11" s="6">
        <f t="shared" si="3"/>
        <v>0.96474953617810766</v>
      </c>
      <c r="K11" s="10" t="s">
        <v>5</v>
      </c>
      <c r="L11" s="13">
        <v>99.62894248608535</v>
      </c>
      <c r="M11" s="13">
        <v>96.474953617810769</v>
      </c>
      <c r="N11" s="13">
        <v>100</v>
      </c>
      <c r="O11" s="13">
        <v>100</v>
      </c>
      <c r="P11" s="13">
        <v>96.103896103896105</v>
      </c>
      <c r="Q11" s="14">
        <v>98.441558441558442</v>
      </c>
      <c r="R11" s="11" t="str">
        <f t="shared" si="2"/>
        <v>Buena</v>
      </c>
      <c r="T11" s="5" t="s">
        <v>40</v>
      </c>
      <c r="U11" s="5">
        <f>3*100/5</f>
        <v>60</v>
      </c>
      <c r="V11" s="12"/>
      <c r="W11" s="12"/>
      <c r="X11" s="12"/>
      <c r="Y11" s="12"/>
    </row>
    <row r="12" spans="1:25" x14ac:dyDescent="0.3">
      <c r="A12" s="3" t="s">
        <v>11</v>
      </c>
      <c r="B12" s="6">
        <f>(539-46)/539</f>
        <v>0.9146567717996289</v>
      </c>
      <c r="E12" s="3" t="s">
        <v>6</v>
      </c>
      <c r="F12" s="6">
        <f t="shared" ref="F12:F16" si="4">(539-19)/539</f>
        <v>0.96474953617810766</v>
      </c>
      <c r="G12" s="3" t="s">
        <v>25</v>
      </c>
      <c r="H12" s="6">
        <f t="shared" si="3"/>
        <v>0.96474953617810766</v>
      </c>
      <c r="K12" s="10" t="s">
        <v>6</v>
      </c>
      <c r="L12" s="13">
        <v>99.814471243042675</v>
      </c>
      <c r="M12" s="13">
        <v>96.474953617810769</v>
      </c>
      <c r="N12" s="13">
        <v>100</v>
      </c>
      <c r="O12" s="13">
        <v>100</v>
      </c>
      <c r="P12" s="13">
        <v>96.28942486085343</v>
      </c>
      <c r="Q12" s="14">
        <v>98.515769944341372</v>
      </c>
      <c r="R12" s="11" t="str">
        <f t="shared" si="2"/>
        <v>Buena</v>
      </c>
      <c r="T12" s="5" t="s">
        <v>41</v>
      </c>
      <c r="U12" s="5">
        <f>2*100/5</f>
        <v>40</v>
      </c>
      <c r="V12" s="12"/>
      <c r="W12" s="12"/>
      <c r="X12" s="12"/>
      <c r="Y12" s="12"/>
    </row>
    <row r="13" spans="1:25" x14ac:dyDescent="0.3">
      <c r="E13" s="3" t="s">
        <v>7</v>
      </c>
      <c r="F13" s="6">
        <f t="shared" si="4"/>
        <v>0.96474953617810766</v>
      </c>
      <c r="G13" s="3" t="s">
        <v>11</v>
      </c>
      <c r="H13" s="6">
        <f t="shared" si="3"/>
        <v>0.96474953617810766</v>
      </c>
      <c r="K13" s="10" t="s">
        <v>7</v>
      </c>
      <c r="L13" s="13">
        <v>99.62894248608535</v>
      </c>
      <c r="M13" s="13">
        <v>96.474953617810769</v>
      </c>
      <c r="N13" s="13">
        <v>100</v>
      </c>
      <c r="O13" s="13">
        <v>100</v>
      </c>
      <c r="P13" s="13">
        <v>96.103896103896105</v>
      </c>
      <c r="Q13" s="14">
        <v>98.441558441558442</v>
      </c>
      <c r="R13" s="11" t="str">
        <f t="shared" si="2"/>
        <v>Buena</v>
      </c>
      <c r="T13" s="5" t="s">
        <v>42</v>
      </c>
      <c r="U13" s="5">
        <f>0*100/5</f>
        <v>0</v>
      </c>
      <c r="V13" s="12"/>
      <c r="W13" s="12"/>
      <c r="X13" s="12"/>
      <c r="Y13" s="12"/>
    </row>
    <row r="14" spans="1:25" x14ac:dyDescent="0.3">
      <c r="A14" s="17" t="s">
        <v>32</v>
      </c>
      <c r="B14" s="17"/>
      <c r="E14" s="3" t="s">
        <v>26</v>
      </c>
      <c r="F14" s="6">
        <f t="shared" si="4"/>
        <v>0.96474953617810766</v>
      </c>
      <c r="G14" s="3" t="s">
        <v>27</v>
      </c>
      <c r="H14" s="6">
        <f t="shared" si="3"/>
        <v>0.96474953617810766</v>
      </c>
      <c r="K14" s="10" t="s">
        <v>26</v>
      </c>
      <c r="L14" s="13">
        <v>100</v>
      </c>
      <c r="M14" s="13">
        <v>96.474953617810769</v>
      </c>
      <c r="N14" s="13">
        <v>100</v>
      </c>
      <c r="O14" s="13">
        <v>100</v>
      </c>
      <c r="P14" s="13">
        <v>96.28942486085343</v>
      </c>
      <c r="Q14" s="14">
        <v>98.552875695732837</v>
      </c>
      <c r="R14" s="11" t="str">
        <f t="shared" si="2"/>
        <v>Buena</v>
      </c>
      <c r="T14" s="5" t="s">
        <v>43</v>
      </c>
      <c r="U14" s="5">
        <f>0*100/5</f>
        <v>0</v>
      </c>
      <c r="V14" s="12"/>
      <c r="W14" s="12"/>
      <c r="X14" s="12"/>
      <c r="Y14" s="12"/>
    </row>
    <row r="15" spans="1:25" x14ac:dyDescent="0.3">
      <c r="A15" s="2" t="s">
        <v>0</v>
      </c>
      <c r="B15" s="4" t="s">
        <v>36</v>
      </c>
      <c r="E15" s="3" t="s">
        <v>8</v>
      </c>
      <c r="F15" s="6">
        <f t="shared" si="4"/>
        <v>0.96474953617810766</v>
      </c>
      <c r="G15" s="3" t="s">
        <v>28</v>
      </c>
      <c r="H15" s="6">
        <f t="shared" si="3"/>
        <v>0.96474953617810766</v>
      </c>
      <c r="K15" s="10" t="s">
        <v>8</v>
      </c>
      <c r="L15" s="13">
        <v>99.814471243042675</v>
      </c>
      <c r="M15" s="13">
        <v>96.474953617810769</v>
      </c>
      <c r="N15" s="13">
        <v>100</v>
      </c>
      <c r="O15" s="13">
        <v>100</v>
      </c>
      <c r="P15" s="13">
        <v>96.28942486085343</v>
      </c>
      <c r="Q15" s="14">
        <v>98.515769944341372</v>
      </c>
      <c r="R15" s="11" t="str">
        <f t="shared" si="2"/>
        <v>Buena</v>
      </c>
      <c r="T15" s="12"/>
      <c r="U15" s="12">
        <f>SUM(U11:U14)</f>
        <v>100</v>
      </c>
      <c r="V15" s="12"/>
      <c r="W15" s="12"/>
      <c r="X15" s="12"/>
      <c r="Y15" s="12"/>
    </row>
    <row r="16" spans="1:25" x14ac:dyDescent="0.3">
      <c r="A16" s="3" t="s">
        <v>16</v>
      </c>
      <c r="B16" s="6">
        <f>(539-5)/539</f>
        <v>0.99072356215213353</v>
      </c>
      <c r="E16" s="3" t="s">
        <v>29</v>
      </c>
      <c r="F16" s="6">
        <f t="shared" si="4"/>
        <v>0.96474953617810766</v>
      </c>
      <c r="G16" s="1" t="s">
        <v>30</v>
      </c>
      <c r="H16" s="1" t="s">
        <v>30</v>
      </c>
      <c r="K16" s="10" t="s">
        <v>29</v>
      </c>
      <c r="L16" s="13">
        <v>100</v>
      </c>
      <c r="M16" s="13">
        <v>96.474953617810769</v>
      </c>
      <c r="N16" s="13">
        <v>99.072356215213347</v>
      </c>
      <c r="O16" s="13">
        <v>100</v>
      </c>
      <c r="P16" s="13">
        <v>95.547309833024116</v>
      </c>
      <c r="Q16" s="14">
        <v>98.218923933209652</v>
      </c>
      <c r="R16" s="11" t="str">
        <f t="shared" si="2"/>
        <v>Buena</v>
      </c>
      <c r="T16" s="12"/>
      <c r="U16" s="12"/>
      <c r="V16" s="12"/>
      <c r="W16" s="12"/>
      <c r="X16" s="12"/>
      <c r="Y16" s="12"/>
    </row>
    <row r="17" spans="1:25" x14ac:dyDescent="0.3">
      <c r="A17" s="3" t="s">
        <v>2</v>
      </c>
      <c r="B17" s="6">
        <f>(539-4)/539</f>
        <v>0.99257884972170685</v>
      </c>
      <c r="K17" s="10" t="s">
        <v>14</v>
      </c>
      <c r="L17" s="13">
        <v>100</v>
      </c>
      <c r="M17" s="13">
        <v>96.474953617810769</v>
      </c>
      <c r="N17" s="13">
        <v>99.814471243042675</v>
      </c>
      <c r="O17" s="13">
        <v>100</v>
      </c>
      <c r="P17" s="13">
        <v>96.28942486085343</v>
      </c>
      <c r="Q17" s="14">
        <v>98.515769944341372</v>
      </c>
      <c r="R17" s="11" t="str">
        <f t="shared" si="2"/>
        <v>Buena</v>
      </c>
      <c r="T17" s="12"/>
      <c r="U17" s="12"/>
      <c r="V17" s="12"/>
      <c r="W17" s="12"/>
      <c r="X17" s="12"/>
      <c r="Y17" s="12"/>
    </row>
    <row r="18" spans="1:25" x14ac:dyDescent="0.3">
      <c r="A18" s="3" t="s">
        <v>3</v>
      </c>
      <c r="B18" s="6">
        <f>(539-3)/539</f>
        <v>0.99443413729128016</v>
      </c>
      <c r="E18" s="18" t="s">
        <v>33</v>
      </c>
      <c r="F18" s="19"/>
      <c r="G18" s="19"/>
      <c r="H18" s="20"/>
      <c r="K18" s="10" t="s">
        <v>9</v>
      </c>
      <c r="L18" s="13">
        <v>99.814471243042675</v>
      </c>
      <c r="M18" s="13">
        <v>96.474953617810769</v>
      </c>
      <c r="N18" s="13">
        <v>100</v>
      </c>
      <c r="O18" s="13">
        <v>100</v>
      </c>
      <c r="P18" s="13">
        <v>96.28942486085343</v>
      </c>
      <c r="Q18" s="14">
        <v>98.515769944341372</v>
      </c>
      <c r="R18" s="11" t="str">
        <f t="shared" si="2"/>
        <v>Buena</v>
      </c>
      <c r="T18" s="12"/>
      <c r="U18" s="12"/>
      <c r="V18" s="12"/>
      <c r="W18" s="12"/>
      <c r="X18" s="12"/>
      <c r="Y18" s="12"/>
    </row>
    <row r="19" spans="1:25" x14ac:dyDescent="0.3">
      <c r="A19" s="3" t="s">
        <v>4</v>
      </c>
      <c r="B19" s="6">
        <f>(539-2)/539</f>
        <v>0.99628942486085348</v>
      </c>
      <c r="E19" s="2" t="s">
        <v>0</v>
      </c>
      <c r="F19" s="4" t="s">
        <v>36</v>
      </c>
      <c r="G19" s="2" t="s">
        <v>0</v>
      </c>
      <c r="H19" s="4" t="s">
        <v>36</v>
      </c>
      <c r="K19" s="10" t="s">
        <v>17</v>
      </c>
      <c r="L19" s="13">
        <v>100</v>
      </c>
      <c r="M19" s="13">
        <v>96.474953617810769</v>
      </c>
      <c r="N19" s="13">
        <v>100</v>
      </c>
      <c r="O19" s="13">
        <v>100</v>
      </c>
      <c r="P19" s="13">
        <v>96.474953617810769</v>
      </c>
      <c r="Q19" s="14">
        <v>98.589981447124302</v>
      </c>
      <c r="R19" s="11" t="str">
        <f t="shared" si="2"/>
        <v>Buena</v>
      </c>
      <c r="T19" s="12"/>
      <c r="U19" s="12"/>
      <c r="V19" s="12"/>
      <c r="W19" s="12"/>
      <c r="X19" s="12"/>
      <c r="Y19" s="12"/>
    </row>
    <row r="20" spans="1:25" x14ac:dyDescent="0.3">
      <c r="A20" s="3" t="s">
        <v>29</v>
      </c>
      <c r="B20" s="6">
        <f>(539-5)/539</f>
        <v>0.99072356215213353</v>
      </c>
      <c r="E20" s="3" t="s">
        <v>13</v>
      </c>
      <c r="F20" s="6">
        <f>(539-19)/539</f>
        <v>0.96474953617810766</v>
      </c>
      <c r="G20" s="3" t="s">
        <v>14</v>
      </c>
      <c r="H20" s="6">
        <f>(539-20)/539</f>
        <v>0.96289424860853434</v>
      </c>
      <c r="K20" s="10" t="s">
        <v>19</v>
      </c>
      <c r="L20" s="13">
        <v>100</v>
      </c>
      <c r="M20" s="13">
        <v>96.474953617810769</v>
      </c>
      <c r="N20" s="13">
        <v>99.814471243042675</v>
      </c>
      <c r="O20" s="13">
        <v>100</v>
      </c>
      <c r="P20" s="13">
        <v>96.28942486085343</v>
      </c>
      <c r="Q20" s="14">
        <v>98.515769944341372</v>
      </c>
      <c r="R20" s="11" t="str">
        <f t="shared" si="2"/>
        <v>Buena</v>
      </c>
      <c r="T20" s="12"/>
      <c r="U20" s="12"/>
      <c r="V20" s="12"/>
      <c r="W20" s="12"/>
      <c r="X20" s="12"/>
      <c r="Y20" s="12"/>
    </row>
    <row r="21" spans="1:25" x14ac:dyDescent="0.3">
      <c r="A21" s="3" t="s">
        <v>14</v>
      </c>
      <c r="B21" s="6">
        <f>(539-1)/539</f>
        <v>0.99814471243042668</v>
      </c>
      <c r="E21" s="3" t="s">
        <v>15</v>
      </c>
      <c r="F21" s="6">
        <f>(539-19)/539</f>
        <v>0.96474953617810766</v>
      </c>
      <c r="G21" s="3" t="s">
        <v>9</v>
      </c>
      <c r="H21" s="6">
        <f>(539-20)/539</f>
        <v>0.96289424860853434</v>
      </c>
      <c r="K21" s="10" t="s">
        <v>21</v>
      </c>
      <c r="L21" s="13">
        <v>100</v>
      </c>
      <c r="M21" s="13">
        <v>0</v>
      </c>
      <c r="N21" s="13">
        <v>100</v>
      </c>
      <c r="O21" s="13">
        <v>100</v>
      </c>
      <c r="P21" s="13">
        <v>96.474953617810769</v>
      </c>
      <c r="Q21" s="14">
        <v>79.294990723562151</v>
      </c>
      <c r="R21" s="11" t="str">
        <f t="shared" si="2"/>
        <v>Mala</v>
      </c>
      <c r="T21" s="12"/>
      <c r="U21" s="12"/>
      <c r="V21" s="12"/>
      <c r="W21" s="12"/>
      <c r="X21" s="12"/>
      <c r="Y21" s="12"/>
    </row>
    <row r="22" spans="1:25" x14ac:dyDescent="0.3">
      <c r="A22" s="3" t="s">
        <v>19</v>
      </c>
      <c r="B22" s="6">
        <f>(539-1)/539</f>
        <v>0.99814471243042668</v>
      </c>
      <c r="E22" s="3" t="s">
        <v>16</v>
      </c>
      <c r="F22" s="6">
        <f>(539-23)/539</f>
        <v>0.9573283858998145</v>
      </c>
      <c r="G22" s="3" t="s">
        <v>17</v>
      </c>
      <c r="H22" s="6">
        <f>(539-19)/539</f>
        <v>0.96474953617810766</v>
      </c>
      <c r="K22" s="10" t="s">
        <v>10</v>
      </c>
      <c r="L22" s="13">
        <v>99.814471243042675</v>
      </c>
      <c r="M22" s="13">
        <v>96.474953617810769</v>
      </c>
      <c r="N22" s="13">
        <v>100</v>
      </c>
      <c r="O22" s="13">
        <v>100</v>
      </c>
      <c r="P22" s="13">
        <v>96.28942486085343</v>
      </c>
      <c r="Q22" s="14">
        <v>98.515769944341372</v>
      </c>
      <c r="R22" s="11" t="str">
        <f t="shared" si="2"/>
        <v>Buena</v>
      </c>
      <c r="T22" s="12"/>
      <c r="U22" s="12"/>
      <c r="V22" s="12"/>
      <c r="W22" s="12"/>
      <c r="X22" s="12"/>
      <c r="Y22" s="12"/>
    </row>
    <row r="23" spans="1:25" x14ac:dyDescent="0.3">
      <c r="A23" s="3" t="s">
        <v>24</v>
      </c>
      <c r="B23" s="6">
        <f>(539-539)/539</f>
        <v>0</v>
      </c>
      <c r="E23" s="3" t="s">
        <v>18</v>
      </c>
      <c r="F23" s="6">
        <f>(539-19)/539</f>
        <v>0.96474953617810766</v>
      </c>
      <c r="G23" s="3" t="s">
        <v>19</v>
      </c>
      <c r="H23" s="6">
        <f>(539-20)/539</f>
        <v>0.96289424860853434</v>
      </c>
      <c r="K23" s="10" t="s">
        <v>22</v>
      </c>
      <c r="L23" s="13">
        <v>100</v>
      </c>
      <c r="M23" s="13">
        <v>96.474953617810769</v>
      </c>
      <c r="N23" s="13">
        <v>100</v>
      </c>
      <c r="O23" s="13">
        <v>100</v>
      </c>
      <c r="P23" s="13">
        <v>96.474953617810769</v>
      </c>
      <c r="Q23" s="14">
        <v>98.589981447124302</v>
      </c>
      <c r="R23" s="11" t="str">
        <f t="shared" si="2"/>
        <v>Buena</v>
      </c>
      <c r="T23" s="12"/>
      <c r="U23" s="12"/>
      <c r="V23" s="12"/>
      <c r="W23" s="12"/>
      <c r="X23" s="12"/>
      <c r="Y23" s="12"/>
    </row>
    <row r="24" spans="1:25" x14ac:dyDescent="0.3">
      <c r="A24" s="3" t="s">
        <v>11</v>
      </c>
      <c r="B24" s="7">
        <f>(539-4)/539</f>
        <v>0.99257884972170685</v>
      </c>
      <c r="E24" s="3" t="s">
        <v>20</v>
      </c>
      <c r="F24" s="6">
        <f>(539-19)/539</f>
        <v>0.96474953617810766</v>
      </c>
      <c r="G24" s="3" t="s">
        <v>21</v>
      </c>
      <c r="H24" s="6">
        <f>(539-19)/539</f>
        <v>0.96474953617810766</v>
      </c>
      <c r="K24" s="10" t="s">
        <v>23</v>
      </c>
      <c r="L24" s="13">
        <v>100</v>
      </c>
      <c r="M24" s="13">
        <v>96.474953617810769</v>
      </c>
      <c r="N24" s="13">
        <v>100</v>
      </c>
      <c r="O24" s="13">
        <v>100</v>
      </c>
      <c r="P24" s="13">
        <v>96.474953617810769</v>
      </c>
      <c r="Q24" s="14">
        <v>98.589981447124302</v>
      </c>
      <c r="R24" s="11" t="str">
        <f t="shared" si="2"/>
        <v>Buena</v>
      </c>
      <c r="T24" s="12"/>
      <c r="U24" s="12"/>
      <c r="V24" s="12"/>
      <c r="W24" s="12"/>
      <c r="X24" s="12"/>
      <c r="Y24" s="12"/>
    </row>
    <row r="25" spans="1:25" x14ac:dyDescent="0.3">
      <c r="E25" s="3" t="s">
        <v>2</v>
      </c>
      <c r="F25" s="6">
        <f>(539-26)/539</f>
        <v>0.95176252319109467</v>
      </c>
      <c r="G25" s="3" t="s">
        <v>10</v>
      </c>
      <c r="H25" s="6">
        <f>(539-20)/539</f>
        <v>0.96289424860853434</v>
      </c>
      <c r="K25" s="10" t="s">
        <v>24</v>
      </c>
      <c r="L25" s="13">
        <v>100</v>
      </c>
      <c r="M25" s="13">
        <v>96.474953617810769</v>
      </c>
      <c r="N25" s="13">
        <v>0</v>
      </c>
      <c r="O25" s="13">
        <v>100</v>
      </c>
      <c r="P25" s="13">
        <v>96.474953617810769</v>
      </c>
      <c r="Q25" s="14">
        <v>78.589981447124302</v>
      </c>
      <c r="R25" s="11" t="str">
        <f t="shared" si="2"/>
        <v>Mala</v>
      </c>
      <c r="T25" s="12"/>
      <c r="U25" s="12"/>
      <c r="V25" s="12"/>
      <c r="W25" s="12"/>
      <c r="X25" s="12"/>
      <c r="Y25" s="12"/>
    </row>
    <row r="26" spans="1:25" x14ac:dyDescent="0.3">
      <c r="A26" s="17" t="s">
        <v>32</v>
      </c>
      <c r="B26" s="17"/>
      <c r="E26" s="3" t="s">
        <v>3</v>
      </c>
      <c r="F26" s="6">
        <f>(539-22)/539</f>
        <v>0.95918367346938771</v>
      </c>
      <c r="G26" s="3" t="s">
        <v>22</v>
      </c>
      <c r="H26" s="6">
        <f>(539-19)/539</f>
        <v>0.96474953617810766</v>
      </c>
      <c r="K26" s="10" t="s">
        <v>25</v>
      </c>
      <c r="L26" s="13">
        <v>100</v>
      </c>
      <c r="M26" s="13">
        <v>96.474953617810769</v>
      </c>
      <c r="N26" s="13">
        <v>100</v>
      </c>
      <c r="O26" s="13">
        <v>100</v>
      </c>
      <c r="P26" s="13">
        <v>96.474953617810769</v>
      </c>
      <c r="Q26" s="14">
        <v>98.589981447124302</v>
      </c>
      <c r="R26" s="11" t="str">
        <f t="shared" si="2"/>
        <v>Buena</v>
      </c>
      <c r="T26" s="12"/>
      <c r="U26" s="12"/>
      <c r="V26" s="12"/>
      <c r="W26" s="12"/>
      <c r="X26" s="12"/>
      <c r="Y26" s="12"/>
    </row>
    <row r="27" spans="1:25" x14ac:dyDescent="0.3">
      <c r="A27" s="2" t="s">
        <v>0</v>
      </c>
      <c r="B27" s="2" t="s">
        <v>1</v>
      </c>
      <c r="E27" s="3" t="s">
        <v>4</v>
      </c>
      <c r="F27" s="6">
        <f>(539-21)/539</f>
        <v>0.96103896103896103</v>
      </c>
      <c r="G27" s="3" t="s">
        <v>23</v>
      </c>
      <c r="H27" s="6">
        <f t="shared" ref="H27:H29" si="5">(539-19)/539</f>
        <v>0.96474953617810766</v>
      </c>
      <c r="K27" s="10" t="s">
        <v>11</v>
      </c>
      <c r="L27" s="13">
        <v>91.465677179962896</v>
      </c>
      <c r="M27" s="13">
        <v>96.474953617810769</v>
      </c>
      <c r="N27" s="13">
        <v>99.257884972170686</v>
      </c>
      <c r="O27" s="13">
        <v>100</v>
      </c>
      <c r="P27" s="13">
        <v>87.94063079777365</v>
      </c>
      <c r="Q27" s="14">
        <v>95.027829313543606</v>
      </c>
      <c r="R27" s="11" t="str">
        <f t="shared" si="2"/>
        <v>Aceptable</v>
      </c>
      <c r="T27" s="12"/>
      <c r="U27" s="12"/>
      <c r="V27" s="12"/>
      <c r="W27" s="12"/>
      <c r="X27" s="12"/>
      <c r="Y27" s="12"/>
    </row>
    <row r="28" spans="1:25" x14ac:dyDescent="0.3">
      <c r="A28" s="3" t="s">
        <v>27</v>
      </c>
      <c r="B28" s="6">
        <f>(539-39)/539</f>
        <v>0.92764378478664189</v>
      </c>
      <c r="E28" s="3" t="s">
        <v>5</v>
      </c>
      <c r="F28" s="6">
        <f>(539-21)/539</f>
        <v>0.96103896103896103</v>
      </c>
      <c r="G28" s="3" t="s">
        <v>24</v>
      </c>
      <c r="H28" s="6">
        <f t="shared" si="5"/>
        <v>0.96474953617810766</v>
      </c>
      <c r="K28" s="10" t="s">
        <v>27</v>
      </c>
      <c r="L28" s="13">
        <v>100</v>
      </c>
      <c r="M28" s="13">
        <v>96.474953617810769</v>
      </c>
      <c r="N28" s="13">
        <v>100</v>
      </c>
      <c r="O28" s="13">
        <v>92.764378478664185</v>
      </c>
      <c r="P28" s="13">
        <v>89.424860853432293</v>
      </c>
      <c r="Q28" s="14">
        <v>95.732838589981441</v>
      </c>
      <c r="R28" s="11" t="str">
        <f t="shared" si="2"/>
        <v>Aceptable</v>
      </c>
      <c r="T28" s="12"/>
      <c r="U28" s="12"/>
      <c r="V28" s="12"/>
      <c r="W28" s="12"/>
      <c r="X28" s="12"/>
      <c r="Y28" s="12"/>
    </row>
    <row r="29" spans="1:25" x14ac:dyDescent="0.3">
      <c r="A29" s="3" t="s">
        <v>34</v>
      </c>
      <c r="B29" s="6">
        <f>(539-112)/539</f>
        <v>0.79220779220779225</v>
      </c>
      <c r="E29" s="3" t="s">
        <v>6</v>
      </c>
      <c r="F29" s="6">
        <f>(539-20)/539</f>
        <v>0.96289424860853434</v>
      </c>
      <c r="G29" s="3" t="s">
        <v>25</v>
      </c>
      <c r="H29" s="6">
        <f t="shared" si="5"/>
        <v>0.96474953617810766</v>
      </c>
      <c r="K29" s="10" t="s">
        <v>28</v>
      </c>
      <c r="L29" s="13">
        <v>100</v>
      </c>
      <c r="M29" s="13">
        <v>96.474953617810769</v>
      </c>
      <c r="N29" s="13">
        <v>100</v>
      </c>
      <c r="O29" s="13">
        <v>79.220779220779221</v>
      </c>
      <c r="P29" s="13">
        <v>78.849721706864557</v>
      </c>
      <c r="Q29" s="14">
        <v>90.909090909090892</v>
      </c>
      <c r="R29" s="11" t="str">
        <f t="shared" si="2"/>
        <v>Aceptable</v>
      </c>
      <c r="T29" s="12"/>
      <c r="U29" s="12"/>
      <c r="V29" s="12"/>
      <c r="W29" s="12"/>
      <c r="X29" s="12"/>
      <c r="Y29" s="12"/>
    </row>
    <row r="30" spans="1:25" x14ac:dyDescent="0.3">
      <c r="E30" s="3" t="s">
        <v>7</v>
      </c>
      <c r="F30" s="6">
        <f>(539-21)/539</f>
        <v>0.96103896103896103</v>
      </c>
      <c r="G30" s="3" t="s">
        <v>11</v>
      </c>
      <c r="H30" s="6">
        <f>(539-65)/539</f>
        <v>0.87940630797773656</v>
      </c>
      <c r="K30" s="9" t="s">
        <v>37</v>
      </c>
      <c r="L30" s="14">
        <v>99.573971002542422</v>
      </c>
      <c r="M30" s="14">
        <v>92.901807187521484</v>
      </c>
      <c r="N30" s="14">
        <v>96.124510410224701</v>
      </c>
      <c r="O30" s="14">
        <v>98.962413248127547</v>
      </c>
      <c r="P30" s="14">
        <v>95.038823610252194</v>
      </c>
      <c r="Q30" s="15">
        <v>96.520305091733661</v>
      </c>
      <c r="R30" s="9" t="str">
        <f t="shared" si="2"/>
        <v>Buena</v>
      </c>
      <c r="T30" s="12"/>
      <c r="U30" s="12"/>
      <c r="V30" s="12"/>
      <c r="W30" s="12"/>
      <c r="X30" s="12"/>
      <c r="Y30" s="12"/>
    </row>
    <row r="31" spans="1:25" x14ac:dyDescent="0.3">
      <c r="E31" s="3" t="s">
        <v>26</v>
      </c>
      <c r="F31" s="6">
        <f>(539-20)/539</f>
        <v>0.96289424860853434</v>
      </c>
      <c r="G31" s="3" t="s">
        <v>27</v>
      </c>
      <c r="H31" s="6">
        <f>(539-57)/539</f>
        <v>0.89424860853432286</v>
      </c>
      <c r="K31" s="9" t="s">
        <v>38</v>
      </c>
      <c r="L31" s="11" t="str">
        <f>IF(L30&gt;96,"Buena",IF(L30&gt;90,"Aceptable",IF(L30&gt;85,"Regular","Mala")))</f>
        <v>Buena</v>
      </c>
      <c r="M31" s="11" t="str">
        <f t="shared" ref="M31:P31" si="6">IF(M30&gt;96,"Buena",IF(M30&gt;90,"Aceptable",IF(M30&gt;85,"Regular","Mala")))</f>
        <v>Aceptable</v>
      </c>
      <c r="N31" s="11" t="str">
        <f t="shared" si="6"/>
        <v>Buena</v>
      </c>
      <c r="O31" s="11" t="str">
        <f t="shared" si="6"/>
        <v>Buena</v>
      </c>
      <c r="P31" s="11" t="str">
        <f t="shared" si="6"/>
        <v>Aceptable</v>
      </c>
      <c r="Q31" s="16"/>
    </row>
    <row r="32" spans="1:25" x14ac:dyDescent="0.3">
      <c r="E32" s="3" t="s">
        <v>8</v>
      </c>
      <c r="F32" s="6">
        <f>(539-20)/539</f>
        <v>0.96289424860853434</v>
      </c>
      <c r="G32" s="3" t="s">
        <v>28</v>
      </c>
      <c r="H32" s="6">
        <f>(539-114)/539</f>
        <v>0.78849721706864562</v>
      </c>
    </row>
    <row r="33" spans="5:8" x14ac:dyDescent="0.3">
      <c r="E33" s="3" t="s">
        <v>29</v>
      </c>
      <c r="F33" s="6">
        <f>(539-24)/539</f>
        <v>0.95547309833024119</v>
      </c>
      <c r="G33" s="1" t="s">
        <v>30</v>
      </c>
      <c r="H33" s="1" t="s">
        <v>30</v>
      </c>
    </row>
  </sheetData>
  <mergeCells count="5">
    <mergeCell ref="A26:B26"/>
    <mergeCell ref="A1:B1"/>
    <mergeCell ref="E1:H1"/>
    <mergeCell ref="A14:B14"/>
    <mergeCell ref="E18:H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Marino Arias</dc:creator>
  <cp:lastModifiedBy>Oscar Marino Arias</cp:lastModifiedBy>
  <dcterms:created xsi:type="dcterms:W3CDTF">2024-01-05T17:46:07Z</dcterms:created>
  <dcterms:modified xsi:type="dcterms:W3CDTF">2024-01-05T22:34:14Z</dcterms:modified>
</cp:coreProperties>
</file>