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D10A4896-A30A-4147-8E60-4456D1FFEE6A}" xr6:coauthVersionLast="47" xr6:coauthVersionMax="47" xr10:uidLastSave="{00000000-0000-0000-0000-000000000000}"/>
  <bookViews>
    <workbookView xWindow="225" yWindow="3900" windowWidth="38175" windowHeight="15240" xr2:uid="{C5F9E374-3D8E-42B5-B067-E68CE63456D2}"/>
  </bookViews>
  <sheets>
    <sheet name="Main" sheetId="1" r:id="rId1"/>
    <sheet name="Food" sheetId="2" r:id="rId2"/>
    <sheet name="Beverages" sheetId="3" r:id="rId3"/>
    <sheet name="Tobacco" sheetId="4" r:id="rId4"/>
    <sheet name="FX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F39" i="2"/>
  <c r="E39" i="2"/>
  <c r="H39" i="2" l="1"/>
  <c r="G16" i="2"/>
  <c r="F16" i="2"/>
  <c r="H16" i="2" s="1"/>
  <c r="E16" i="2"/>
  <c r="G15" i="2"/>
  <c r="F15" i="2"/>
  <c r="E15" i="2"/>
  <c r="G40" i="2"/>
  <c r="F40" i="2"/>
  <c r="E40" i="2"/>
  <c r="H15" i="2" l="1"/>
  <c r="H40" i="2"/>
  <c r="G72" i="2"/>
  <c r="F72" i="2"/>
  <c r="E72" i="2"/>
  <c r="G44" i="2"/>
  <c r="F44" i="2"/>
  <c r="H44" i="2" s="1"/>
  <c r="E44" i="2"/>
  <c r="G66" i="2"/>
  <c r="F66" i="2"/>
  <c r="H66" i="2" s="1"/>
  <c r="E66" i="2"/>
  <c r="G203" i="2"/>
  <c r="F203" i="2"/>
  <c r="E203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G259" i="2"/>
  <c r="F259" i="2"/>
  <c r="H259" i="2" s="1"/>
  <c r="E259" i="2"/>
  <c r="G348" i="2"/>
  <c r="F348" i="2"/>
  <c r="H348" i="2" s="1"/>
  <c r="E348" i="2"/>
  <c r="G4" i="3"/>
  <c r="F4" i="3"/>
  <c r="E4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  <c r="G4" i="2"/>
  <c r="F4" i="2"/>
  <c r="E4" i="2"/>
  <c r="G6" i="2"/>
  <c r="F6" i="2"/>
  <c r="E6" i="2"/>
  <c r="G12" i="2"/>
  <c r="F12" i="2"/>
  <c r="E12" i="2"/>
  <c r="G128" i="2"/>
  <c r="F128" i="2"/>
  <c r="E128" i="2"/>
  <c r="H72" i="2" l="1"/>
  <c r="H203" i="2"/>
  <c r="H4" i="3"/>
  <c r="G206" i="2"/>
  <c r="F206" i="2"/>
  <c r="E206" i="2"/>
  <c r="G12" i="4" l="1"/>
  <c r="F12" i="4"/>
  <c r="E12" i="4"/>
  <c r="G11" i="4"/>
  <c r="F11" i="4"/>
  <c r="E11" i="4"/>
  <c r="G10" i="4" l="1"/>
  <c r="F10" i="4"/>
  <c r="E10" i="4"/>
  <c r="G9" i="4" l="1"/>
  <c r="F9" i="4"/>
  <c r="E9" i="4"/>
  <c r="G8" i="4" l="1"/>
  <c r="F8" i="4"/>
  <c r="E8" i="4"/>
  <c r="G6" i="4"/>
  <c r="G7" i="4" l="1"/>
  <c r="E7" i="4" l="1"/>
  <c r="F7" i="4"/>
  <c r="G20" i="4" l="1"/>
  <c r="F20" i="4"/>
  <c r="E20" i="4"/>
  <c r="G19" i="4"/>
  <c r="F19" i="4"/>
  <c r="E19" i="4"/>
  <c r="H12" i="4"/>
  <c r="H11" i="4"/>
  <c r="K9" i="4"/>
  <c r="H8" i="4"/>
  <c r="K7" i="4"/>
  <c r="K4" i="4" s="1"/>
  <c r="H7" i="4"/>
  <c r="F6" i="4"/>
  <c r="H6" i="4" s="1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5" i="4"/>
  <c r="F5" i="4"/>
  <c r="E5" i="4"/>
  <c r="N4" i="4"/>
  <c r="H20" i="4" l="1"/>
  <c r="H19" i="4"/>
  <c r="H10" i="4"/>
  <c r="H9" i="4"/>
  <c r="G4" i="4"/>
  <c r="H5" i="4"/>
  <c r="F4" i="4"/>
  <c r="H4" i="4" l="1"/>
  <c r="G9" i="3"/>
  <c r="F9" i="3"/>
  <c r="E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H206" i="2"/>
  <c r="H128" i="2"/>
  <c r="G31" i="2"/>
  <c r="F31" i="2"/>
  <c r="E31" i="2"/>
  <c r="G30" i="2"/>
  <c r="F30" i="2"/>
  <c r="H30" i="2" s="1"/>
  <c r="E30" i="2"/>
  <c r="G26" i="2"/>
  <c r="F26" i="2"/>
  <c r="E26" i="2"/>
  <c r="G22" i="2"/>
  <c r="F22" i="2"/>
  <c r="E22" i="2"/>
  <c r="G14" i="2"/>
  <c r="F14" i="2"/>
  <c r="E14" i="2"/>
  <c r="G13" i="2"/>
  <c r="F13" i="2"/>
  <c r="E13" i="2"/>
  <c r="H12" i="2"/>
  <c r="G10" i="2"/>
  <c r="F10" i="2"/>
  <c r="E10" i="2"/>
  <c r="G8" i="2"/>
  <c r="F8" i="2"/>
  <c r="E8" i="2"/>
  <c r="G7" i="2"/>
  <c r="F7" i="2"/>
  <c r="E7" i="2"/>
  <c r="H6" i="2"/>
  <c r="G5" i="2"/>
  <c r="F5" i="2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H4" i="2"/>
  <c r="H5" i="2" l="1"/>
  <c r="H26" i="2"/>
  <c r="H22" i="2"/>
  <c r="H8" i="2"/>
  <c r="H14" i="2"/>
  <c r="H9" i="3"/>
  <c r="H7" i="2"/>
  <c r="H13" i="2"/>
  <c r="H10" i="2"/>
  <c r="H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Q5" authorId="0" shapeId="0" xr:uid="{2E42CE4D-04C4-404E-B01B-78A2CEE3172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
</t>
        </r>
      </text>
    </comment>
    <comment ref="Q6" authorId="0" shapeId="0" xr:uid="{96A00622-146A-4458-842B-E1E65B7CA92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</t>
        </r>
      </text>
    </comment>
  </commentList>
</comments>
</file>

<file path=xl/sharedStrings.xml><?xml version="1.0" encoding="utf-8"?>
<sst xmlns="http://schemas.openxmlformats.org/spreadsheetml/2006/main" count="1664" uniqueCount="1169">
  <si>
    <t>Consumer Goods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</si>
  <si>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</si>
  <si>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</si>
  <si>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</si>
  <si>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</si>
  <si>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</si>
  <si>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</si>
  <si>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</si>
  <si>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</si>
  <si>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</si>
  <si>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Update</t>
  </si>
  <si>
    <t>Nxt Rslts</t>
  </si>
  <si>
    <t>Revenue</t>
  </si>
  <si>
    <t>Growth</t>
  </si>
  <si>
    <t>NI</t>
  </si>
  <si>
    <t>GM</t>
  </si>
  <si>
    <t>OM</t>
  </si>
  <si>
    <t>ROIC</t>
  </si>
  <si>
    <t>Employees</t>
  </si>
  <si>
    <t>Founded</t>
  </si>
  <si>
    <t>Category</t>
  </si>
  <si>
    <t>Nestle</t>
  </si>
  <si>
    <t>NESN.SW</t>
  </si>
  <si>
    <t>SW</t>
  </si>
  <si>
    <t>Q324</t>
  </si>
  <si>
    <t>McDonalds</t>
  </si>
  <si>
    <t>MCD</t>
  </si>
  <si>
    <t>US</t>
  </si>
  <si>
    <t>Resturants</t>
  </si>
  <si>
    <t>Unilver</t>
  </si>
  <si>
    <t>UL</t>
  </si>
  <si>
    <t>UK</t>
  </si>
  <si>
    <t>Q224</t>
  </si>
  <si>
    <t>Mondelez</t>
  </si>
  <si>
    <t>MDLZ</t>
  </si>
  <si>
    <t>Food</t>
  </si>
  <si>
    <t>Chipotle</t>
  </si>
  <si>
    <t>CMG</t>
  </si>
  <si>
    <t>Hindustan Unilever</t>
  </si>
  <si>
    <t>HINDUNILVR.NS</t>
  </si>
  <si>
    <t>IND</t>
  </si>
  <si>
    <t>DoorDash</t>
  </si>
  <si>
    <t>DASH</t>
  </si>
  <si>
    <t>Compass Group</t>
  </si>
  <si>
    <t>CPG.L</t>
  </si>
  <si>
    <t>Danone</t>
  </si>
  <si>
    <t>BN.PA</t>
  </si>
  <si>
    <t>FRA</t>
  </si>
  <si>
    <t>Kraft Heinz</t>
  </si>
  <si>
    <t>KHC</t>
  </si>
  <si>
    <t>Sysco</t>
  </si>
  <si>
    <t>SYY</t>
  </si>
  <si>
    <t>General Mills</t>
  </si>
  <si>
    <t>GIS</t>
  </si>
  <si>
    <t>Hershey Company</t>
  </si>
  <si>
    <t>HSY</t>
  </si>
  <si>
    <t>Foshan Haitian FF</t>
  </si>
  <si>
    <t>603288.SS</t>
  </si>
  <si>
    <t>CHI</t>
  </si>
  <si>
    <t>Muyuan Foods</t>
  </si>
  <si>
    <t>002714.SZ</t>
  </si>
  <si>
    <t>Ahold Delhaize</t>
  </si>
  <si>
    <t>AD.AS</t>
  </si>
  <si>
    <t>NE</t>
  </si>
  <si>
    <t>Resturnants Brands</t>
  </si>
  <si>
    <t>QSR</t>
  </si>
  <si>
    <t>CA</t>
  </si>
  <si>
    <t>DSM Firmenich</t>
  </si>
  <si>
    <t>DSFIR.AS</t>
  </si>
  <si>
    <t>Kelloggs</t>
  </si>
  <si>
    <t>K</t>
  </si>
  <si>
    <t>Lindt &amp; Sprüngli</t>
  </si>
  <si>
    <t>LISP.SW</t>
  </si>
  <si>
    <t>SWI</t>
  </si>
  <si>
    <t>Zomato</t>
  </si>
  <si>
    <t>ZOMATO.NS</t>
  </si>
  <si>
    <t>Nestle India</t>
  </si>
  <si>
    <t>NESTLIND.NS</t>
  </si>
  <si>
    <t>ADM</t>
  </si>
  <si>
    <t>Associated British Food</t>
  </si>
  <si>
    <t>ABF.L</t>
  </si>
  <si>
    <t>George Weston</t>
  </si>
  <si>
    <t>WN.TO</t>
  </si>
  <si>
    <t>CAN</t>
  </si>
  <si>
    <t>Tyson Foods</t>
  </si>
  <si>
    <t>TSN</t>
  </si>
  <si>
    <t>McCormick</t>
  </si>
  <si>
    <t>MKC</t>
  </si>
  <si>
    <t>Q424</t>
  </si>
  <si>
    <t>Flavour</t>
  </si>
  <si>
    <t>Darden Resturants</t>
  </si>
  <si>
    <t>DRI</t>
  </si>
  <si>
    <t>FQ225</t>
  </si>
  <si>
    <t>Ajinomoto</t>
  </si>
  <si>
    <t>2802.T</t>
  </si>
  <si>
    <t>JAP</t>
  </si>
  <si>
    <t>Yum China</t>
  </si>
  <si>
    <t>YUMC</t>
  </si>
  <si>
    <t>Hormel Foods</t>
  </si>
  <si>
    <t>HRL</t>
  </si>
  <si>
    <t>Kerry Group</t>
  </si>
  <si>
    <t>KRZ.IR</t>
  </si>
  <si>
    <t>IR</t>
  </si>
  <si>
    <t>Grab Holdings</t>
  </si>
  <si>
    <t>GRAB</t>
  </si>
  <si>
    <t>SNG</t>
  </si>
  <si>
    <t>US Foods</t>
  </si>
  <si>
    <t>USFD</t>
  </si>
  <si>
    <t>Uni President Enter.</t>
  </si>
  <si>
    <t>1216.TW</t>
  </si>
  <si>
    <t>TWN</t>
  </si>
  <si>
    <t>CAVA Group</t>
  </si>
  <si>
    <t>CAVA</t>
  </si>
  <si>
    <t>Dominos Pizz</t>
  </si>
  <si>
    <t>DPZ</t>
  </si>
  <si>
    <t>Almarai</t>
  </si>
  <si>
    <t>2280.SR</t>
  </si>
  <si>
    <t>SR</t>
  </si>
  <si>
    <t>Wilmar International</t>
  </si>
  <si>
    <t>F34.SI</t>
  </si>
  <si>
    <t>JBS</t>
  </si>
  <si>
    <t>JBSS3.SA</t>
  </si>
  <si>
    <t>BRA</t>
  </si>
  <si>
    <t>Sprouts</t>
  </si>
  <si>
    <t>SFM</t>
  </si>
  <si>
    <t>Campbell Group</t>
  </si>
  <si>
    <t>CPB</t>
  </si>
  <si>
    <t>Congara Brands</t>
  </si>
  <si>
    <t>CAG</t>
  </si>
  <si>
    <t>Performance Food</t>
  </si>
  <si>
    <t>PFGC</t>
  </si>
  <si>
    <t>Texas Roudhouse</t>
  </si>
  <si>
    <t>TXRH</t>
  </si>
  <si>
    <t>Grupo Bimbo</t>
  </si>
  <si>
    <t>BIMBOA.MX</t>
  </si>
  <si>
    <t>MEX</t>
  </si>
  <si>
    <t>Sodexo</t>
  </si>
  <si>
    <t>SW.PA</t>
  </si>
  <si>
    <t xml:space="preserve">Pilgrims Pride </t>
  </si>
  <si>
    <t>PPC</t>
  </si>
  <si>
    <t>J.M. Smucker</t>
  </si>
  <si>
    <t>SJM</t>
  </si>
  <si>
    <t>Bunge</t>
  </si>
  <si>
    <t>BG</t>
  </si>
  <si>
    <t>Delivery Hero</t>
  </si>
  <si>
    <t>DHER.F</t>
  </si>
  <si>
    <t>GER</t>
  </si>
  <si>
    <t>Kirin Holdings</t>
  </si>
  <si>
    <t>2503.T</t>
  </si>
  <si>
    <t>Hai di Lao</t>
  </si>
  <si>
    <t>6862.HK</t>
  </si>
  <si>
    <t>Lamb Weston</t>
  </si>
  <si>
    <t>LW</t>
  </si>
  <si>
    <t>Kikkoman</t>
  </si>
  <si>
    <t>2801.T</t>
  </si>
  <si>
    <t>Lotus Bakeries</t>
  </si>
  <si>
    <t>LOTB.BR</t>
  </si>
  <si>
    <t>BEL</t>
  </si>
  <si>
    <t>Aramark</t>
  </si>
  <si>
    <t>ARMK</t>
  </si>
  <si>
    <t>Ingredion</t>
  </si>
  <si>
    <t>INGR</t>
  </si>
  <si>
    <t>Barry Callebaut</t>
  </si>
  <si>
    <t>BARN.SW</t>
  </si>
  <si>
    <t>Wh Group</t>
  </si>
  <si>
    <t>0288.HK</t>
  </si>
  <si>
    <t>HK</t>
  </si>
  <si>
    <t>Wingstop Resturants</t>
  </si>
  <si>
    <t>WING</t>
  </si>
  <si>
    <t>Mengui Dairy</t>
  </si>
  <si>
    <t>2319.HK</t>
  </si>
  <si>
    <t>Mowi</t>
  </si>
  <si>
    <t>NOR</t>
  </si>
  <si>
    <t>Indofood CBP</t>
  </si>
  <si>
    <t>ICBP.IK</t>
  </si>
  <si>
    <t>Tingyi Master Kang</t>
  </si>
  <si>
    <t>0322.HK</t>
  </si>
  <si>
    <t>Bid Corp</t>
  </si>
  <si>
    <t>BID.JO</t>
  </si>
  <si>
    <t>SA</t>
  </si>
  <si>
    <t>Pantanjali Foods</t>
  </si>
  <si>
    <t>PANTANJALI.NS</t>
  </si>
  <si>
    <t>Saputo</t>
  </si>
  <si>
    <t>SAP.TO</t>
  </si>
  <si>
    <t>Shake Shak</t>
  </si>
  <si>
    <t>SHAK</t>
  </si>
  <si>
    <t>Zensho Holdings</t>
  </si>
  <si>
    <t>7550.T</t>
  </si>
  <si>
    <t>Freshpet</t>
  </si>
  <si>
    <t>FRPT</t>
  </si>
  <si>
    <t>AAK</t>
  </si>
  <si>
    <t>AAK.ST</t>
  </si>
  <si>
    <t>SWE</t>
  </si>
  <si>
    <t>Empire Company</t>
  </si>
  <si>
    <t>EMP-A.TO</t>
  </si>
  <si>
    <t>Want Want China</t>
  </si>
  <si>
    <t>0151.HK</t>
  </si>
  <si>
    <t>Nissin Food</t>
  </si>
  <si>
    <t>2897.T</t>
  </si>
  <si>
    <t>SalMar ASA</t>
  </si>
  <si>
    <t>SALM-OL</t>
  </si>
  <si>
    <t>BRF</t>
  </si>
  <si>
    <t>BRFS</t>
  </si>
  <si>
    <t>Toyo Suisan</t>
  </si>
  <si>
    <t>2875.T</t>
  </si>
  <si>
    <t>Brinker International</t>
  </si>
  <si>
    <t>EAT</t>
  </si>
  <si>
    <t>Post Holdings</t>
  </si>
  <si>
    <t>POST</t>
  </si>
  <si>
    <t>Darling Ingredients</t>
  </si>
  <si>
    <t>DAR</t>
  </si>
  <si>
    <t>Grima (Maseca)</t>
  </si>
  <si>
    <t>GRUMAB.MX</t>
  </si>
  <si>
    <t>Cal Maine Foods</t>
  </si>
  <si>
    <t>CALM</t>
  </si>
  <si>
    <t>Meji Holdings</t>
  </si>
  <si>
    <t>2269.T</t>
  </si>
  <si>
    <t>Jubilant FoodWorks</t>
  </si>
  <si>
    <t>JUBLFOOD.NS</t>
  </si>
  <si>
    <t>Balchem</t>
  </si>
  <si>
    <t>BCPC</t>
  </si>
  <si>
    <t>American Resutrants int.</t>
  </si>
  <si>
    <t>AMR.AE</t>
  </si>
  <si>
    <t>UAE</t>
  </si>
  <si>
    <t>Charoen Pokphand</t>
  </si>
  <si>
    <t>CPF.BK</t>
  </si>
  <si>
    <t>THA</t>
  </si>
  <si>
    <t>Kobe Bussan</t>
  </si>
  <si>
    <t>3038.T</t>
  </si>
  <si>
    <t>Mc Donalds Japan</t>
  </si>
  <si>
    <t>2702.T</t>
  </si>
  <si>
    <t>Nestle Malaysia</t>
  </si>
  <si>
    <t>4707.KL</t>
  </si>
  <si>
    <t>MAL</t>
  </si>
  <si>
    <t>Lancaster Colony</t>
  </si>
  <si>
    <t>LANC</t>
  </si>
  <si>
    <t>Jollibee</t>
  </si>
  <si>
    <t>JBFCF</t>
  </si>
  <si>
    <t>PHI</t>
  </si>
  <si>
    <t>CPIN.JK</t>
  </si>
  <si>
    <t>INDO</t>
  </si>
  <si>
    <t>Emmi AG</t>
  </si>
  <si>
    <t>EMMN.SW</t>
  </si>
  <si>
    <t>Unilever Indonesia</t>
  </si>
  <si>
    <t>UNVR.JK</t>
  </si>
  <si>
    <t xml:space="preserve">Fronterra </t>
  </si>
  <si>
    <t>FCG.NZ</t>
  </si>
  <si>
    <t>NZ</t>
  </si>
  <si>
    <t>Flowers Food</t>
  </si>
  <si>
    <t>FLO</t>
  </si>
  <si>
    <t>Indofood</t>
  </si>
  <si>
    <t>INDF.JK</t>
  </si>
  <si>
    <t>Adani Wilmar</t>
  </si>
  <si>
    <t>AWL.NS</t>
  </si>
  <si>
    <t>SATS</t>
  </si>
  <si>
    <t>S58.SI</t>
  </si>
  <si>
    <t>SING</t>
  </si>
  <si>
    <t>Samyang Foods</t>
  </si>
  <si>
    <t>003230.KS</t>
  </si>
  <si>
    <t>SK</t>
  </si>
  <si>
    <t xml:space="preserve">Sweetgreen </t>
  </si>
  <si>
    <t>SG</t>
  </si>
  <si>
    <t>PPB Group</t>
  </si>
  <si>
    <t>4065.KL</t>
  </si>
  <si>
    <t>Glanbia plc</t>
  </si>
  <si>
    <t>GL9.IR</t>
  </si>
  <si>
    <t>Mayora</t>
  </si>
  <si>
    <t>MYOR.JK</t>
  </si>
  <si>
    <t>Marel</t>
  </si>
  <si>
    <t>MAREL.AS</t>
  </si>
  <si>
    <t>ICE</t>
  </si>
  <si>
    <t>Tate &amp; Lyle</t>
  </si>
  <si>
    <t>TATE.L</t>
  </si>
  <si>
    <t>Simply Good Foods</t>
  </si>
  <si>
    <t>SMPL</t>
  </si>
  <si>
    <t>Ocado</t>
  </si>
  <si>
    <t>OCDO.L</t>
  </si>
  <si>
    <t>Bakkafrost</t>
  </si>
  <si>
    <t>BAKKA.OL</t>
  </si>
  <si>
    <t>DE</t>
  </si>
  <si>
    <t>Cranswick</t>
  </si>
  <si>
    <t>CWK.L</t>
  </si>
  <si>
    <t>Nichirei Corp</t>
  </si>
  <si>
    <t>2871.T</t>
  </si>
  <si>
    <t>Olam</t>
  </si>
  <si>
    <t>VC2.Sl</t>
  </si>
  <si>
    <t>NH Food</t>
  </si>
  <si>
    <t>2282.T</t>
  </si>
  <si>
    <t>Savola Group</t>
  </si>
  <si>
    <t>2050.SR</t>
  </si>
  <si>
    <t>Wendys Company</t>
  </si>
  <si>
    <t>WEN</t>
  </si>
  <si>
    <t>Saudia D&amp;F Company</t>
  </si>
  <si>
    <t>2270.SR</t>
  </si>
  <si>
    <t>Universal Robina Cor</t>
  </si>
  <si>
    <t>UVRBF</t>
  </si>
  <si>
    <t>J&amp;J</t>
  </si>
  <si>
    <t>JJSF</t>
  </si>
  <si>
    <t>PAR Technolgy</t>
  </si>
  <si>
    <t>PAR</t>
  </si>
  <si>
    <t>Greggs</t>
  </si>
  <si>
    <t>GRG.L</t>
  </si>
  <si>
    <t>Migros Ticaret</t>
  </si>
  <si>
    <t>MGROS.IS</t>
  </si>
  <si>
    <t>TUR</t>
  </si>
  <si>
    <t>Nomad Food</t>
  </si>
  <si>
    <t>NOMD</t>
  </si>
  <si>
    <t>Fozen Processed Food</t>
  </si>
  <si>
    <t>Leroy Seafood</t>
  </si>
  <si>
    <t>LSG.OL</t>
  </si>
  <si>
    <t>The a2 Milk Company</t>
  </si>
  <si>
    <t>A2M.AX</t>
  </si>
  <si>
    <t>Just Eat Takeaway</t>
  </si>
  <si>
    <t>TKW.AS</t>
  </si>
  <si>
    <t>Devyani International</t>
  </si>
  <si>
    <t>DEVYANI.NS</t>
  </si>
  <si>
    <t>Tiger Brands</t>
  </si>
  <si>
    <t>TBS.JO</t>
  </si>
  <si>
    <t>Hatsun Agro</t>
  </si>
  <si>
    <t>HATSUN.NS</t>
  </si>
  <si>
    <t>Ebro Foods</t>
  </si>
  <si>
    <t>EBRO.MC</t>
  </si>
  <si>
    <t>SPA</t>
  </si>
  <si>
    <t>Cheesecake Factory</t>
  </si>
  <si>
    <t>CAKE</t>
  </si>
  <si>
    <t>Deliveroo</t>
  </si>
  <si>
    <t>ROO.L</t>
  </si>
  <si>
    <t>Premium Brands</t>
  </si>
  <si>
    <t>PBH.TO</t>
  </si>
  <si>
    <t>L.D.C. SA</t>
  </si>
  <si>
    <t>LOUP.PA</t>
  </si>
  <si>
    <t>Strauss Group</t>
  </si>
  <si>
    <t>STRS.TA</t>
  </si>
  <si>
    <t>IS</t>
  </si>
  <si>
    <t>Calbee Inc</t>
  </si>
  <si>
    <t>2229.T</t>
  </si>
  <si>
    <t xml:space="preserve">HelloFresh </t>
  </si>
  <si>
    <t>HFG.DE</t>
  </si>
  <si>
    <t>Südzucker</t>
  </si>
  <si>
    <t>SZU.F</t>
  </si>
  <si>
    <t>Unibel SA</t>
  </si>
  <si>
    <t>UNBL.PA</t>
  </si>
  <si>
    <t>The Chefs Warehouse</t>
  </si>
  <si>
    <t>CHEF</t>
  </si>
  <si>
    <t>National Agricultural Deveolpment</t>
  </si>
  <si>
    <t>6010.SR</t>
  </si>
  <si>
    <t>Jahez International</t>
  </si>
  <si>
    <t>9526.SR</t>
  </si>
  <si>
    <t>AVI Limited</t>
  </si>
  <si>
    <t>AVI.JO</t>
  </si>
  <si>
    <t>DO&amp;CO</t>
  </si>
  <si>
    <t>DOC.VI</t>
  </si>
  <si>
    <t>AUS</t>
  </si>
  <si>
    <t>Vital Farms</t>
  </si>
  <si>
    <t>VITL</t>
  </si>
  <si>
    <t>Bell Food Group</t>
  </si>
  <si>
    <t>BELL.SW</t>
  </si>
  <si>
    <t>Austevoll Seafood</t>
  </si>
  <si>
    <t>AUSS.OL</t>
  </si>
  <si>
    <t>ARYZTA AG</t>
  </si>
  <si>
    <t>ARYN.SW</t>
  </si>
  <si>
    <t>Maple Leaf Foods</t>
  </si>
  <si>
    <t>MFI.TO</t>
  </si>
  <si>
    <t>TreeHouse Foods</t>
  </si>
  <si>
    <t>THS</t>
  </si>
  <si>
    <t>Fuji Oil Holdings</t>
  </si>
  <si>
    <t>2607.T</t>
  </si>
  <si>
    <t>East India Distilleries</t>
  </si>
  <si>
    <t>EIDPARRY.NS</t>
  </si>
  <si>
    <t>SSP Group</t>
  </si>
  <si>
    <t>SSPG.L</t>
  </si>
  <si>
    <t>Kagome Co</t>
  </si>
  <si>
    <t>2811.T</t>
  </si>
  <si>
    <t>Dominos Pizza (AX)</t>
  </si>
  <si>
    <t>DMP.AX</t>
  </si>
  <si>
    <t>AX</t>
  </si>
  <si>
    <t>Fine Organics</t>
  </si>
  <si>
    <t>FINEORG.NS</t>
  </si>
  <si>
    <t>Thai Union Corp</t>
  </si>
  <si>
    <t>TU.BK</t>
  </si>
  <si>
    <t>Fresh Del Monte</t>
  </si>
  <si>
    <t>FDP</t>
  </si>
  <si>
    <t>CI</t>
  </si>
  <si>
    <t>Almunajen Foods</t>
  </si>
  <si>
    <t>4162.SR</t>
  </si>
  <si>
    <t>Arcos Dorados Hold</t>
  </si>
  <si>
    <t>ARCO</t>
  </si>
  <si>
    <t>URU</t>
  </si>
  <si>
    <t>Moringa Milk Ind</t>
  </si>
  <si>
    <t>2264.T</t>
  </si>
  <si>
    <t>Agthia Group</t>
  </si>
  <si>
    <t>AGTHIA.AE</t>
  </si>
  <si>
    <t>Krispy Kreme</t>
  </si>
  <si>
    <t>DNUT</t>
  </si>
  <si>
    <t>Corbion</t>
  </si>
  <si>
    <t>CRBN.AS</t>
  </si>
  <si>
    <t>Super Hi International</t>
  </si>
  <si>
    <t>9658.HK</t>
  </si>
  <si>
    <t>WK Kellog</t>
  </si>
  <si>
    <t>KLG</t>
  </si>
  <si>
    <t xml:space="preserve">Nongshim </t>
  </si>
  <si>
    <t>004370.KS</t>
  </si>
  <si>
    <t>Tootsie Roll Industries</t>
  </si>
  <si>
    <t>TR</t>
  </si>
  <si>
    <t>Olo</t>
  </si>
  <si>
    <t>OLO</t>
  </si>
  <si>
    <t>Dole PLC</t>
  </si>
  <si>
    <t>DOLE</t>
  </si>
  <si>
    <t>IRE</t>
  </si>
  <si>
    <t>Sildarvinnslan</t>
  </si>
  <si>
    <t>SVN.IC</t>
  </si>
  <si>
    <t>Nestle Parksitan</t>
  </si>
  <si>
    <t>NESTLE.PK</t>
  </si>
  <si>
    <t>PK</t>
  </si>
  <si>
    <t>B.F Spa</t>
  </si>
  <si>
    <t>BFG.MI</t>
  </si>
  <si>
    <t>ITA</t>
  </si>
  <si>
    <t>Zhad Holding</t>
  </si>
  <si>
    <t>ZHCD.QA</t>
  </si>
  <si>
    <t>QA</t>
  </si>
  <si>
    <t>Papa Johns Pizza</t>
  </si>
  <si>
    <t>PIZZA</t>
  </si>
  <si>
    <t>Utz Brands</t>
  </si>
  <si>
    <t>UTZ</t>
  </si>
  <si>
    <t>Italmobilare</t>
  </si>
  <si>
    <t>ITM.MI</t>
  </si>
  <si>
    <t>DIA</t>
  </si>
  <si>
    <t>DIA.MC</t>
  </si>
  <si>
    <t>First Watch Resturant</t>
  </si>
  <si>
    <t>FRRG</t>
  </si>
  <si>
    <t>Oho Food Service</t>
  </si>
  <si>
    <t>9936.T</t>
  </si>
  <si>
    <t>Brim hf.</t>
  </si>
  <si>
    <t>BRIM.IC</t>
  </si>
  <si>
    <t>Blommin Brands</t>
  </si>
  <si>
    <t>BLMN</t>
  </si>
  <si>
    <t xml:space="preserve">Modern Mills </t>
  </si>
  <si>
    <t>2284.SR</t>
  </si>
  <si>
    <t>First Milling Comp</t>
  </si>
  <si>
    <t>2283.SR</t>
  </si>
  <si>
    <t>Mezzan Holding</t>
  </si>
  <si>
    <t>MEZZAN.KW</t>
  </si>
  <si>
    <t>KW</t>
  </si>
  <si>
    <t>Ottogoi</t>
  </si>
  <si>
    <t>007310.KS</t>
  </si>
  <si>
    <t>Kura Sushi</t>
  </si>
  <si>
    <t>KRUS</t>
  </si>
  <si>
    <t>Mission Produce</t>
  </si>
  <si>
    <t>AVO</t>
  </si>
  <si>
    <t>SunOpta</t>
  </si>
  <si>
    <t>STKL</t>
  </si>
  <si>
    <t>AmRest</t>
  </si>
  <si>
    <t>EAT.MC</t>
  </si>
  <si>
    <t>Lassonde Industires</t>
  </si>
  <si>
    <t>LAS-A.TO</t>
  </si>
  <si>
    <t>Bjs Resturants</t>
  </si>
  <si>
    <t>BJRI</t>
  </si>
  <si>
    <t>Komeda Holdings</t>
  </si>
  <si>
    <t>3543.T</t>
  </si>
  <si>
    <t>ATOM Corp</t>
  </si>
  <si>
    <t>7412.T</t>
  </si>
  <si>
    <t>MTY Food Group</t>
  </si>
  <si>
    <t>MTY.TO</t>
  </si>
  <si>
    <t>Portillos</t>
  </si>
  <si>
    <t>PTLO</t>
  </si>
  <si>
    <t>Jack in the Box</t>
  </si>
  <si>
    <t>JACK</t>
  </si>
  <si>
    <t>Grieg Seafood</t>
  </si>
  <si>
    <t>GSF.OL</t>
  </si>
  <si>
    <t>Süddeutsche Salzwerke</t>
  </si>
  <si>
    <t>SSH.F</t>
  </si>
  <si>
    <t>Beyond Meat</t>
  </si>
  <si>
    <t>BYND</t>
  </si>
  <si>
    <t>Frosta</t>
  </si>
  <si>
    <t>NLM.F</t>
  </si>
  <si>
    <t>Main</t>
  </si>
  <si>
    <t>TIKCR</t>
  </si>
  <si>
    <t>Lst Updt</t>
  </si>
  <si>
    <t>Coca-Cola</t>
  </si>
  <si>
    <t>KO</t>
  </si>
  <si>
    <t>Softdrinks</t>
  </si>
  <si>
    <t>Kweichow Moutai</t>
  </si>
  <si>
    <t>600519.SS</t>
  </si>
  <si>
    <t>Pepsico</t>
  </si>
  <si>
    <t>PEP</t>
  </si>
  <si>
    <t>Fomento Economico Mexicano</t>
  </si>
  <si>
    <t>FMX</t>
  </si>
  <si>
    <t>Anheuser-Bush Inbev</t>
  </si>
  <si>
    <t>BUD</t>
  </si>
  <si>
    <t>Starbucks</t>
  </si>
  <si>
    <t>SBUX</t>
  </si>
  <si>
    <t>Q125</t>
  </si>
  <si>
    <t>Wuliangye Yibin</t>
  </si>
  <si>
    <t>000858.SZ</t>
  </si>
  <si>
    <t>Diageo</t>
  </si>
  <si>
    <t>DEO</t>
  </si>
  <si>
    <t>Monster Beverages</t>
  </si>
  <si>
    <t>MNST</t>
  </si>
  <si>
    <t>Energy</t>
  </si>
  <si>
    <t>Keurig Dr Pepper</t>
  </si>
  <si>
    <t>KDP</t>
  </si>
  <si>
    <t>Heiniken</t>
  </si>
  <si>
    <t>HEIA.AS</t>
  </si>
  <si>
    <t>Nongfu Spring</t>
  </si>
  <si>
    <t>9633.HK</t>
  </si>
  <si>
    <t>Constellation Brands</t>
  </si>
  <si>
    <t>STZ</t>
  </si>
  <si>
    <t>Ambev</t>
  </si>
  <si>
    <t>ABEV</t>
  </si>
  <si>
    <t>Coca-Cola Europe</t>
  </si>
  <si>
    <t>CCEP</t>
  </si>
  <si>
    <t>Pernond Ricard</t>
  </si>
  <si>
    <t>RI.PA</t>
  </si>
  <si>
    <t>Luzhou Laojiao</t>
  </si>
  <si>
    <t>000568.SZ</t>
  </si>
  <si>
    <t>Varun Beverages</t>
  </si>
  <si>
    <t>VBL.NS</t>
  </si>
  <si>
    <t>Brown Foreman</t>
  </si>
  <si>
    <t>BF-A</t>
  </si>
  <si>
    <t>Asahi Group</t>
  </si>
  <si>
    <t>2502.T</t>
  </si>
  <si>
    <t>Coca Cola FEMSA</t>
  </si>
  <si>
    <t>KOF</t>
  </si>
  <si>
    <t>YANGHE</t>
  </si>
  <si>
    <t>002304</t>
  </si>
  <si>
    <t>Carlsberg</t>
  </si>
  <si>
    <t>CARL-B.CO</t>
  </si>
  <si>
    <t>DEN</t>
  </si>
  <si>
    <t>Budweiser APAC</t>
  </si>
  <si>
    <t>1876.HK</t>
  </si>
  <si>
    <t>Arca Continental</t>
  </si>
  <si>
    <t>AC.MX</t>
  </si>
  <si>
    <t>China Ressources Beer</t>
  </si>
  <si>
    <t>0291.HK</t>
  </si>
  <si>
    <t>Coca-Cola HBC</t>
  </si>
  <si>
    <t>CCH.L</t>
  </si>
  <si>
    <t>United Spirits</t>
  </si>
  <si>
    <t>UNITDSPR.BO</t>
  </si>
  <si>
    <t>Tsingato</t>
  </si>
  <si>
    <t>600600.SS</t>
  </si>
  <si>
    <t>Molson Coor</t>
  </si>
  <si>
    <t>TAP</t>
  </si>
  <si>
    <t>Coca-Cola Consolidated</t>
  </si>
  <si>
    <t>COKE</t>
  </si>
  <si>
    <t>USA</t>
  </si>
  <si>
    <t>Suntory</t>
  </si>
  <si>
    <t>2587.T</t>
  </si>
  <si>
    <t xml:space="preserve">Thai Beverage </t>
  </si>
  <si>
    <t>Y92.SI</t>
  </si>
  <si>
    <t>THAI</t>
  </si>
  <si>
    <t>JDE Peets</t>
  </si>
  <si>
    <t>JDEP.AS</t>
  </si>
  <si>
    <t>Davide Compari-Milano</t>
  </si>
  <si>
    <t>CPR.MI</t>
  </si>
  <si>
    <t>Ceslius Holding</t>
  </si>
  <si>
    <t>CELH</t>
  </si>
  <si>
    <t>Luckin Coffee</t>
  </si>
  <si>
    <t>LKNCY</t>
  </si>
  <si>
    <t>Yakult</t>
  </si>
  <si>
    <t>2267.T</t>
  </si>
  <si>
    <t>Treassury Wine Estates</t>
  </si>
  <si>
    <t>TWE.AX</t>
  </si>
  <si>
    <t>AUX</t>
  </si>
  <si>
    <t>Meiji Holdings</t>
  </si>
  <si>
    <t>United Breweries</t>
  </si>
  <si>
    <t>UBL.NS</t>
  </si>
  <si>
    <t>Endevaour Group</t>
  </si>
  <si>
    <t>EDV.AX</t>
  </si>
  <si>
    <t>Vinamilk</t>
  </si>
  <si>
    <t>VNM.VN</t>
  </si>
  <si>
    <t>VIET</t>
  </si>
  <si>
    <t>Becle</t>
  </si>
  <si>
    <t>CUERVO.MX</t>
  </si>
  <si>
    <t>Emperador Brandy</t>
  </si>
  <si>
    <t>EMI.S</t>
  </si>
  <si>
    <t>Dutch Bros</t>
  </si>
  <si>
    <t>BROS</t>
  </si>
  <si>
    <t>National Beverage</t>
  </si>
  <si>
    <t>FIZZ</t>
  </si>
  <si>
    <t>Coca-Cola Icecek</t>
  </si>
  <si>
    <t>CCOLA.IS</t>
  </si>
  <si>
    <t>Britvic</t>
  </si>
  <si>
    <t>BVIC.L</t>
  </si>
  <si>
    <t>Royal Unibrew</t>
  </si>
  <si>
    <t>RBREW.CO</t>
  </si>
  <si>
    <t>Sapporo</t>
  </si>
  <si>
    <t>2501.T</t>
  </si>
  <si>
    <t>Remy Cointreau</t>
  </si>
  <si>
    <t>RCO.PA</t>
  </si>
  <si>
    <t>Radico Khaitan</t>
  </si>
  <si>
    <t>RADIC.NS</t>
  </si>
  <si>
    <t>Efes Beverages Group</t>
  </si>
  <si>
    <t>AEFES.IS</t>
  </si>
  <si>
    <t>Boston Beer Company</t>
  </si>
  <si>
    <t>SAM</t>
  </si>
  <si>
    <t>Saudia Dairy &amp; Foodstuff Comp.</t>
  </si>
  <si>
    <t>SAUDI</t>
  </si>
  <si>
    <t>Sabeco Brewery</t>
  </si>
  <si>
    <t>SAB.VN</t>
  </si>
  <si>
    <t>Coca-Cola Japan Bottelers</t>
  </si>
  <si>
    <t>2579.T</t>
  </si>
  <si>
    <t>Carabao Group</t>
  </si>
  <si>
    <t>CBG.BK</t>
  </si>
  <si>
    <t>Compania Cervecerias Unidas</t>
  </si>
  <si>
    <t>CCU</t>
  </si>
  <si>
    <t>Osotpa</t>
  </si>
  <si>
    <t>OSP.BK</t>
  </si>
  <si>
    <t>MGP Igredients</t>
  </si>
  <si>
    <t>MGPI</t>
  </si>
  <si>
    <t>Heiniken Malaysia</t>
  </si>
  <si>
    <t>3255.KL</t>
  </si>
  <si>
    <t>The Vita Coco Company</t>
  </si>
  <si>
    <t>COCO</t>
  </si>
  <si>
    <t>Fever Tree Drinks</t>
  </si>
  <si>
    <t>FEVR.L</t>
  </si>
  <si>
    <t>HiteJinro</t>
  </si>
  <si>
    <t>00080.KS</t>
  </si>
  <si>
    <t>KOR</t>
  </si>
  <si>
    <t>Vina Concha y Toro</t>
  </si>
  <si>
    <t>CONCHATORO.SN</t>
  </si>
  <si>
    <t>Vitasoy</t>
  </si>
  <si>
    <t>0345.HK</t>
  </si>
  <si>
    <t>Spadel</t>
  </si>
  <si>
    <t>SPA.BR</t>
  </si>
  <si>
    <t>Oneo</t>
  </si>
  <si>
    <t>SBT.PA</t>
  </si>
  <si>
    <t>Olvi plc</t>
  </si>
  <si>
    <t>OLVAS.HE</t>
  </si>
  <si>
    <t>FIN</t>
  </si>
  <si>
    <t>Laurenrt-Perrier</t>
  </si>
  <si>
    <t>LPE.PA</t>
  </si>
  <si>
    <t>Westrock Coffee</t>
  </si>
  <si>
    <t>WEST</t>
  </si>
  <si>
    <t>Dubai Refreshment</t>
  </si>
  <si>
    <t>DRC.AE</t>
  </si>
  <si>
    <t>Nichols plc</t>
  </si>
  <si>
    <t>NCIC.L</t>
  </si>
  <si>
    <t>Marie Bizards Wine &amp; Spirits</t>
  </si>
  <si>
    <t>MBWS.PA</t>
  </si>
  <si>
    <t>Durch Lady Milk Industries</t>
  </si>
  <si>
    <t>3026.KL</t>
  </si>
  <si>
    <t>Delegat</t>
  </si>
  <si>
    <t>DGL.NZ</t>
  </si>
  <si>
    <t>Ölgerdin Egill Skallagrimsson</t>
  </si>
  <si>
    <t>OLGERD.IC</t>
  </si>
  <si>
    <t>Naqi Water Company</t>
  </si>
  <si>
    <t>2282.SR</t>
  </si>
  <si>
    <t>Lucas Bols</t>
  </si>
  <si>
    <t>BOLS.AS</t>
  </si>
  <si>
    <t>Anora Group</t>
  </si>
  <si>
    <t>ANORA.HE</t>
  </si>
  <si>
    <t>Emirates Reem Investments</t>
  </si>
  <si>
    <t>ERC.AE</t>
  </si>
  <si>
    <t>Corby Spirit and Wine</t>
  </si>
  <si>
    <t>CSW-A.TO</t>
  </si>
  <si>
    <t>Hawesko</t>
  </si>
  <si>
    <t>HAW.DE</t>
  </si>
  <si>
    <t>Black Rifle Coffe</t>
  </si>
  <si>
    <t>BRCC</t>
  </si>
  <si>
    <t>Italian Wine Brands</t>
  </si>
  <si>
    <t>IWB.MI</t>
  </si>
  <si>
    <t>Ambra</t>
  </si>
  <si>
    <t>AMB.WA</t>
  </si>
  <si>
    <t>POL</t>
  </si>
  <si>
    <t>Kulmbacher Brauerei</t>
  </si>
  <si>
    <t>KUL.MU</t>
  </si>
  <si>
    <t>Oman Refreshment Company</t>
  </si>
  <si>
    <t>ORCI.OM</t>
  </si>
  <si>
    <t>Andre Peller</t>
  </si>
  <si>
    <t>ADW-A.TO</t>
  </si>
  <si>
    <t>Brouwerji Handelsmaatshappij</t>
  </si>
  <si>
    <t>COBH.BR</t>
  </si>
  <si>
    <t>Vranken Pommer Monopole</t>
  </si>
  <si>
    <t>VRAP.PA</t>
  </si>
  <si>
    <t>Schloss Wachenheim</t>
  </si>
  <si>
    <t>SWA.DE</t>
  </si>
  <si>
    <t>Chapel Down Group</t>
  </si>
  <si>
    <t>CDGP.L</t>
  </si>
  <si>
    <t>Coffee Dy Enterpries</t>
  </si>
  <si>
    <t>COFFEEDAY.NS</t>
  </si>
  <si>
    <t>Safety Shot</t>
  </si>
  <si>
    <t>SHOT</t>
  </si>
  <si>
    <t>Zevia</t>
  </si>
  <si>
    <t>ZVIA</t>
  </si>
  <si>
    <t>Miko Group</t>
  </si>
  <si>
    <t>MIKO.BR</t>
  </si>
  <si>
    <t>Naked Wines</t>
  </si>
  <si>
    <t>WINE.L</t>
  </si>
  <si>
    <t>Berentzen Gruppe</t>
  </si>
  <si>
    <t>BEZ.DE</t>
  </si>
  <si>
    <t>Farmer Brothers</t>
  </si>
  <si>
    <t>FARM</t>
  </si>
  <si>
    <t>Barfresh Food Group</t>
  </si>
  <si>
    <t>BRFH</t>
  </si>
  <si>
    <t>Fresh Vine Wine</t>
  </si>
  <si>
    <t>VINE</t>
  </si>
  <si>
    <t>Reborn Coffee</t>
  </si>
  <si>
    <t>REBN</t>
  </si>
  <si>
    <t>DavidsTEA</t>
  </si>
  <si>
    <t>DTEAF</t>
  </si>
  <si>
    <t>Greene Concepts</t>
  </si>
  <si>
    <t>INKW</t>
  </si>
  <si>
    <t>NuZee</t>
  </si>
  <si>
    <t>NUZE</t>
  </si>
  <si>
    <t>Eastside Distilling</t>
  </si>
  <si>
    <t>EAST</t>
  </si>
  <si>
    <t>Vintage Wine Estates</t>
  </si>
  <si>
    <t>VWE</t>
  </si>
  <si>
    <t>Alkline Water Company</t>
  </si>
  <si>
    <t>WTER</t>
  </si>
  <si>
    <t xml:space="preserve">Main </t>
  </si>
  <si>
    <t>CH</t>
  </si>
  <si>
    <t>CHL</t>
  </si>
  <si>
    <t>TICKR</t>
  </si>
  <si>
    <t>Counry</t>
  </si>
  <si>
    <t>Last Update</t>
  </si>
  <si>
    <t>Next Result</t>
  </si>
  <si>
    <t>EBIT</t>
  </si>
  <si>
    <t>Volume</t>
  </si>
  <si>
    <t>ROE</t>
  </si>
  <si>
    <t>Notes</t>
  </si>
  <si>
    <t>x</t>
  </si>
  <si>
    <t>Industry</t>
  </si>
  <si>
    <t>Phil Morris</t>
  </si>
  <si>
    <t>PM</t>
  </si>
  <si>
    <t>PM International</t>
  </si>
  <si>
    <t>Altria Group</t>
  </si>
  <si>
    <t>MO</t>
  </si>
  <si>
    <t>PM US</t>
  </si>
  <si>
    <t>British American Tobacco</t>
  </si>
  <si>
    <t>BTI</t>
  </si>
  <si>
    <t>ITC</t>
  </si>
  <si>
    <t>ITC.NS</t>
  </si>
  <si>
    <t>mixed Group, 34% Tobacco</t>
  </si>
  <si>
    <t>Japan Tabacco</t>
  </si>
  <si>
    <t>2914.T</t>
  </si>
  <si>
    <t>Imperial Brands</t>
  </si>
  <si>
    <t>IMB.L</t>
  </si>
  <si>
    <t>H224</t>
  </si>
  <si>
    <t>KT&amp;G</t>
  </si>
  <si>
    <t>033780.KS</t>
  </si>
  <si>
    <t>Sampoerna</t>
  </si>
  <si>
    <t>HMSP.JK</t>
  </si>
  <si>
    <t>RLX Technology</t>
  </si>
  <si>
    <t>RLX</t>
  </si>
  <si>
    <t>Gudang Garam</t>
  </si>
  <si>
    <t>GGRM.JK</t>
  </si>
  <si>
    <t>Phil Morris CR</t>
  </si>
  <si>
    <t>TABA.PR</t>
  </si>
  <si>
    <t>CZE</t>
  </si>
  <si>
    <t>Universal Corporation</t>
  </si>
  <si>
    <t>UVV</t>
  </si>
  <si>
    <t>Scandinavian Tabacco</t>
  </si>
  <si>
    <t>STG.CO</t>
  </si>
  <si>
    <t>Parkistan Tabacco</t>
  </si>
  <si>
    <t>PAKT.PK</t>
  </si>
  <si>
    <t>PAK</t>
  </si>
  <si>
    <t>Turning Point Brands</t>
  </si>
  <si>
    <t>TPB</t>
  </si>
  <si>
    <t>Ispire Technology</t>
  </si>
  <si>
    <t>ISPR</t>
  </si>
  <si>
    <t>22nd Century Group</t>
  </si>
  <si>
    <t>XXII</t>
  </si>
  <si>
    <t>Kavail Brands Innovators</t>
  </si>
  <si>
    <t>KAVL</t>
  </si>
  <si>
    <t>Hempacco</t>
  </si>
  <si>
    <t>HPCO</t>
  </si>
  <si>
    <t>Vector Group</t>
  </si>
  <si>
    <t>VGR</t>
  </si>
  <si>
    <t xml:space="preserve">Delisted </t>
  </si>
  <si>
    <t>bought by JT in 2024</t>
  </si>
  <si>
    <t>Privat</t>
  </si>
  <si>
    <t>China Tobacco International</t>
  </si>
  <si>
    <t xml:space="preserve">Controlled by Chinese Governement </t>
  </si>
  <si>
    <t>Won/USD</t>
  </si>
  <si>
    <t>IDR/USD</t>
  </si>
  <si>
    <t>EUR/USD</t>
  </si>
  <si>
    <t>GBP/USD</t>
  </si>
  <si>
    <t>YEN/USD</t>
  </si>
  <si>
    <t>IRP/USD</t>
  </si>
  <si>
    <t>CHF/USD</t>
  </si>
  <si>
    <t>Procter &amp; Gamble</t>
  </si>
  <si>
    <t>PG</t>
  </si>
  <si>
    <t>L'Oreal</t>
  </si>
  <si>
    <t>OR.PA</t>
  </si>
  <si>
    <t>Unilever</t>
  </si>
  <si>
    <t>Colgate-Palmolive</t>
  </si>
  <si>
    <t>CL</t>
  </si>
  <si>
    <t>Kimberly-Clark</t>
  </si>
  <si>
    <t>KMB</t>
  </si>
  <si>
    <t>Haleon</t>
  </si>
  <si>
    <t>HLN</t>
  </si>
  <si>
    <t>Reckitt Benckiser</t>
  </si>
  <si>
    <t>RKT.L</t>
  </si>
  <si>
    <t>Kenvue</t>
  </si>
  <si>
    <t>KVUE</t>
  </si>
  <si>
    <t>Henkel</t>
  </si>
  <si>
    <t>HEN3.DE</t>
  </si>
  <si>
    <t>Beiersdorf</t>
  </si>
  <si>
    <t>BEI.DE</t>
  </si>
  <si>
    <t>Church &amp; Dwight</t>
  </si>
  <si>
    <t>CHD</t>
  </si>
  <si>
    <t>Estee Lauder</t>
  </si>
  <si>
    <t>EL</t>
  </si>
  <si>
    <t>KaÅ</t>
  </si>
  <si>
    <t>4452.T</t>
  </si>
  <si>
    <t>Clorox</t>
  </si>
  <si>
    <t>CLX</t>
  </si>
  <si>
    <t>Unicharm</t>
  </si>
  <si>
    <t>8113.T</t>
  </si>
  <si>
    <t>Tata Consumer Products</t>
  </si>
  <si>
    <t>TATACONSUM.NS</t>
  </si>
  <si>
    <t>Orkla</t>
  </si>
  <si>
    <t>ORK.OL</t>
  </si>
  <si>
    <t>Marico</t>
  </si>
  <si>
    <t>MARICO.NS</t>
  </si>
  <si>
    <t>Dabur</t>
  </si>
  <si>
    <t>DABUR.NS</t>
  </si>
  <si>
    <t>Colgate-Palmolive India</t>
  </si>
  <si>
    <t>COLPAL.NS</t>
  </si>
  <si>
    <t>Shiseido</t>
  </si>
  <si>
    <t>4911.T</t>
  </si>
  <si>
    <t>Kimberly-Clark de MÃ©xico</t>
  </si>
  <si>
    <t>KIMBERA.MX</t>
  </si>
  <si>
    <t>Coty</t>
  </si>
  <si>
    <t>COTY</t>
  </si>
  <si>
    <t>Prestige Consumer Healthcare</t>
  </si>
  <si>
    <t>PBH</t>
  </si>
  <si>
    <t>Rohto Pharmaceutical</t>
  </si>
  <si>
    <t>4527.T</t>
  </si>
  <si>
    <t>Lion Corp</t>
  </si>
  <si>
    <t>4912.T</t>
  </si>
  <si>
    <t>BIC</t>
  </si>
  <si>
    <t>BB.PA</t>
  </si>
  <si>
    <t>Newell Brands</t>
  </si>
  <si>
    <t>NWL</t>
  </si>
  <si>
    <t>Pigeon</t>
  </si>
  <si>
    <t>7956.T</t>
  </si>
  <si>
    <t>Zydus Wellness</t>
  </si>
  <si>
    <t>ZYDUSWELL.NS</t>
  </si>
  <si>
    <t>Fiskars</t>
  </si>
  <si>
    <t>FSKRS.HE</t>
  </si>
  <si>
    <t>Colgate-Palmolive (Pakistan)</t>
  </si>
  <si>
    <t>COLG.PK</t>
  </si>
  <si>
    <t>Sano Bruno's Enterprises</t>
  </si>
  <si>
    <t>SANO1.TA</t>
  </si>
  <si>
    <t>TriMas</t>
  </si>
  <si>
    <t>TRS</t>
  </si>
  <si>
    <t>Olaplex</t>
  </si>
  <si>
    <t>OLPX</t>
  </si>
  <si>
    <t>Helen of Troy</t>
  </si>
  <si>
    <t>HELE</t>
  </si>
  <si>
    <t>Earth Corporation</t>
  </si>
  <si>
    <t>4985.T</t>
  </si>
  <si>
    <t>Ontex Group</t>
  </si>
  <si>
    <t>ONTEX.BR</t>
  </si>
  <si>
    <t>Unilever Pakistan Foods</t>
  </si>
  <si>
    <t>UPFL.PK</t>
  </si>
  <si>
    <t>The Honest Company</t>
  </si>
  <si>
    <t>HNST</t>
  </si>
  <si>
    <t>McBride</t>
  </si>
  <si>
    <t>MCB.L</t>
  </si>
  <si>
    <t>edding AG</t>
  </si>
  <si>
    <t>EDD3.F</t>
  </si>
  <si>
    <t>Crown Crafts</t>
  </si>
  <si>
    <t>CRWS</t>
  </si>
  <si>
    <t>Bruush Oral Care (BrÃ¼ush)</t>
  </si>
  <si>
    <t>BRSH</t>
  </si>
  <si>
    <t>Youngevity International</t>
  </si>
  <si>
    <t>YGYI</t>
  </si>
  <si>
    <t>Procter&amp;Gamble India</t>
  </si>
  <si>
    <t>PGHH,NS</t>
  </si>
  <si>
    <t>LG Household &amp;Health Care</t>
  </si>
  <si>
    <t>051905.KS</t>
  </si>
  <si>
    <t>Royal holdings</t>
  </si>
  <si>
    <t>8179.T</t>
  </si>
  <si>
    <t>Japan</t>
  </si>
  <si>
    <t>ATOM Corporation</t>
  </si>
  <si>
    <t>First Milling Company</t>
  </si>
  <si>
    <t>Saudi Arabia</t>
  </si>
  <si>
    <t>Mezzan Holding Company</t>
  </si>
  <si>
    <t>Kuwait</t>
  </si>
  <si>
    <t>Modern Mills for Food Products</t>
  </si>
  <si>
    <t>Cloetta</t>
  </si>
  <si>
    <t>CLA-B.ST</t>
  </si>
  <si>
    <t>Sweden</t>
  </si>
  <si>
    <t>Prima Meat Packers</t>
  </si>
  <si>
    <t>2281.T</t>
  </si>
  <si>
    <t>Portillo's</t>
  </si>
  <si>
    <t>United States</t>
  </si>
  <si>
    <t>Agrana</t>
  </si>
  <si>
    <t>AGR.VI</t>
  </si>
  <si>
    <t>Austria</t>
  </si>
  <si>
    <t>BJ's Restaurants</t>
  </si>
  <si>
    <t>Elior Group</t>
  </si>
  <si>
    <t>ELIOR.PA</t>
  </si>
  <si>
    <t>France</t>
  </si>
  <si>
    <t>ITOCHU-SHOKUHIN</t>
  </si>
  <si>
    <t>2692.T</t>
  </si>
  <si>
    <t>MARR S.p.A.</t>
  </si>
  <si>
    <t>MARR.MI</t>
  </si>
  <si>
    <t>Italy</t>
  </si>
  <si>
    <t>Biglari</t>
  </si>
  <si>
    <t>BH</t>
  </si>
  <si>
    <t>SpartanNash</t>
  </si>
  <si>
    <t>SPTN</t>
  </si>
  <si>
    <t>SÃ¼dwestdeutsche Salzwerke</t>
  </si>
  <si>
    <t>Germany</t>
  </si>
  <si>
    <t>Canada</t>
  </si>
  <si>
    <t>Baladna</t>
  </si>
  <si>
    <t>BLDN.QA</t>
  </si>
  <si>
    <t>Qatar</t>
  </si>
  <si>
    <t>Showa Sangyo</t>
  </si>
  <si>
    <t>2004.T</t>
  </si>
  <si>
    <t>Collins Foods Limited</t>
  </si>
  <si>
    <t>CKF.AX</t>
  </si>
  <si>
    <t>Australia</t>
  </si>
  <si>
    <t>Tanmiah Food Company</t>
  </si>
  <si>
    <t>2281.SR</t>
  </si>
  <si>
    <t>Bloomin' Brands</t>
  </si>
  <si>
    <t>Kura Sushi USA</t>
  </si>
  <si>
    <t>Kameda Seika</t>
  </si>
  <si>
    <t>2220.T</t>
  </si>
  <si>
    <t>Seneca Foods</t>
  </si>
  <si>
    <t>SENEA</t>
  </si>
  <si>
    <t>Norway</t>
  </si>
  <si>
    <t>Kri-Kri Milk Industry</t>
  </si>
  <si>
    <t>KRI.AT</t>
  </si>
  <si>
    <t>Greece</t>
  </si>
  <si>
    <t>Sligro Food</t>
  </si>
  <si>
    <t>SLIGR.AS</t>
  </si>
  <si>
    <t>Netherlands</t>
  </si>
  <si>
    <t>S Foods Inc.</t>
  </si>
  <si>
    <t>2292.T</t>
  </si>
  <si>
    <t>Wellneo Sugar</t>
  </si>
  <si>
    <t>2117.T</t>
  </si>
  <si>
    <t>CafÃ© de Coral</t>
  </si>
  <si>
    <t>0341.HK</t>
  </si>
  <si>
    <t>Hong Kong</t>
  </si>
  <si>
    <t>Pakistan</t>
  </si>
  <si>
    <t>Ridley Corporation</t>
  </si>
  <si>
    <t>RIC.AX</t>
  </si>
  <si>
    <t>Rogers Sugar (Lantic)</t>
  </si>
  <si>
    <t>RSI.TO</t>
  </si>
  <si>
    <t>Kappa Create</t>
  </si>
  <si>
    <t>7421.T</t>
  </si>
  <si>
    <t>B&amp;amp</t>
  </si>
  <si>
    <t>Vadilal Industries</t>
  </si>
  <si>
    <t>VADILALIND.NS</t>
  </si>
  <si>
    <t>India</t>
  </si>
  <si>
    <t>Alamar Foods Company</t>
  </si>
  <si>
    <t>6014.SR</t>
  </si>
  <si>
    <t>Cobram Estate Olives</t>
  </si>
  <si>
    <t>CBO.AX</t>
  </si>
  <si>
    <t>Dingdong Maicai</t>
  </si>
  <si>
    <t>DDL</t>
  </si>
  <si>
    <t>China</t>
  </si>
  <si>
    <t>Select Harvests Limited</t>
  </si>
  <si>
    <t>SHV.AX</t>
  </si>
  <si>
    <t>Halwani Bros</t>
  </si>
  <si>
    <t>6001.SR</t>
  </si>
  <si>
    <t>Ricegrowers Limited</t>
  </si>
  <si>
    <t>SGLLV.AX</t>
  </si>
  <si>
    <t>Raisio plc</t>
  </si>
  <si>
    <t>RAIVV.HE</t>
  </si>
  <si>
    <t>Finland</t>
  </si>
  <si>
    <t>Fujiya Co., Ltd.</t>
  </si>
  <si>
    <t>2211.T</t>
  </si>
  <si>
    <t>Vinh Hoan Corporation</t>
  </si>
  <si>
    <t>VHC.VN</t>
  </si>
  <si>
    <t>Vietnam</t>
  </si>
  <si>
    <t>Calavo Growers</t>
  </si>
  <si>
    <t>CVGW</t>
  </si>
  <si>
    <t>Ismail Industries</t>
  </si>
  <si>
    <t>ISIL.PK</t>
  </si>
  <si>
    <t>Aker BioMarine</t>
  </si>
  <si>
    <t>AKBM.OL</t>
  </si>
  <si>
    <t>Nathan's Famous</t>
  </si>
  <si>
    <t>NATH</t>
  </si>
  <si>
    <t>Bafang Yunji</t>
  </si>
  <si>
    <t>2753.TW</t>
  </si>
  <si>
    <t>Taiwan</t>
  </si>
  <si>
    <t>Al-Jouf Agricultural Development</t>
  </si>
  <si>
    <t>6070.SR</t>
  </si>
  <si>
    <t>Lifeway Foods</t>
  </si>
  <si>
    <t>LWAY</t>
  </si>
  <si>
    <t>High Liner Foods</t>
  </si>
  <si>
    <t>HLF.TO</t>
  </si>
  <si>
    <t>Herfy Food Services Company</t>
  </si>
  <si>
    <t>6002.SR</t>
  </si>
  <si>
    <t>Ice Fish Farm</t>
  </si>
  <si>
    <t>IFISH.OL</t>
  </si>
  <si>
    <t>Iceland</t>
  </si>
  <si>
    <t>Kyokuyo</t>
  </si>
  <si>
    <t>1301.T</t>
  </si>
  <si>
    <t>Pizza Pizza</t>
  </si>
  <si>
    <t>PZA.TO</t>
  </si>
  <si>
    <t>Dine Brands Global</t>
  </si>
  <si>
    <t>DIN</t>
  </si>
  <si>
    <t>Arnarlax (Icelandic Salmon)</t>
  </si>
  <si>
    <t>ISLAX.OL</t>
  </si>
  <si>
    <t>Greenyard</t>
  </si>
  <si>
    <t>GREEN.BR</t>
  </si>
  <si>
    <t>Belgium</t>
  </si>
  <si>
    <t>Rafhan Maize Products Company</t>
  </si>
  <si>
    <t>RMPL.PK</t>
  </si>
  <si>
    <t>Hain Celestial</t>
  </si>
  <si>
    <t>HAIN</t>
  </si>
  <si>
    <t>El Pollo Loco</t>
  </si>
  <si>
    <t>LOCO</t>
  </si>
  <si>
    <t>Bonduelle</t>
  </si>
  <si>
    <t>BON.PA</t>
  </si>
  <si>
    <t>Oatly</t>
  </si>
  <si>
    <t>OTLY</t>
  </si>
  <si>
    <t>Parag Milk Foods</t>
  </si>
  <si>
    <t>PARAGMILK.NS</t>
  </si>
  <si>
    <t>Potbelly Corporation</t>
  </si>
  <si>
    <t>PBPB</t>
  </si>
  <si>
    <t>Mama's Creations</t>
  </si>
  <si>
    <t>MAMA</t>
  </si>
  <si>
    <t>Restaurant Brands New Zealand</t>
  </si>
  <si>
    <t>RBD.NZ</t>
  </si>
  <si>
    <t>New Zealand</t>
  </si>
  <si>
    <t>Josef Manner &amp;amp</t>
  </si>
  <si>
    <t>Vidhi Specialty Food</t>
  </si>
  <si>
    <t>VIDHIING.NS</t>
  </si>
  <si>
    <t>Forafric Global PLC</t>
  </si>
  <si>
    <t>AFRI</t>
  </si>
  <si>
    <t>Gibraltar</t>
  </si>
  <si>
    <t>NoHo Partners</t>
  </si>
  <si>
    <t>NOHO.HE</t>
  </si>
  <si>
    <t>Wawel</t>
  </si>
  <si>
    <t>WWL.WA</t>
  </si>
  <si>
    <t>Poland</t>
  </si>
  <si>
    <t>Whole Earth Brands</t>
  </si>
  <si>
    <t>FREE</t>
  </si>
  <si>
    <t>HF Foods Group</t>
  </si>
  <si>
    <t>HFFG</t>
  </si>
  <si>
    <t>Wafrah for Industry and Development Company</t>
  </si>
  <si>
    <t>2100.SR</t>
  </si>
  <si>
    <t>Arctic Fish Holding</t>
  </si>
  <si>
    <t>AFISH.OL</t>
  </si>
  <si>
    <t>Saudi Fisheries Company</t>
  </si>
  <si>
    <t>6050.SR</t>
  </si>
  <si>
    <t>Gobarto</t>
  </si>
  <si>
    <t>GOB.WA</t>
  </si>
  <si>
    <t>Oman Flour Mills</t>
  </si>
  <si>
    <t>OFMI.OM</t>
  </si>
  <si>
    <t>Oman</t>
  </si>
  <si>
    <t>Denny's</t>
  </si>
  <si>
    <t>DENN</t>
  </si>
  <si>
    <t>GEN Restaurant Group</t>
  </si>
  <si>
    <t>GENK</t>
  </si>
  <si>
    <t>Anaam International</t>
  </si>
  <si>
    <t>4061.SR</t>
  </si>
  <si>
    <t>Borealis Foods</t>
  </si>
  <si>
    <t>BRLS</t>
  </si>
  <si>
    <t>ORIOR AG</t>
  </si>
  <si>
    <t>ORON.SW</t>
  </si>
  <si>
    <t>Switzerland</t>
  </si>
  <si>
    <t>Tabuk Agricultural Development Company</t>
  </si>
  <si>
    <t>6040.SR</t>
  </si>
  <si>
    <t>Barbeque Nation Hospitality</t>
  </si>
  <si>
    <t>BARBEQUE.NS</t>
  </si>
  <si>
    <t>A'Saffa Foods</t>
  </si>
  <si>
    <t>SPFI.OM</t>
  </si>
  <si>
    <t>Naturhouse Health</t>
  </si>
  <si>
    <t>NTH.MC</t>
  </si>
  <si>
    <t>Spain</t>
  </si>
  <si>
    <t>Fleury Michon</t>
  </si>
  <si>
    <t>ALFLE.PA</t>
  </si>
  <si>
    <t>Iceland Seafood International</t>
  </si>
  <si>
    <t>ICESEA.IC</t>
  </si>
  <si>
    <t>Widam Food Company</t>
  </si>
  <si>
    <t>WDAM.QA</t>
  </si>
  <si>
    <t>Cake Box Holdings</t>
  </si>
  <si>
    <t>CBOX.L</t>
  </si>
  <si>
    <t>United Kingdom</t>
  </si>
  <si>
    <t>United Foods Company</t>
  </si>
  <si>
    <t>UFC.AE</t>
  </si>
  <si>
    <t>United Arab Emirates</t>
  </si>
  <si>
    <t>Apetit Oyj</t>
  </si>
  <si>
    <t>APETIT.HE</t>
  </si>
  <si>
    <t>The ONE Group Hospitality</t>
  </si>
  <si>
    <t>STKS</t>
  </si>
  <si>
    <t>Foodco National Foodstuff</t>
  </si>
  <si>
    <t>FNF.AE</t>
  </si>
  <si>
    <t>Dhampur Sugar Mills</t>
  </si>
  <si>
    <t>DHAMPURSUG.NS</t>
  </si>
  <si>
    <t>Tipiak</t>
  </si>
  <si>
    <t>TIPI.PA</t>
  </si>
  <si>
    <t>Development Works Food Company</t>
  </si>
  <si>
    <t>6013.SR</t>
  </si>
  <si>
    <t>Fairwood Holdings</t>
  </si>
  <si>
    <t>0052.HK</t>
  </si>
  <si>
    <t>WASGAU Produktions &amp;amp</t>
  </si>
  <si>
    <t>Unikai Foods</t>
  </si>
  <si>
    <t>UNIKAI.AE</t>
  </si>
  <si>
    <t>Smart Good Things Holding</t>
  </si>
  <si>
    <t>MLSGT.PA</t>
  </si>
  <si>
    <t>Apex Frozen Foods</t>
  </si>
  <si>
    <t>APEX.NS</t>
  </si>
  <si>
    <t>TH International (Tims China)</t>
  </si>
  <si>
    <t>THCH</t>
  </si>
  <si>
    <t>Raydan Food</t>
  </si>
  <si>
    <t>6012.SR</t>
  </si>
  <si>
    <t>Alto Ingredients</t>
  </si>
  <si>
    <t>ALTO</t>
  </si>
  <si>
    <t>Village Farms International</t>
  </si>
  <si>
    <t>VFF</t>
  </si>
  <si>
    <t>Red Robin</t>
  </si>
  <si>
    <t>RRGB</t>
  </si>
  <si>
    <t>Laird Superfood</t>
  </si>
  <si>
    <t>LSF</t>
  </si>
  <si>
    <t>Proximar Seafood</t>
  </si>
  <si>
    <t>PROXI.OL</t>
  </si>
  <si>
    <t>Noodles &amp;amp</t>
  </si>
  <si>
    <t>FAT Brands</t>
  </si>
  <si>
    <t>FAT</t>
  </si>
  <si>
    <t>Local Bounti</t>
  </si>
  <si>
    <t>LOCL</t>
  </si>
  <si>
    <t>Rave Restaurant Group</t>
  </si>
  <si>
    <t>RAVE</t>
  </si>
  <si>
    <t>Halloren Schokoladenfabrik</t>
  </si>
  <si>
    <t>H2RB.HM</t>
  </si>
  <si>
    <t>Poulaillon</t>
  </si>
  <si>
    <t>ALPOU.PA</t>
  </si>
  <si>
    <t>Moolec Science</t>
  </si>
  <si>
    <t>MLEC</t>
  </si>
  <si>
    <t>Luxembourg</t>
  </si>
  <si>
    <t>YanGuFang International Group</t>
  </si>
  <si>
    <t>YGF</t>
  </si>
  <si>
    <t>Milkfood Limited</t>
  </si>
  <si>
    <t>MLKFOOD.BO</t>
  </si>
  <si>
    <t>Real Good Food plc</t>
  </si>
  <si>
    <t>RGF</t>
  </si>
  <si>
    <t>BranchOut Food</t>
  </si>
  <si>
    <t>BOF</t>
  </si>
  <si>
    <t>SFS-B.IC</t>
  </si>
  <si>
    <t>Veganz Group</t>
  </si>
  <si>
    <t>VEZ.DE</t>
  </si>
  <si>
    <t>Davis Commodities</t>
  </si>
  <si>
    <t>DTCK</t>
  </si>
  <si>
    <t>Singapore</t>
  </si>
  <si>
    <t>Missfresh</t>
  </si>
  <si>
    <t>MF</t>
  </si>
  <si>
    <t>DDC Enterprise</t>
  </si>
  <si>
    <t>DDC</t>
  </si>
  <si>
    <t>Edible Garden</t>
  </si>
  <si>
    <t>EDBL</t>
  </si>
  <si>
    <t>AquaBounty</t>
  </si>
  <si>
    <t>AQB</t>
  </si>
  <si>
    <t>Stryve Foods</t>
  </si>
  <si>
    <t>SNAX</t>
  </si>
  <si>
    <t>Farmmi</t>
  </si>
  <si>
    <t>FAMI</t>
  </si>
  <si>
    <t>Atlantic Sapphire</t>
  </si>
  <si>
    <t>ASA.OL</t>
  </si>
  <si>
    <t>X5 Retail Group</t>
  </si>
  <si>
    <t>FIVE.ME</t>
  </si>
  <si>
    <t>Savencia Fromage &amp; Diary</t>
  </si>
  <si>
    <t>BGJ</t>
  </si>
  <si>
    <t>AKVA.OL</t>
  </si>
  <si>
    <t>Akva Group</t>
  </si>
  <si>
    <t>Sláturfélags Suðurlands</t>
  </si>
  <si>
    <t>NOK/USD</t>
  </si>
  <si>
    <t>MOWI.OL</t>
  </si>
  <si>
    <t>FQ425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</si>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</sst>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1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SN.SW.xlsx" TargetMode="External"/><Relationship Id="rId1" Type="http://schemas.openxmlformats.org/officeDocument/2006/relationships/externalLinkPath" Target="/1.Finance/Anaylsen/Models/NESN.S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S.xlsx" TargetMode="External"/><Relationship Id="rId1" Type="http://schemas.openxmlformats.org/officeDocument/2006/relationships/externalLinkPath" Target="/1.Finance/Anaylsen/Models/GI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SY.xlsx" TargetMode="External"/><Relationship Id="rId1" Type="http://schemas.openxmlformats.org/officeDocument/2006/relationships/externalLinkPath" Target="/1.Finance/Anaylsen/Models/HS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.xlsx" TargetMode="External"/><Relationship Id="rId1" Type="http://schemas.openxmlformats.org/officeDocument/2006/relationships/externalLinkPath" Target="/1.Finance/Anaylsen/Models/K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M.xlsx" TargetMode="External"/><Relationship Id="rId1" Type="http://schemas.openxmlformats.org/officeDocument/2006/relationships/externalLinkPath" Target="/1.Finance/Anaylsen/Models/ADM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KC.xlsx" TargetMode="External"/><Relationship Id="rId1" Type="http://schemas.openxmlformats.org/officeDocument/2006/relationships/externalLinkPath" Target="/1.Finance/Anaylsen/Models/MKC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RI.xlsx" TargetMode="External"/><Relationship Id="rId1" Type="http://schemas.openxmlformats.org/officeDocument/2006/relationships/externalLinkPath" Target="/1.Finance/Anaylsen/Models/DR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VA.xlsx" TargetMode="External"/><Relationship Id="rId1" Type="http://schemas.openxmlformats.org/officeDocument/2006/relationships/externalLinkPath" Target="/1.Finance/Anaylsen/Models/CAVA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PZ.xlsx" TargetMode="External"/><Relationship Id="rId1" Type="http://schemas.openxmlformats.org/officeDocument/2006/relationships/externalLinkPath" Target="/1.Finance/Anaylsen/Models/DPZ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FM.xlsx" TargetMode="External"/><Relationship Id="rId1" Type="http://schemas.openxmlformats.org/officeDocument/2006/relationships/externalLinkPath" Target="/1.Finance/Anaylsen/Models/SFM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WI.OL.xlsx" TargetMode="External"/><Relationship Id="rId1" Type="http://schemas.openxmlformats.org/officeDocument/2006/relationships/externalLinkPath" Target="/1.Finance/Anaylsen/Models/MOWI.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D.xlsx" TargetMode="External"/><Relationship Id="rId1" Type="http://schemas.openxmlformats.org/officeDocument/2006/relationships/externalLinkPath" Target="/1.Finance/Anaylsen/Models/MCD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AK.xlsx" TargetMode="External"/><Relationship Id="rId1" Type="http://schemas.openxmlformats.org/officeDocument/2006/relationships/externalLinkPath" Target="/1.Finance/Anaylsen/Models/SHAK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MAD.xlsx" TargetMode="External"/><Relationship Id="rId1" Type="http://schemas.openxmlformats.org/officeDocument/2006/relationships/externalLinkPath" Target="/1.Finance/Anaylsen/Models/NOMA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SF.OL.xlsx" TargetMode="External"/><Relationship Id="rId1" Type="http://schemas.openxmlformats.org/officeDocument/2006/relationships/externalLinkPath" Target="/1.Finance/Anaylsen/Models/GSF.O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LM.F.xlsx" TargetMode="External"/><Relationship Id="rId1" Type="http://schemas.openxmlformats.org/officeDocument/2006/relationships/externalLinkPath" Target="/1.Finance/Anaylsen/Models/NLM.F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BM.OL.xlsx" TargetMode="External"/><Relationship Id="rId1" Type="http://schemas.openxmlformats.org/officeDocument/2006/relationships/externalLinkPath" Target="/1.Finance/Anaylsen/Models/AKBM.OL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VA.OL.xlsx" TargetMode="External"/><Relationship Id="rId1" Type="http://schemas.openxmlformats.org/officeDocument/2006/relationships/externalLinkPath" Target="/1.Finance/Anaylsen/Models/AKVA.OL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O.xlsx" TargetMode="External"/><Relationship Id="rId1" Type="http://schemas.openxmlformats.org/officeDocument/2006/relationships/externalLinkPath" Target="/1.Finance/Anaylsen/Models/KO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BUX.xlsx" TargetMode="External"/><Relationship Id="rId1" Type="http://schemas.openxmlformats.org/officeDocument/2006/relationships/externalLinkPath" Target="/1.Finance/Anaylsen/Models/SBUX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M.xlsx" TargetMode="External"/><Relationship Id="rId1" Type="http://schemas.openxmlformats.org/officeDocument/2006/relationships/externalLinkPath" Target="/1.Finance/Anaylsen/Models/PM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.xlsx" TargetMode="External"/><Relationship Id="rId1" Type="http://schemas.openxmlformats.org/officeDocument/2006/relationships/externalLinkPath" Target="/1.Finance/Anaylsen/Models/M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L.xlsx" TargetMode="External"/><Relationship Id="rId1" Type="http://schemas.openxmlformats.org/officeDocument/2006/relationships/externalLinkPath" Target="/1.Finance/Anaylsen/Models/U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TI.xlsx" TargetMode="External"/><Relationship Id="rId1" Type="http://schemas.openxmlformats.org/officeDocument/2006/relationships/externalLinkPath" Target="/1.Finance/Anaylsen/Models/BTI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C.NS.xlsx" TargetMode="External"/><Relationship Id="rId1" Type="http://schemas.openxmlformats.org/officeDocument/2006/relationships/externalLinkPath" Target="/1.Finance/Anaylsen/Models/ITC.N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914.T.xlsx" TargetMode="External"/><Relationship Id="rId1" Type="http://schemas.openxmlformats.org/officeDocument/2006/relationships/externalLinkPath" Target="/1.Finance/Anaylsen/Models/2914.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MB.L.xlsx" TargetMode="External"/><Relationship Id="rId1" Type="http://schemas.openxmlformats.org/officeDocument/2006/relationships/externalLinkPath" Target="/1.Finance/Anaylsen/Models/IMB.L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33780.KS.xlsx" TargetMode="External"/><Relationship Id="rId1" Type="http://schemas.openxmlformats.org/officeDocument/2006/relationships/externalLinkPath" Target="/1.Finance/Anaylsen/Models/033780.KS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SP.JK.xlsx" TargetMode="External"/><Relationship Id="rId1" Type="http://schemas.openxmlformats.org/officeDocument/2006/relationships/externalLinkPath" Target="/1.Finance/Anaylsen/Models/HMSP.JK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B.xlsx" TargetMode="External"/><Relationship Id="rId1" Type="http://schemas.openxmlformats.org/officeDocument/2006/relationships/externalLinkPath" Target="/1.Finance/Anaylsen/Models/TPB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SPR.xlsx" TargetMode="External"/><Relationship Id="rId1" Type="http://schemas.openxmlformats.org/officeDocument/2006/relationships/externalLinkPath" Target="/1.Finance/Anaylsen/Models/ISP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DLZ.xlsx" TargetMode="External"/><Relationship Id="rId1" Type="http://schemas.openxmlformats.org/officeDocument/2006/relationships/externalLinkPath" Target="/1.Finance/Anaylsen/Models/MDLZ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G.xlsx" TargetMode="External"/><Relationship Id="rId1" Type="http://schemas.openxmlformats.org/officeDocument/2006/relationships/externalLinkPath" Target="/1.Finance/Anaylsen/Models/CM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N.PA.xlsx" TargetMode="External"/><Relationship Id="rId1" Type="http://schemas.openxmlformats.org/officeDocument/2006/relationships/externalLinkPath" Target="/1.Finance/Anaylsen/Models/BN.P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HC.xlsx" TargetMode="External"/><Relationship Id="rId1" Type="http://schemas.openxmlformats.org/officeDocument/2006/relationships/externalLinkPath" Target="/1.Finance/Anaylsen/Models/KH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YY.xlsx" TargetMode="External"/><Relationship Id="rId1" Type="http://schemas.openxmlformats.org/officeDocument/2006/relationships/externalLinkPath" Target="/1.Finance/Anaylsen/Models/S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77.62</v>
          </cell>
        </row>
        <row r="4">
          <cell r="H4">
            <v>203364.40000000002</v>
          </cell>
        </row>
        <row r="5">
          <cell r="H5">
            <v>6394</v>
          </cell>
        </row>
        <row r="6">
          <cell r="H6">
            <v>65867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52.07</v>
          </cell>
        </row>
        <row r="4">
          <cell r="J4">
            <v>28244.199404300001</v>
          </cell>
        </row>
        <row r="5">
          <cell r="J5">
            <v>363.9</v>
          </cell>
        </row>
        <row r="6">
          <cell r="J6">
            <v>14201.6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164.97</v>
          </cell>
        </row>
        <row r="4">
          <cell r="J4">
            <v>33423.547236300001</v>
          </cell>
        </row>
        <row r="5">
          <cell r="J5">
            <v>1515.252</v>
          </cell>
        </row>
        <row r="6">
          <cell r="J6">
            <v>5925.4940000000006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81.52</v>
          </cell>
        </row>
        <row r="4">
          <cell r="I4">
            <v>28099.772318880001</v>
          </cell>
        </row>
        <row r="5">
          <cell r="I5">
            <v>569</v>
          </cell>
        </row>
        <row r="6">
          <cell r="I6">
            <v>5729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51.28</v>
          </cell>
        </row>
        <row r="4">
          <cell r="I4">
            <v>24539.198905600002</v>
          </cell>
        </row>
        <row r="5">
          <cell r="I5">
            <v>7861</v>
          </cell>
        </row>
        <row r="6">
          <cell r="I6">
            <v>9311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76.930000000000007</v>
          </cell>
        </row>
        <row r="4">
          <cell r="J4">
            <v>20629.107760310002</v>
          </cell>
        </row>
        <row r="5">
          <cell r="J5">
            <v>186.1</v>
          </cell>
        </row>
        <row r="6">
          <cell r="J6">
            <v>4341.8999999999996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192.3</v>
          </cell>
        </row>
        <row r="4">
          <cell r="I4">
            <v>22527.326947800004</v>
          </cell>
        </row>
        <row r="5">
          <cell r="I5">
            <v>217.3</v>
          </cell>
        </row>
        <row r="6">
          <cell r="I6">
            <v>2396.8999999999996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90.6</v>
          </cell>
        </row>
        <row r="4">
          <cell r="I4">
            <v>10478.7931914</v>
          </cell>
        </row>
        <row r="5">
          <cell r="I5">
            <v>289.35000000000002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480.97</v>
          </cell>
        </row>
        <row r="4">
          <cell r="J4">
            <v>16328.412533369999</v>
          </cell>
        </row>
        <row r="5">
          <cell r="J5">
            <v>484.59299999999996</v>
          </cell>
        </row>
        <row r="6">
          <cell r="J6">
            <v>4975.8360000000002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164.28</v>
          </cell>
        </row>
        <row r="4">
          <cell r="I4">
            <v>16076.2140936</v>
          </cell>
        </row>
        <row r="5">
          <cell r="I5">
            <v>285.66300000000001</v>
          </cell>
        </row>
        <row r="6">
          <cell r="I6">
            <v>8.2520000000000007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190.5</v>
          </cell>
        </row>
        <row r="4">
          <cell r="J4">
            <v>98509.662835499999</v>
          </cell>
        </row>
        <row r="5">
          <cell r="J5">
            <v>200.3</v>
          </cell>
        </row>
        <row r="6">
          <cell r="J6">
            <v>2094.9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296.01</v>
          </cell>
        </row>
        <row r="4">
          <cell r="H4">
            <v>211656.83751926999</v>
          </cell>
        </row>
        <row r="5">
          <cell r="H5">
            <v>1238</v>
          </cell>
        </row>
        <row r="6">
          <cell r="H6">
            <v>38925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137.83000000000001</v>
          </cell>
        </row>
        <row r="4">
          <cell r="J4">
            <v>5880.7446451600008</v>
          </cell>
        </row>
        <row r="5">
          <cell r="J5">
            <v>312.92099999999999</v>
          </cell>
        </row>
        <row r="6">
          <cell r="J6">
            <v>246.94499999999999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15.7</v>
          </cell>
        </row>
        <row r="4">
          <cell r="I4">
            <v>2533.98</v>
          </cell>
        </row>
        <row r="5">
          <cell r="I5">
            <v>334.4</v>
          </cell>
        </row>
        <row r="6">
          <cell r="I6">
            <v>2131.4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70.25</v>
          </cell>
        </row>
        <row r="4">
          <cell r="J4">
            <v>7885.1376982500005</v>
          </cell>
        </row>
        <row r="5">
          <cell r="J5">
            <v>1386.9570000000001</v>
          </cell>
        </row>
        <row r="6">
          <cell r="J6">
            <v>6142.2950000000001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C"/>
      <sheetName val="BC"/>
      <sheetName val="Ratios"/>
      <sheetName val="DCF"/>
      <sheetName val="CoC"/>
    </sheetNames>
    <sheetDataSet>
      <sheetData sheetId="0">
        <row r="2">
          <cell r="H2">
            <v>92.6</v>
          </cell>
        </row>
        <row r="4">
          <cell r="H4">
            <v>630.84657479999998</v>
          </cell>
        </row>
        <row r="5">
          <cell r="H5">
            <v>110.125</v>
          </cell>
        </row>
        <row r="6">
          <cell r="H6">
            <v>14.090999999999999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58.4</v>
          </cell>
        </row>
        <row r="4">
          <cell r="J4">
            <v>5120.5660200000002</v>
          </cell>
        </row>
        <row r="5">
          <cell r="J5">
            <v>15.09</v>
          </cell>
        </row>
        <row r="6">
          <cell r="J6">
            <v>147.5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85</v>
          </cell>
        </row>
        <row r="4">
          <cell r="I4">
            <v>3086.2649999999999</v>
          </cell>
        </row>
        <row r="5">
          <cell r="I5">
            <v>194.86799999999999</v>
          </cell>
        </row>
        <row r="6">
          <cell r="I6">
            <v>1078.9940000000001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71.89</v>
          </cell>
        </row>
        <row r="4">
          <cell r="I4">
            <v>309198.91839655</v>
          </cell>
        </row>
        <row r="5">
          <cell r="I5">
            <v>14571</v>
          </cell>
        </row>
        <row r="6">
          <cell r="I6">
            <v>43023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97.02</v>
          </cell>
        </row>
        <row r="4">
          <cell r="J4">
            <v>110205.01800000001</v>
          </cell>
        </row>
        <row r="5">
          <cell r="J5">
            <v>3957.2000000000003</v>
          </cell>
        </row>
        <row r="6">
          <cell r="J6">
            <v>15561.400000000001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K3">
            <v>170.9</v>
          </cell>
        </row>
        <row r="5">
          <cell r="K5">
            <v>265725.09906889999</v>
          </cell>
        </row>
        <row r="6">
          <cell r="K6">
            <v>4216</v>
          </cell>
        </row>
        <row r="7">
          <cell r="K7">
            <v>45695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3">
          <cell r="M3">
            <v>58.4</v>
          </cell>
        </row>
        <row r="5">
          <cell r="M5">
            <v>98371.986171199998</v>
          </cell>
        </row>
        <row r="6">
          <cell r="M6">
            <v>4726</v>
          </cell>
        </row>
        <row r="7">
          <cell r="M7">
            <v>26059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47.255000000000003</v>
          </cell>
        </row>
        <row r="4">
          <cell r="I4">
            <v>118657.30500000001</v>
          </cell>
        </row>
        <row r="5">
          <cell r="I5">
            <v>6415</v>
          </cell>
        </row>
        <row r="6">
          <cell r="I6">
            <v>31654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ducts"/>
      <sheetName val="Model"/>
      <sheetName val="Ratios"/>
      <sheetName val="DCF"/>
    </sheetNames>
    <sheetDataSet>
      <sheetData sheetId="0">
        <row r="2">
          <cell r="H2">
            <v>38.49</v>
          </cell>
        </row>
        <row r="5">
          <cell r="H5">
            <v>89295.8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H2">
            <v>485.4</v>
          </cell>
        </row>
        <row r="4">
          <cell r="H4">
            <v>6074032.8272537999</v>
          </cell>
        </row>
        <row r="5">
          <cell r="H5">
            <v>19099.870000000003</v>
          </cell>
        </row>
        <row r="6">
          <cell r="H6">
            <v>26.78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4080</v>
          </cell>
        </row>
        <row r="4">
          <cell r="J4">
            <v>7244589.7719575036</v>
          </cell>
        </row>
        <row r="5">
          <cell r="J5">
            <v>1098839</v>
          </cell>
        </row>
        <row r="6">
          <cell r="J6">
            <v>1227407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25.6</v>
          </cell>
        </row>
        <row r="4">
          <cell r="I4">
            <v>22246.400000000001</v>
          </cell>
        </row>
        <row r="5">
          <cell r="I5">
            <v>1078</v>
          </cell>
        </row>
        <row r="6">
          <cell r="I6">
            <v>8797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107400</v>
          </cell>
        </row>
        <row r="4">
          <cell r="I4">
            <v>12361328.658</v>
          </cell>
        </row>
        <row r="5">
          <cell r="I5">
            <v>1406213</v>
          </cell>
        </row>
        <row r="6">
          <cell r="I6">
            <v>638981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590</v>
          </cell>
        </row>
        <row r="4">
          <cell r="I4">
            <v>68627665.371000007</v>
          </cell>
        </row>
        <row r="5">
          <cell r="I5">
            <v>2695159</v>
          </cell>
        </row>
        <row r="6">
          <cell r="I6">
            <v>76771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69.63</v>
          </cell>
        </row>
        <row r="5">
          <cell r="I5">
            <v>1232.2425974099999</v>
          </cell>
        </row>
        <row r="6">
          <cell r="I6">
            <v>33.557000000000002</v>
          </cell>
        </row>
        <row r="7">
          <cell r="I7">
            <v>248.28200000000001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4.3600000000000003</v>
          </cell>
        </row>
        <row r="4">
          <cell r="I4">
            <v>248.91663792000003</v>
          </cell>
        </row>
        <row r="5">
          <cell r="I5">
            <v>34.395385999999995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68.88</v>
          </cell>
        </row>
        <row r="4">
          <cell r="H4">
            <v>89186.882892239984</v>
          </cell>
        </row>
        <row r="5">
          <cell r="H5">
            <v>1561</v>
          </cell>
        </row>
        <row r="6">
          <cell r="H6">
            <v>17624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56.28</v>
          </cell>
        </row>
        <row r="4">
          <cell r="H4">
            <v>76686.73404000001</v>
          </cell>
        </row>
        <row r="5">
          <cell r="H5">
            <v>698.54700000000003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H2">
            <v>72.48</v>
          </cell>
        </row>
        <row r="4">
          <cell r="H4">
            <v>46401.463049279999</v>
          </cell>
        </row>
        <row r="5">
          <cell r="H5"/>
        </row>
        <row r="6">
          <cell r="H6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26.72</v>
          </cell>
        </row>
        <row r="4">
          <cell r="H4">
            <v>31624.244938719999</v>
          </cell>
        </row>
        <row r="5">
          <cell r="H5">
            <v>2113</v>
          </cell>
        </row>
        <row r="6">
          <cell r="H6">
            <v>21603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75.650000000000006</v>
          </cell>
        </row>
        <row r="4">
          <cell r="H4">
            <v>37161.254464999998</v>
          </cell>
        </row>
        <row r="5">
          <cell r="H5">
            <v>733</v>
          </cell>
        </row>
        <row r="6">
          <cell r="H6">
            <v>12356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KHC.xlsx" TargetMode="External"/><Relationship Id="rId13" Type="http://schemas.openxmlformats.org/officeDocument/2006/relationships/hyperlink" Target="..\Models\DRI.xlsx" TargetMode="External"/><Relationship Id="rId18" Type="http://schemas.openxmlformats.org/officeDocument/2006/relationships/hyperlink" Target="..\Models\GSF.OL.xlsx" TargetMode="External"/><Relationship Id="rId3" Type="http://schemas.openxmlformats.org/officeDocument/2006/relationships/hyperlink" Target="..\Models\K.xlsx" TargetMode="External"/><Relationship Id="rId21" Type="http://schemas.openxmlformats.org/officeDocument/2006/relationships/hyperlink" Target="..\Models\SHAK.xlsx" TargetMode="External"/><Relationship Id="rId7" Type="http://schemas.openxmlformats.org/officeDocument/2006/relationships/hyperlink" Target="..\Models\DASH.xlsx" TargetMode="External"/><Relationship Id="rId12" Type="http://schemas.openxmlformats.org/officeDocument/2006/relationships/hyperlink" Target="..\Models\MKC.xlsx" TargetMode="External"/><Relationship Id="rId17" Type="http://schemas.openxmlformats.org/officeDocument/2006/relationships/hyperlink" Target="..\Models\AKBM.OL.xlsx" TargetMode="External"/><Relationship Id="rId25" Type="http://schemas.openxmlformats.org/officeDocument/2006/relationships/hyperlink" Target="..\Models\CAVA.xlsx" TargetMode="External"/><Relationship Id="rId2" Type="http://schemas.openxmlformats.org/officeDocument/2006/relationships/hyperlink" Target="..\Models\MDLZ.xlsx" TargetMode="External"/><Relationship Id="rId16" Type="http://schemas.openxmlformats.org/officeDocument/2006/relationships/hyperlink" Target="..\Models\AKVA.OL.xlsx" TargetMode="External"/><Relationship Id="rId20" Type="http://schemas.openxmlformats.org/officeDocument/2006/relationships/hyperlink" Target="..\Models\SFM.xlsx" TargetMode="External"/><Relationship Id="rId1" Type="http://schemas.openxmlformats.org/officeDocument/2006/relationships/hyperlink" Target="..\Models\MCD.xlsx" TargetMode="External"/><Relationship Id="rId6" Type="http://schemas.openxmlformats.org/officeDocument/2006/relationships/hyperlink" Target="..\Models\NOMAD.xlsx" TargetMode="External"/><Relationship Id="rId11" Type="http://schemas.openxmlformats.org/officeDocument/2006/relationships/hyperlink" Target="..\Models\NESN.SW.xlsx" TargetMode="External"/><Relationship Id="rId24" Type="http://schemas.openxmlformats.org/officeDocument/2006/relationships/hyperlink" Target="..\Models\HSY.xlsx" TargetMode="External"/><Relationship Id="rId5" Type="http://schemas.openxmlformats.org/officeDocument/2006/relationships/hyperlink" Target="..\Models\NLM.F.xlsx" TargetMode="External"/><Relationship Id="rId15" Type="http://schemas.openxmlformats.org/officeDocument/2006/relationships/hyperlink" Target="..\Models\BN.PA.xlsx" TargetMode="External"/><Relationship Id="rId23" Type="http://schemas.openxmlformats.org/officeDocument/2006/relationships/hyperlink" Target="..\Models\GIS.xlsx" TargetMode="External"/><Relationship Id="rId10" Type="http://schemas.openxmlformats.org/officeDocument/2006/relationships/hyperlink" Target="..\Models\CMG.xlsx" TargetMode="External"/><Relationship Id="rId19" Type="http://schemas.openxmlformats.org/officeDocument/2006/relationships/hyperlink" Target="..\Models\MOWI.OL.xlsx" TargetMode="External"/><Relationship Id="rId4" Type="http://schemas.openxmlformats.org/officeDocument/2006/relationships/hyperlink" Target="..\..\..\Models\ADM.xlsx" TargetMode="External"/><Relationship Id="rId9" Type="http://schemas.openxmlformats.org/officeDocument/2006/relationships/hyperlink" Target="..\Models\SYY.xlsx" TargetMode="External"/><Relationship Id="rId14" Type="http://schemas.openxmlformats.org/officeDocument/2006/relationships/hyperlink" Target="..\Models\UL.xlsx" TargetMode="External"/><Relationship Id="rId22" Type="http://schemas.openxmlformats.org/officeDocument/2006/relationships/hyperlink" Target="..\Models\DPZ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\Models\KO.xlsx" TargetMode="External"/><Relationship Id="rId1" Type="http://schemas.openxmlformats.org/officeDocument/2006/relationships/hyperlink" Target="..\Models\SBUX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ISPR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\Models\MO.xlsx" TargetMode="External"/><Relationship Id="rId7" Type="http://schemas.openxmlformats.org/officeDocument/2006/relationships/hyperlink" Target="..\Models\TPB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\Models\BTI.xlsx" TargetMode="External"/><Relationship Id="rId1" Type="http://schemas.openxmlformats.org/officeDocument/2006/relationships/hyperlink" Target="..\Models\PM.xlsx" TargetMode="External"/><Relationship Id="rId6" Type="http://schemas.openxmlformats.org/officeDocument/2006/relationships/hyperlink" Target="..\Models\IMB.L.xlsx" TargetMode="External"/><Relationship Id="rId11" Type="http://schemas.openxmlformats.org/officeDocument/2006/relationships/hyperlink" Target="..\Models\HMSP.JK.xlsx" TargetMode="External"/><Relationship Id="rId5" Type="http://schemas.openxmlformats.org/officeDocument/2006/relationships/hyperlink" Target="..\Models\2914.T.xlsx" TargetMode="External"/><Relationship Id="rId10" Type="http://schemas.openxmlformats.org/officeDocument/2006/relationships/hyperlink" Target="..\Models\VGR.xlsx" TargetMode="External"/><Relationship Id="rId4" Type="http://schemas.openxmlformats.org/officeDocument/2006/relationships/hyperlink" Target="..\Models\ITC.NS.xlsx" TargetMode="External"/><Relationship Id="rId9" Type="http://schemas.openxmlformats.org/officeDocument/2006/relationships/hyperlink" Target="..\Models\033780.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72A0-D782-4A63-8648-4453DC8E440D}">
  <dimension ref="A1:T53"/>
  <sheetViews>
    <sheetView tabSelected="1" zoomScale="200" zoomScaleNormal="200" workbookViewId="0">
      <selection activeCell="C4" sqref="C4"/>
    </sheetView>
  </sheetViews>
  <sheetFormatPr defaultRowHeight="15" x14ac:dyDescent="0.25"/>
  <cols>
    <col min="1" max="1" width="4.42578125" customWidth="1"/>
    <col min="2" max="2" width="20" customWidth="1"/>
    <col min="3" max="3" width="16.28515625" bestFit="1" customWidth="1"/>
  </cols>
  <sheetData>
    <row r="1" spans="1:20" x14ac:dyDescent="0.25">
      <c r="A1" s="21" t="s">
        <v>0</v>
      </c>
    </row>
    <row r="2" spans="1:20" x14ac:dyDescent="0.25">
      <c r="A2" t="s">
        <v>1</v>
      </c>
    </row>
    <row r="3" spans="1:20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</row>
    <row r="4" spans="1:20" x14ac:dyDescent="0.25">
      <c r="A4" s="2">
        <v>1</v>
      </c>
      <c r="B4" t="s">
        <v>781</v>
      </c>
      <c r="C4" t="s">
        <v>782</v>
      </c>
    </row>
    <row r="5" spans="1:20" x14ac:dyDescent="0.25">
      <c r="A5" s="2">
        <f>+A4+1</f>
        <v>2</v>
      </c>
      <c r="B5" t="s">
        <v>783</v>
      </c>
      <c r="C5" t="s">
        <v>784</v>
      </c>
    </row>
    <row r="6" spans="1:20" x14ac:dyDescent="0.25">
      <c r="A6" s="2">
        <f t="shared" ref="A6:A53" si="0">+A5+1</f>
        <v>3</v>
      </c>
      <c r="B6" t="s">
        <v>785</v>
      </c>
      <c r="C6" t="s">
        <v>30</v>
      </c>
    </row>
    <row r="7" spans="1:20" x14ac:dyDescent="0.25">
      <c r="A7" s="2">
        <f t="shared" si="0"/>
        <v>4</v>
      </c>
      <c r="B7" t="s">
        <v>786</v>
      </c>
      <c r="C7" t="s">
        <v>787</v>
      </c>
    </row>
    <row r="8" spans="1:20" x14ac:dyDescent="0.25">
      <c r="A8" s="2">
        <f t="shared" si="0"/>
        <v>5</v>
      </c>
      <c r="B8" t="s">
        <v>38</v>
      </c>
      <c r="C8" t="s">
        <v>39</v>
      </c>
    </row>
    <row r="9" spans="1:20" x14ac:dyDescent="0.25">
      <c r="A9" s="2">
        <f t="shared" si="0"/>
        <v>6</v>
      </c>
      <c r="B9" t="s">
        <v>788</v>
      </c>
      <c r="C9" t="s">
        <v>789</v>
      </c>
    </row>
    <row r="10" spans="1:20" x14ac:dyDescent="0.25">
      <c r="A10" s="2">
        <f t="shared" si="0"/>
        <v>7</v>
      </c>
      <c r="B10" t="s">
        <v>790</v>
      </c>
      <c r="C10" t="s">
        <v>791</v>
      </c>
    </row>
    <row r="11" spans="1:20" x14ac:dyDescent="0.25">
      <c r="A11" s="2">
        <f t="shared" si="0"/>
        <v>8</v>
      </c>
      <c r="B11" t="s">
        <v>792</v>
      </c>
      <c r="C11" t="s">
        <v>793</v>
      </c>
    </row>
    <row r="12" spans="1:20" x14ac:dyDescent="0.25">
      <c r="A12" s="2">
        <f t="shared" si="0"/>
        <v>9</v>
      </c>
      <c r="B12" t="s">
        <v>794</v>
      </c>
      <c r="C12" t="s">
        <v>795</v>
      </c>
    </row>
    <row r="13" spans="1:20" x14ac:dyDescent="0.25">
      <c r="A13" s="2">
        <f t="shared" si="0"/>
        <v>10</v>
      </c>
      <c r="B13" t="s">
        <v>796</v>
      </c>
      <c r="C13" t="s">
        <v>797</v>
      </c>
    </row>
    <row r="14" spans="1:20" x14ac:dyDescent="0.25">
      <c r="A14" s="2">
        <f t="shared" si="0"/>
        <v>11</v>
      </c>
      <c r="B14" t="s">
        <v>798</v>
      </c>
      <c r="C14" t="s">
        <v>799</v>
      </c>
    </row>
    <row r="15" spans="1:20" x14ac:dyDescent="0.25">
      <c r="A15" s="2">
        <f t="shared" si="0"/>
        <v>12</v>
      </c>
      <c r="B15" t="s">
        <v>800</v>
      </c>
      <c r="C15" t="s">
        <v>801</v>
      </c>
    </row>
    <row r="16" spans="1:20" x14ac:dyDescent="0.25">
      <c r="A16" s="2">
        <f t="shared" si="0"/>
        <v>13</v>
      </c>
      <c r="B16" t="s">
        <v>802</v>
      </c>
      <c r="C16" t="s">
        <v>803</v>
      </c>
    </row>
    <row r="17" spans="1:3" x14ac:dyDescent="0.25">
      <c r="A17" s="2">
        <f t="shared" si="0"/>
        <v>14</v>
      </c>
      <c r="B17" t="s">
        <v>804</v>
      </c>
      <c r="C17" t="s">
        <v>805</v>
      </c>
    </row>
    <row r="18" spans="1:3" x14ac:dyDescent="0.25">
      <c r="A18" s="2">
        <f t="shared" si="0"/>
        <v>15</v>
      </c>
      <c r="B18" t="s">
        <v>806</v>
      </c>
      <c r="C18" t="s">
        <v>807</v>
      </c>
    </row>
    <row r="19" spans="1:3" x14ac:dyDescent="0.25">
      <c r="A19" s="2">
        <f t="shared" si="0"/>
        <v>16</v>
      </c>
      <c r="B19" t="s">
        <v>808</v>
      </c>
      <c r="C19" t="s">
        <v>809</v>
      </c>
    </row>
    <row r="20" spans="1:3" x14ac:dyDescent="0.25">
      <c r="A20" s="2">
        <f t="shared" si="0"/>
        <v>17</v>
      </c>
      <c r="B20" t="s">
        <v>810</v>
      </c>
      <c r="C20" t="s">
        <v>811</v>
      </c>
    </row>
    <row r="21" spans="1:3" x14ac:dyDescent="0.25">
      <c r="A21" s="2">
        <f t="shared" si="0"/>
        <v>18</v>
      </c>
      <c r="B21" t="s">
        <v>812</v>
      </c>
      <c r="C21" t="s">
        <v>813</v>
      </c>
    </row>
    <row r="22" spans="1:3" x14ac:dyDescent="0.25">
      <c r="A22" s="2">
        <f t="shared" si="0"/>
        <v>19</v>
      </c>
      <c r="B22" t="s">
        <v>814</v>
      </c>
      <c r="C22" t="s">
        <v>815</v>
      </c>
    </row>
    <row r="23" spans="1:3" x14ac:dyDescent="0.25">
      <c r="A23" s="2">
        <f t="shared" si="0"/>
        <v>20</v>
      </c>
      <c r="B23" t="s">
        <v>816</v>
      </c>
      <c r="C23" t="s">
        <v>817</v>
      </c>
    </row>
    <row r="24" spans="1:3" x14ac:dyDescent="0.25">
      <c r="A24" s="2">
        <f t="shared" si="0"/>
        <v>21</v>
      </c>
      <c r="B24" t="s">
        <v>818</v>
      </c>
      <c r="C24" t="s">
        <v>819</v>
      </c>
    </row>
    <row r="25" spans="1:3" x14ac:dyDescent="0.25">
      <c r="A25" s="2">
        <f t="shared" si="0"/>
        <v>22</v>
      </c>
      <c r="B25" t="s">
        <v>820</v>
      </c>
      <c r="C25" t="s">
        <v>821</v>
      </c>
    </row>
    <row r="26" spans="1:3" x14ac:dyDescent="0.25">
      <c r="A26" s="2">
        <f t="shared" si="0"/>
        <v>23</v>
      </c>
      <c r="B26" t="s">
        <v>870</v>
      </c>
      <c r="C26" t="s">
        <v>871</v>
      </c>
    </row>
    <row r="27" spans="1:3" x14ac:dyDescent="0.25">
      <c r="A27" s="2">
        <f t="shared" si="0"/>
        <v>24</v>
      </c>
      <c r="B27" t="s">
        <v>822</v>
      </c>
      <c r="C27" t="s">
        <v>823</v>
      </c>
    </row>
    <row r="28" spans="1:3" x14ac:dyDescent="0.25">
      <c r="A28" s="2">
        <f t="shared" si="0"/>
        <v>25</v>
      </c>
      <c r="B28" t="s">
        <v>824</v>
      </c>
      <c r="C28" t="s">
        <v>825</v>
      </c>
    </row>
    <row r="29" spans="1:3" x14ac:dyDescent="0.25">
      <c r="A29" s="2">
        <f t="shared" si="0"/>
        <v>26</v>
      </c>
      <c r="B29" t="s">
        <v>826</v>
      </c>
      <c r="C29" t="s">
        <v>827</v>
      </c>
    </row>
    <row r="30" spans="1:3" x14ac:dyDescent="0.25">
      <c r="A30" s="2">
        <f t="shared" si="0"/>
        <v>27</v>
      </c>
      <c r="B30" t="s">
        <v>828</v>
      </c>
      <c r="C30" t="s">
        <v>829</v>
      </c>
    </row>
    <row r="31" spans="1:3" x14ac:dyDescent="0.25">
      <c r="A31" s="2">
        <f t="shared" si="0"/>
        <v>28</v>
      </c>
      <c r="B31" t="s">
        <v>830</v>
      </c>
      <c r="C31" t="s">
        <v>831</v>
      </c>
    </row>
    <row r="32" spans="1:3" x14ac:dyDescent="0.25">
      <c r="A32" s="2">
        <f t="shared" si="0"/>
        <v>29</v>
      </c>
      <c r="B32" t="s">
        <v>872</v>
      </c>
      <c r="C32" t="s">
        <v>873</v>
      </c>
    </row>
    <row r="33" spans="1:3" x14ac:dyDescent="0.25">
      <c r="A33" s="2">
        <f t="shared" si="0"/>
        <v>30</v>
      </c>
      <c r="B33" t="s">
        <v>243</v>
      </c>
      <c r="C33" t="s">
        <v>244</v>
      </c>
    </row>
    <row r="34" spans="1:3" x14ac:dyDescent="0.25">
      <c r="A34" s="2">
        <f t="shared" si="0"/>
        <v>31</v>
      </c>
      <c r="B34" t="s">
        <v>832</v>
      </c>
      <c r="C34" t="s">
        <v>833</v>
      </c>
    </row>
    <row r="35" spans="1:3" x14ac:dyDescent="0.25">
      <c r="A35" s="2">
        <f t="shared" si="0"/>
        <v>32</v>
      </c>
      <c r="B35" t="s">
        <v>834</v>
      </c>
      <c r="C35" t="s">
        <v>835</v>
      </c>
    </row>
    <row r="36" spans="1:3" x14ac:dyDescent="0.25">
      <c r="A36" s="2">
        <f t="shared" si="0"/>
        <v>33</v>
      </c>
      <c r="B36" t="s">
        <v>836</v>
      </c>
      <c r="C36" t="s">
        <v>837</v>
      </c>
    </row>
    <row r="37" spans="1:3" x14ac:dyDescent="0.25">
      <c r="A37" s="2">
        <f t="shared" si="0"/>
        <v>34</v>
      </c>
      <c r="B37" t="s">
        <v>838</v>
      </c>
      <c r="C37" t="s">
        <v>839</v>
      </c>
    </row>
    <row r="38" spans="1:3" x14ac:dyDescent="0.25">
      <c r="A38" s="2">
        <f t="shared" si="0"/>
        <v>35</v>
      </c>
      <c r="B38" t="s">
        <v>840</v>
      </c>
      <c r="C38" t="s">
        <v>841</v>
      </c>
    </row>
    <row r="39" spans="1:3" x14ac:dyDescent="0.25">
      <c r="A39" s="2">
        <f t="shared" si="0"/>
        <v>36</v>
      </c>
      <c r="B39" t="s">
        <v>842</v>
      </c>
      <c r="C39" t="s">
        <v>843</v>
      </c>
    </row>
    <row r="40" spans="1:3" x14ac:dyDescent="0.25">
      <c r="A40" s="2">
        <f t="shared" si="0"/>
        <v>37</v>
      </c>
      <c r="B40" t="s">
        <v>844</v>
      </c>
      <c r="C40" t="s">
        <v>845</v>
      </c>
    </row>
    <row r="41" spans="1:3" x14ac:dyDescent="0.25">
      <c r="A41" s="2">
        <f t="shared" si="0"/>
        <v>38</v>
      </c>
      <c r="B41" t="s">
        <v>846</v>
      </c>
      <c r="C41" t="s">
        <v>847</v>
      </c>
    </row>
    <row r="42" spans="1:3" x14ac:dyDescent="0.25">
      <c r="A42" s="2">
        <f t="shared" si="0"/>
        <v>39</v>
      </c>
      <c r="B42" t="s">
        <v>848</v>
      </c>
      <c r="C42" t="s">
        <v>849</v>
      </c>
    </row>
    <row r="43" spans="1:3" x14ac:dyDescent="0.25">
      <c r="A43" s="2">
        <f t="shared" si="0"/>
        <v>40</v>
      </c>
      <c r="B43" t="s">
        <v>850</v>
      </c>
      <c r="C43" t="s">
        <v>851</v>
      </c>
    </row>
    <row r="44" spans="1:3" x14ac:dyDescent="0.25">
      <c r="A44" s="2">
        <f t="shared" si="0"/>
        <v>41</v>
      </c>
      <c r="B44" t="s">
        <v>852</v>
      </c>
      <c r="C44" t="s">
        <v>853</v>
      </c>
    </row>
    <row r="45" spans="1:3" x14ac:dyDescent="0.25">
      <c r="A45" s="2">
        <f t="shared" si="0"/>
        <v>42</v>
      </c>
      <c r="B45" t="s">
        <v>854</v>
      </c>
      <c r="C45" t="s">
        <v>855</v>
      </c>
    </row>
    <row r="46" spans="1:3" x14ac:dyDescent="0.25">
      <c r="A46" s="2">
        <f t="shared" si="0"/>
        <v>43</v>
      </c>
      <c r="B46" t="s">
        <v>856</v>
      </c>
      <c r="C46" t="s">
        <v>857</v>
      </c>
    </row>
    <row r="47" spans="1:3" x14ac:dyDescent="0.25">
      <c r="A47" s="2">
        <f t="shared" si="0"/>
        <v>44</v>
      </c>
      <c r="B47" t="s">
        <v>858</v>
      </c>
      <c r="C47" t="s">
        <v>859</v>
      </c>
    </row>
    <row r="48" spans="1:3" x14ac:dyDescent="0.25">
      <c r="A48" s="2">
        <f t="shared" si="0"/>
        <v>45</v>
      </c>
      <c r="B48" t="s">
        <v>860</v>
      </c>
      <c r="C48" t="s">
        <v>861</v>
      </c>
    </row>
    <row r="49" spans="1:3" x14ac:dyDescent="0.25">
      <c r="A49" s="2">
        <f t="shared" si="0"/>
        <v>46</v>
      </c>
      <c r="B49" t="s">
        <v>862</v>
      </c>
      <c r="C49" t="s">
        <v>863</v>
      </c>
    </row>
    <row r="50" spans="1:3" x14ac:dyDescent="0.25">
      <c r="A50" s="2">
        <f t="shared" si="0"/>
        <v>47</v>
      </c>
      <c r="B50" t="s">
        <v>864</v>
      </c>
      <c r="C50" t="s">
        <v>865</v>
      </c>
    </row>
    <row r="51" spans="1:3" x14ac:dyDescent="0.25">
      <c r="A51" s="2">
        <f t="shared" si="0"/>
        <v>48</v>
      </c>
      <c r="B51" t="s">
        <v>866</v>
      </c>
      <c r="C51" t="s">
        <v>867</v>
      </c>
    </row>
    <row r="52" spans="1:3" x14ac:dyDescent="0.25">
      <c r="A52" s="2">
        <f t="shared" si="0"/>
        <v>49</v>
      </c>
      <c r="B52" t="s">
        <v>868</v>
      </c>
      <c r="C52" t="s">
        <v>869</v>
      </c>
    </row>
    <row r="53" spans="1:3" x14ac:dyDescent="0.25">
      <c r="A53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4CF-7B93-4C80-9712-0C74998FDC34}">
  <dimension ref="A1:AG374"/>
  <sheetViews>
    <sheetView zoomScale="200" zoomScaleNormal="200" workbookViewId="0">
      <selection activeCell="I40" sqref="I40"/>
    </sheetView>
  </sheetViews>
  <sheetFormatPr defaultRowHeight="15" x14ac:dyDescent="0.25"/>
  <cols>
    <col min="1" max="1" width="4.42578125" customWidth="1"/>
    <col min="2" max="2" width="32" bestFit="1" customWidth="1"/>
    <col min="3" max="3" width="15.140625" bestFit="1" customWidth="1"/>
    <col min="4" max="4" width="19.7109375" bestFit="1" customWidth="1"/>
    <col min="17" max="17" width="11" bestFit="1" customWidth="1"/>
  </cols>
  <sheetData>
    <row r="1" spans="1:33" x14ac:dyDescent="0.25">
      <c r="A1" s="3" t="s">
        <v>475</v>
      </c>
    </row>
    <row r="2" spans="1:33" x14ac:dyDescent="0.25">
      <c r="A2" t="s">
        <v>1</v>
      </c>
    </row>
    <row r="3" spans="1:33" x14ac:dyDescent="0.25">
      <c r="A3" s="22" t="s">
        <v>2</v>
      </c>
      <c r="B3" s="23" t="s">
        <v>3</v>
      </c>
      <c r="C3" s="23" t="s">
        <v>4</v>
      </c>
      <c r="D3" s="23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3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3" t="s">
        <v>18</v>
      </c>
      <c r="R3" s="23" t="s">
        <v>19</v>
      </c>
      <c r="S3" s="23" t="s">
        <v>20</v>
      </c>
      <c r="T3" s="2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2">
        <v>1</v>
      </c>
      <c r="B4" s="3" t="s">
        <v>21</v>
      </c>
      <c r="C4" t="s">
        <v>22</v>
      </c>
      <c r="D4" t="s">
        <v>23</v>
      </c>
      <c r="E4">
        <f>+[1]Main!$H$2</f>
        <v>77.62</v>
      </c>
      <c r="F4" s="4">
        <f>+[1]Main!$H$4*FX!C9</f>
        <v>250138.21200000003</v>
      </c>
      <c r="G4" s="4">
        <f>+([1]Main!$H$6-[1]Main!$H$5)*FX!C9</f>
        <v>73151.789999999994</v>
      </c>
      <c r="H4" s="4">
        <f>+F4+G4</f>
        <v>323290.00200000004</v>
      </c>
      <c r="I4" s="5" t="s">
        <v>24</v>
      </c>
      <c r="J4" s="5"/>
      <c r="Q4" s="4"/>
      <c r="R4">
        <v>1866</v>
      </c>
    </row>
    <row r="5" spans="1:33" x14ac:dyDescent="0.25">
      <c r="A5" s="2">
        <f>+A4+1</f>
        <v>2</v>
      </c>
      <c r="B5" s="3" t="s">
        <v>25</v>
      </c>
      <c r="C5" t="s">
        <v>26</v>
      </c>
      <c r="D5" t="s">
        <v>27</v>
      </c>
      <c r="E5" s="6">
        <f>+[2]Main!$H$2</f>
        <v>296.01</v>
      </c>
      <c r="F5" s="4">
        <f>+[2]Main!$H$4</f>
        <v>211656.83751926999</v>
      </c>
      <c r="G5" s="4">
        <f>+[2]Main!$H$6-[2]Main!$H$5</f>
        <v>37687</v>
      </c>
      <c r="H5" s="4">
        <f>+F5+G5</f>
        <v>249343.83751926999</v>
      </c>
      <c r="I5" s="5" t="s">
        <v>491</v>
      </c>
      <c r="J5" s="5"/>
      <c r="K5" s="5"/>
      <c r="L5" s="5"/>
      <c r="M5" s="5"/>
      <c r="Q5" s="4"/>
      <c r="R5">
        <v>1955</v>
      </c>
      <c r="S5" t="s">
        <v>28</v>
      </c>
    </row>
    <row r="6" spans="1:33" x14ac:dyDescent="0.25">
      <c r="A6" s="2">
        <f t="shared" ref="A6:A69" si="0">+A5+1</f>
        <v>3</v>
      </c>
      <c r="B6" s="3" t="s">
        <v>29</v>
      </c>
      <c r="C6" t="s">
        <v>30</v>
      </c>
      <c r="D6" t="s">
        <v>31</v>
      </c>
      <c r="E6" s="6">
        <f>+[3]Main!$I$2</f>
        <v>47.255000000000003</v>
      </c>
      <c r="F6" s="4">
        <f>+[3]Main!$I$4*FX!C3</f>
        <v>151881.35040000002</v>
      </c>
      <c r="G6" s="4">
        <f>+([3]Main!$I$6-[3]Main!$I$5)*FX!C3</f>
        <v>32305.920000000002</v>
      </c>
      <c r="H6" s="4">
        <f>+F6+G6</f>
        <v>184187.27040000004</v>
      </c>
      <c r="I6" s="5" t="s">
        <v>32</v>
      </c>
      <c r="Q6" s="4"/>
    </row>
    <row r="7" spans="1:33" x14ac:dyDescent="0.25">
      <c r="A7" s="2">
        <f t="shared" si="0"/>
        <v>4</v>
      </c>
      <c r="B7" s="3" t="s">
        <v>33</v>
      </c>
      <c r="C7" t="s">
        <v>34</v>
      </c>
      <c r="D7" t="s">
        <v>27</v>
      </c>
      <c r="E7" s="6">
        <f>+[4]Main!$H$2</f>
        <v>68.88</v>
      </c>
      <c r="F7" s="4">
        <f>+[4]Main!$H$4</f>
        <v>89186.882892239984</v>
      </c>
      <c r="G7" s="4">
        <f>+[4]Main!$H$6-[4]Main!$H$5</f>
        <v>16063</v>
      </c>
      <c r="H7" s="4">
        <f>+F7+G7</f>
        <v>105249.88289223998</v>
      </c>
      <c r="I7" s="5" t="s">
        <v>491</v>
      </c>
      <c r="J7" s="5"/>
      <c r="K7" s="5"/>
      <c r="L7" s="5"/>
      <c r="M7" s="5"/>
      <c r="Q7" s="4"/>
      <c r="R7">
        <v>2012</v>
      </c>
      <c r="S7" t="s">
        <v>35</v>
      </c>
    </row>
    <row r="8" spans="1:33" x14ac:dyDescent="0.25">
      <c r="A8" s="2">
        <f t="shared" si="0"/>
        <v>5</v>
      </c>
      <c r="B8" s="3" t="s">
        <v>36</v>
      </c>
      <c r="C8" t="s">
        <v>37</v>
      </c>
      <c r="D8" t="s">
        <v>27</v>
      </c>
      <c r="E8" s="6">
        <f>+[5]Main!$H$2</f>
        <v>56.28</v>
      </c>
      <c r="F8" s="4">
        <f>+[5]Main!$H$4</f>
        <v>76686.73404000001</v>
      </c>
      <c r="G8" s="4">
        <f>+[5]Main!$H$6-[5]Main!$H$5</f>
        <v>-698.54700000000003</v>
      </c>
      <c r="H8" s="4">
        <f>+F8+G8</f>
        <v>75988.187040000004</v>
      </c>
      <c r="I8" s="5" t="s">
        <v>24</v>
      </c>
      <c r="J8" s="5"/>
      <c r="Q8" s="4"/>
      <c r="R8">
        <v>1993</v>
      </c>
    </row>
    <row r="9" spans="1:33" x14ac:dyDescent="0.25">
      <c r="A9" s="2">
        <f t="shared" si="0"/>
        <v>6</v>
      </c>
      <c r="B9" t="s">
        <v>38</v>
      </c>
      <c r="C9" t="s">
        <v>39</v>
      </c>
      <c r="D9" t="s">
        <v>40</v>
      </c>
      <c r="E9" s="6"/>
      <c r="F9" s="4"/>
      <c r="G9" s="4"/>
      <c r="H9" s="4"/>
      <c r="Q9" s="4"/>
    </row>
    <row r="10" spans="1:33" x14ac:dyDescent="0.25">
      <c r="A10" s="2">
        <f t="shared" si="0"/>
        <v>7</v>
      </c>
      <c r="B10" s="3" t="s">
        <v>41</v>
      </c>
      <c r="C10" t="s">
        <v>42</v>
      </c>
      <c r="D10" t="s">
        <v>27</v>
      </c>
      <c r="E10" s="6">
        <f>+[6]Main!$G$3</f>
        <v>172.39</v>
      </c>
      <c r="F10" s="4">
        <f>+[6]Main!$G$5</f>
        <v>71610.157641209997</v>
      </c>
      <c r="G10" s="4">
        <f>+[6]Main!$G$7-[6]Main!$G$6</f>
        <v>-4078</v>
      </c>
      <c r="H10" s="4">
        <f>+F10+G10</f>
        <v>67532.157641209997</v>
      </c>
      <c r="I10" s="5" t="s">
        <v>24</v>
      </c>
      <c r="J10" s="5"/>
      <c r="Q10" s="4"/>
      <c r="R10">
        <v>2013</v>
      </c>
    </row>
    <row r="11" spans="1:33" x14ac:dyDescent="0.25">
      <c r="A11" s="2">
        <f t="shared" si="0"/>
        <v>8</v>
      </c>
      <c r="B11" t="s">
        <v>43</v>
      </c>
      <c r="C11" t="s">
        <v>44</v>
      </c>
      <c r="D11" t="s">
        <v>31</v>
      </c>
      <c r="E11" s="6"/>
      <c r="F11" s="4"/>
      <c r="G11" s="4"/>
      <c r="H11" s="4"/>
      <c r="Q11" s="4"/>
    </row>
    <row r="12" spans="1:33" x14ac:dyDescent="0.25">
      <c r="A12" s="2">
        <f t="shared" si="0"/>
        <v>9</v>
      </c>
      <c r="B12" s="3" t="s">
        <v>45</v>
      </c>
      <c r="C12" t="s">
        <v>46</v>
      </c>
      <c r="D12" t="s">
        <v>47</v>
      </c>
      <c r="E12" s="6">
        <f>+[7]Main!$H$2</f>
        <v>72.48</v>
      </c>
      <c r="F12" s="4">
        <f>+[7]Main!$H$4*FX!C8</f>
        <v>52897.667876179192</v>
      </c>
      <c r="G12" s="4">
        <f>+([7]Main!$H$6-[7]Main!$H$5)*FX!C8</f>
        <v>0</v>
      </c>
      <c r="H12" s="4">
        <f>+F12+G12</f>
        <v>52897.667876179192</v>
      </c>
      <c r="I12" s="5" t="s">
        <v>24</v>
      </c>
      <c r="Q12" s="4"/>
    </row>
    <row r="13" spans="1:33" x14ac:dyDescent="0.25">
      <c r="A13" s="2">
        <f t="shared" si="0"/>
        <v>10</v>
      </c>
      <c r="B13" s="3" t="s">
        <v>48</v>
      </c>
      <c r="C13" t="s">
        <v>49</v>
      </c>
      <c r="D13" t="s">
        <v>27</v>
      </c>
      <c r="E13" s="6">
        <f>+[8]Main!$H$2</f>
        <v>26.72</v>
      </c>
      <c r="F13" s="4">
        <f>+[8]Main!$H$4</f>
        <v>31624.244938719999</v>
      </c>
      <c r="G13" s="4">
        <f>+[8]Main!$H$6-[8]Main!$H$5</f>
        <v>19490</v>
      </c>
      <c r="H13" s="4">
        <f>+F13+G13</f>
        <v>51114.244938720003</v>
      </c>
      <c r="I13" s="5" t="s">
        <v>24</v>
      </c>
      <c r="J13" s="5"/>
      <c r="Q13" s="4"/>
      <c r="R13">
        <v>1869</v>
      </c>
    </row>
    <row r="14" spans="1:33" x14ac:dyDescent="0.25">
      <c r="A14" s="2">
        <f t="shared" si="0"/>
        <v>11</v>
      </c>
      <c r="B14" s="3" t="s">
        <v>50</v>
      </c>
      <c r="C14" t="s">
        <v>51</v>
      </c>
      <c r="D14" t="s">
        <v>27</v>
      </c>
      <c r="E14" s="6">
        <f>+[9]Main!$H$2</f>
        <v>75.650000000000006</v>
      </c>
      <c r="F14" s="4">
        <f>+[9]Main!$H$4</f>
        <v>37161.254464999998</v>
      </c>
      <c r="G14" s="4">
        <f>+[9]Main!$H$6-[9]Main!$H$5</f>
        <v>11623</v>
      </c>
      <c r="H14" s="4">
        <f>+F14+G14</f>
        <v>48784.254464999998</v>
      </c>
      <c r="I14" s="5" t="s">
        <v>24</v>
      </c>
      <c r="J14" s="5"/>
      <c r="Q14" s="4"/>
      <c r="R14">
        <v>1969</v>
      </c>
    </row>
    <row r="15" spans="1:33" x14ac:dyDescent="0.25">
      <c r="A15" s="2">
        <f t="shared" si="0"/>
        <v>12</v>
      </c>
      <c r="B15" s="3" t="s">
        <v>52</v>
      </c>
      <c r="C15" t="s">
        <v>53</v>
      </c>
      <c r="D15" t="s">
        <v>27</v>
      </c>
      <c r="E15" s="6">
        <f>+[10]Main!$J$2</f>
        <v>52.07</v>
      </c>
      <c r="F15" s="4">
        <f>+[10]Main!$J$4</f>
        <v>28244.199404300001</v>
      </c>
      <c r="G15" s="4">
        <f>+[10]Main!$J$6-[10]Main!$J$5</f>
        <v>13837.7</v>
      </c>
      <c r="H15" s="4">
        <f>+F15+G15</f>
        <v>42081.899404299998</v>
      </c>
      <c r="I15" s="5" t="s">
        <v>1167</v>
      </c>
      <c r="Q15" s="4"/>
    </row>
    <row r="16" spans="1:33" x14ac:dyDescent="0.25">
      <c r="A16" s="2">
        <f t="shared" si="0"/>
        <v>13</v>
      </c>
      <c r="B16" s="3" t="s">
        <v>54</v>
      </c>
      <c r="C16" t="s">
        <v>55</v>
      </c>
      <c r="D16" t="s">
        <v>27</v>
      </c>
      <c r="E16" s="6">
        <f>+[11]Main!$J$2</f>
        <v>164.97</v>
      </c>
      <c r="F16" s="4">
        <f>+[11]Main!$J$4</f>
        <v>33423.547236300001</v>
      </c>
      <c r="G16" s="4">
        <f>+[11]Main!$J$6-[11]Main!$J$5</f>
        <v>4410.2420000000002</v>
      </c>
      <c r="H16" s="4">
        <f>+F16+G16</f>
        <v>37833.789236299999</v>
      </c>
      <c r="I16" s="5" t="s">
        <v>491</v>
      </c>
      <c r="Q16" s="4"/>
    </row>
    <row r="17" spans="1:19" x14ac:dyDescent="0.25">
      <c r="A17" s="2">
        <f t="shared" si="0"/>
        <v>14</v>
      </c>
      <c r="B17" t="s">
        <v>56</v>
      </c>
      <c r="C17" t="s">
        <v>57</v>
      </c>
      <c r="D17" t="s">
        <v>711</v>
      </c>
      <c r="E17" s="6"/>
      <c r="F17" s="4"/>
      <c r="G17" s="4"/>
      <c r="H17" s="4"/>
      <c r="Q17" s="4"/>
    </row>
    <row r="18" spans="1:19" x14ac:dyDescent="0.25">
      <c r="A18" s="2">
        <f t="shared" si="0"/>
        <v>15</v>
      </c>
      <c r="B18" t="s">
        <v>59</v>
      </c>
      <c r="C18" s="7" t="s">
        <v>60</v>
      </c>
      <c r="D18" t="s">
        <v>711</v>
      </c>
      <c r="E18" s="6"/>
      <c r="F18" s="4"/>
      <c r="G18" s="4"/>
      <c r="H18" s="4"/>
      <c r="Q18" s="4"/>
    </row>
    <row r="19" spans="1:19" x14ac:dyDescent="0.25">
      <c r="A19" s="2">
        <f t="shared" si="0"/>
        <v>16</v>
      </c>
      <c r="B19" t="s">
        <v>61</v>
      </c>
      <c r="C19" t="s">
        <v>62</v>
      </c>
      <c r="D19" t="s">
        <v>63</v>
      </c>
      <c r="E19" s="6"/>
      <c r="F19" s="4"/>
      <c r="G19" s="4"/>
      <c r="H19" s="4"/>
      <c r="Q19" s="4"/>
    </row>
    <row r="20" spans="1:19" x14ac:dyDescent="0.25">
      <c r="A20" s="2">
        <f t="shared" si="0"/>
        <v>17</v>
      </c>
      <c r="B20" t="s">
        <v>64</v>
      </c>
      <c r="C20" t="s">
        <v>65</v>
      </c>
      <c r="D20" t="s">
        <v>66</v>
      </c>
      <c r="E20" s="6"/>
      <c r="F20" s="4"/>
      <c r="G20" s="4"/>
      <c r="H20" s="4"/>
      <c r="Q20" s="4"/>
    </row>
    <row r="21" spans="1:19" x14ac:dyDescent="0.25">
      <c r="A21" s="2">
        <f t="shared" si="0"/>
        <v>18</v>
      </c>
      <c r="B21" t="s">
        <v>67</v>
      </c>
      <c r="C21" t="s">
        <v>68</v>
      </c>
      <c r="D21" t="s">
        <v>23</v>
      </c>
      <c r="E21" s="6"/>
      <c r="F21" s="4"/>
      <c r="G21" s="4"/>
      <c r="H21" s="4"/>
      <c r="Q21" s="4"/>
    </row>
    <row r="22" spans="1:19" x14ac:dyDescent="0.25">
      <c r="A22" s="2">
        <f t="shared" si="0"/>
        <v>19</v>
      </c>
      <c r="B22" s="3" t="s">
        <v>69</v>
      </c>
      <c r="C22" t="s">
        <v>70</v>
      </c>
      <c r="D22" t="s">
        <v>27</v>
      </c>
      <c r="E22" s="6">
        <f>+[12]Main!$I$2</f>
        <v>81.52</v>
      </c>
      <c r="F22" s="4">
        <f>+[12]Main!$I$4</f>
        <v>28099.772318880001</v>
      </c>
      <c r="G22" s="4">
        <f>+[12]Main!$I$6-[12]Main!$I$5</f>
        <v>5160</v>
      </c>
      <c r="H22" s="4">
        <f>+F22+G22</f>
        <v>33259.772318880001</v>
      </c>
      <c r="I22" s="5" t="s">
        <v>24</v>
      </c>
      <c r="J22" s="5"/>
      <c r="K22" s="5"/>
      <c r="L22" s="5"/>
      <c r="M22" s="5"/>
      <c r="Q22" s="4"/>
      <c r="R22">
        <v>1906</v>
      </c>
      <c r="S22" t="s">
        <v>35</v>
      </c>
    </row>
    <row r="23" spans="1:19" x14ac:dyDescent="0.25">
      <c r="A23" s="2">
        <f t="shared" si="0"/>
        <v>20</v>
      </c>
      <c r="B23" t="s">
        <v>71</v>
      </c>
      <c r="C23" t="s">
        <v>72</v>
      </c>
      <c r="D23" t="s">
        <v>73</v>
      </c>
      <c r="E23" s="6"/>
      <c r="F23" s="4"/>
      <c r="G23" s="4"/>
      <c r="H23" s="4"/>
      <c r="Q23" s="4"/>
    </row>
    <row r="24" spans="1:19" x14ac:dyDescent="0.25">
      <c r="A24" s="2">
        <f t="shared" si="0"/>
        <v>21</v>
      </c>
      <c r="B24" t="s">
        <v>74</v>
      </c>
      <c r="C24" t="s">
        <v>75</v>
      </c>
      <c r="D24" t="s">
        <v>40</v>
      </c>
      <c r="E24" s="6"/>
      <c r="F24" s="4"/>
      <c r="G24" s="4"/>
      <c r="H24" s="4"/>
      <c r="Q24" s="4"/>
    </row>
    <row r="25" spans="1:19" x14ac:dyDescent="0.25">
      <c r="A25" s="2">
        <f t="shared" si="0"/>
        <v>22</v>
      </c>
      <c r="B25" t="s">
        <v>76</v>
      </c>
      <c r="C25" t="s">
        <v>77</v>
      </c>
      <c r="D25" t="s">
        <v>40</v>
      </c>
      <c r="E25" s="6"/>
      <c r="F25" s="4"/>
      <c r="G25" s="4"/>
      <c r="H25" s="4"/>
      <c r="Q25" s="4"/>
    </row>
    <row r="26" spans="1:19" x14ac:dyDescent="0.25">
      <c r="A26" s="2">
        <f t="shared" si="0"/>
        <v>23</v>
      </c>
      <c r="B26" s="3" t="s">
        <v>78</v>
      </c>
      <c r="C26" t="s">
        <v>78</v>
      </c>
      <c r="D26" t="s">
        <v>27</v>
      </c>
      <c r="E26" s="6">
        <f>+[13]Main!$I$2</f>
        <v>51.28</v>
      </c>
      <c r="F26" s="4">
        <f>+[13]Main!$I$4</f>
        <v>24539.198905600002</v>
      </c>
      <c r="G26" s="4">
        <f>+[13]Main!$I$6-[13]Main!$I$5</f>
        <v>1450</v>
      </c>
      <c r="H26" s="4">
        <f>+F26+G26</f>
        <v>25989.198905600002</v>
      </c>
      <c r="I26" s="5" t="s">
        <v>24</v>
      </c>
      <c r="J26" s="5"/>
      <c r="K26" s="5"/>
      <c r="L26" s="5"/>
      <c r="M26" s="5"/>
      <c r="Q26" s="4"/>
      <c r="R26">
        <v>1902</v>
      </c>
    </row>
    <row r="27" spans="1:19" x14ac:dyDescent="0.25">
      <c r="A27" s="2">
        <f t="shared" si="0"/>
        <v>24</v>
      </c>
      <c r="B27" t="s">
        <v>79</v>
      </c>
      <c r="C27" t="s">
        <v>80</v>
      </c>
      <c r="D27" t="s">
        <v>31</v>
      </c>
      <c r="E27" s="6"/>
      <c r="F27" s="4"/>
      <c r="G27" s="4"/>
      <c r="H27" s="4"/>
      <c r="Q27" s="4"/>
    </row>
    <row r="28" spans="1:19" x14ac:dyDescent="0.25">
      <c r="A28" s="2">
        <f t="shared" si="0"/>
        <v>25</v>
      </c>
      <c r="B28" t="s">
        <v>81</v>
      </c>
      <c r="C28" t="s">
        <v>82</v>
      </c>
      <c r="D28" t="s">
        <v>83</v>
      </c>
      <c r="E28" s="6"/>
      <c r="F28" s="4"/>
      <c r="G28" s="4"/>
      <c r="H28" s="4"/>
      <c r="Q28" s="4"/>
    </row>
    <row r="29" spans="1:19" x14ac:dyDescent="0.25">
      <c r="A29" s="2">
        <f t="shared" si="0"/>
        <v>26</v>
      </c>
      <c r="B29" t="s">
        <v>84</v>
      </c>
      <c r="C29" t="s">
        <v>85</v>
      </c>
      <c r="D29" t="s">
        <v>27</v>
      </c>
      <c r="E29" s="6"/>
      <c r="F29" s="4"/>
      <c r="G29" s="4"/>
      <c r="H29" s="4"/>
      <c r="Q29" s="4"/>
    </row>
    <row r="30" spans="1:19" x14ac:dyDescent="0.25">
      <c r="A30" s="2">
        <f t="shared" si="0"/>
        <v>27</v>
      </c>
      <c r="B30" s="3" t="s">
        <v>86</v>
      </c>
      <c r="C30" t="s">
        <v>87</v>
      </c>
      <c r="D30" t="s">
        <v>27</v>
      </c>
      <c r="E30" s="6">
        <f>+[14]Main!$J$2</f>
        <v>76.930000000000007</v>
      </c>
      <c r="F30" s="4">
        <f>+[14]Main!$J$4</f>
        <v>20629.107760310002</v>
      </c>
      <c r="G30" s="4">
        <f>+[14]Main!$J$6-[14]Main!$J$5</f>
        <v>4155.7999999999993</v>
      </c>
      <c r="H30" s="4">
        <f>+F30+G30</f>
        <v>24784.907760310001</v>
      </c>
      <c r="I30" s="5" t="s">
        <v>88</v>
      </c>
      <c r="J30" s="5"/>
      <c r="Q30" s="4"/>
      <c r="S30" t="s">
        <v>89</v>
      </c>
    </row>
    <row r="31" spans="1:19" x14ac:dyDescent="0.25">
      <c r="A31" s="2">
        <f t="shared" si="0"/>
        <v>28</v>
      </c>
      <c r="B31" s="3" t="s">
        <v>90</v>
      </c>
      <c r="C31" t="s">
        <v>91</v>
      </c>
      <c r="D31" t="s">
        <v>27</v>
      </c>
      <c r="E31" s="6">
        <f>+[15]Main!$I$2</f>
        <v>192.3</v>
      </c>
      <c r="F31" s="4">
        <f>+[15]Main!$I$4</f>
        <v>22527.326947800004</v>
      </c>
      <c r="G31" s="4">
        <f>+[15]Main!$I$6-[15]Main!$I$5</f>
        <v>2179.5999999999995</v>
      </c>
      <c r="H31" s="4">
        <f>+F31+G31</f>
        <v>24706.926947800002</v>
      </c>
      <c r="I31" s="5" t="s">
        <v>92</v>
      </c>
      <c r="J31" s="5"/>
      <c r="Q31" s="4"/>
      <c r="S31" t="s">
        <v>28</v>
      </c>
    </row>
    <row r="32" spans="1:19" x14ac:dyDescent="0.25">
      <c r="A32" s="2">
        <f t="shared" si="0"/>
        <v>29</v>
      </c>
      <c r="B32" t="s">
        <v>93</v>
      </c>
      <c r="C32" t="s">
        <v>94</v>
      </c>
      <c r="D32" t="s">
        <v>95</v>
      </c>
      <c r="E32" s="6"/>
      <c r="F32" s="4"/>
      <c r="G32" s="4"/>
      <c r="H32" s="4"/>
      <c r="Q32" s="4"/>
    </row>
    <row r="33" spans="1:17" x14ac:dyDescent="0.25">
      <c r="A33" s="2">
        <f t="shared" si="0"/>
        <v>30</v>
      </c>
      <c r="B33" t="s">
        <v>96</v>
      </c>
      <c r="C33" t="s">
        <v>97</v>
      </c>
      <c r="D33" t="s">
        <v>711</v>
      </c>
      <c r="E33" s="6"/>
      <c r="F33" s="4"/>
      <c r="G33" s="4"/>
      <c r="H33" s="4"/>
      <c r="Q33" s="4"/>
    </row>
    <row r="34" spans="1:17" x14ac:dyDescent="0.25">
      <c r="A34" s="2">
        <f t="shared" si="0"/>
        <v>31</v>
      </c>
      <c r="B34" t="s">
        <v>98</v>
      </c>
      <c r="C34" t="s">
        <v>99</v>
      </c>
      <c r="D34" t="s">
        <v>27</v>
      </c>
      <c r="E34" s="6"/>
      <c r="F34" s="4"/>
      <c r="G34" s="4"/>
      <c r="H34" s="4"/>
      <c r="Q34" s="4"/>
    </row>
    <row r="35" spans="1:17" x14ac:dyDescent="0.25">
      <c r="A35" s="2">
        <f t="shared" si="0"/>
        <v>32</v>
      </c>
      <c r="B35" t="s">
        <v>100</v>
      </c>
      <c r="C35" t="s">
        <v>101</v>
      </c>
      <c r="D35" t="s">
        <v>102</v>
      </c>
      <c r="E35" s="6"/>
      <c r="F35" s="4"/>
      <c r="G35" s="4"/>
      <c r="H35" s="4"/>
      <c r="Q35" s="4"/>
    </row>
    <row r="36" spans="1:17" x14ac:dyDescent="0.25">
      <c r="A36" s="2">
        <f t="shared" si="0"/>
        <v>33</v>
      </c>
      <c r="B36" t="s">
        <v>103</v>
      </c>
      <c r="C36" t="s">
        <v>104</v>
      </c>
      <c r="D36" t="s">
        <v>105</v>
      </c>
      <c r="E36" s="6"/>
      <c r="F36" s="4"/>
      <c r="G36" s="4"/>
      <c r="H36" s="4"/>
      <c r="Q36" s="4"/>
    </row>
    <row r="37" spans="1:17" x14ac:dyDescent="0.25">
      <c r="A37" s="2">
        <f t="shared" si="0"/>
        <v>34</v>
      </c>
      <c r="B37" t="s">
        <v>106</v>
      </c>
      <c r="C37" t="s">
        <v>107</v>
      </c>
      <c r="D37" t="s">
        <v>27</v>
      </c>
      <c r="E37" s="6"/>
      <c r="F37" s="4"/>
      <c r="G37" s="4"/>
      <c r="H37" s="4"/>
      <c r="Q37" s="4"/>
    </row>
    <row r="38" spans="1:17" x14ac:dyDescent="0.25">
      <c r="A38" s="2">
        <f t="shared" si="0"/>
        <v>35</v>
      </c>
      <c r="B38" t="s">
        <v>108</v>
      </c>
      <c r="C38" t="s">
        <v>109</v>
      </c>
      <c r="D38" t="s">
        <v>110</v>
      </c>
      <c r="E38" s="6"/>
      <c r="F38" s="4"/>
      <c r="G38" s="4"/>
      <c r="H38" s="4"/>
      <c r="Q38" s="4"/>
    </row>
    <row r="39" spans="1:17" x14ac:dyDescent="0.25">
      <c r="A39" s="2">
        <f t="shared" si="0"/>
        <v>36</v>
      </c>
      <c r="B39" s="3" t="s">
        <v>111</v>
      </c>
      <c r="C39" t="s">
        <v>112</v>
      </c>
      <c r="D39" t="s">
        <v>27</v>
      </c>
      <c r="E39" s="6">
        <f>+[16]Main!$I$2</f>
        <v>90.6</v>
      </c>
      <c r="F39" s="4">
        <f>+[16]Main!$I$4</f>
        <v>10478.7931914</v>
      </c>
      <c r="G39" s="4">
        <f>+[16]Main!$I$6-[16]Main!$I$5</f>
        <v>-289.35000000000002</v>
      </c>
      <c r="H39" s="4">
        <f>+F39+G39</f>
        <v>10189.4431914</v>
      </c>
      <c r="I39" s="5" t="s">
        <v>491</v>
      </c>
      <c r="Q39" s="4"/>
    </row>
    <row r="40" spans="1:17" x14ac:dyDescent="0.25">
      <c r="A40" s="2">
        <f t="shared" si="0"/>
        <v>37</v>
      </c>
      <c r="B40" s="3" t="s">
        <v>113</v>
      </c>
      <c r="C40" t="s">
        <v>114</v>
      </c>
      <c r="D40" t="s">
        <v>27</v>
      </c>
      <c r="E40" s="6">
        <f>+[17]Main!$J$2</f>
        <v>480.97</v>
      </c>
      <c r="F40" s="4">
        <f>+[17]Main!$J$4</f>
        <v>16328.412533369999</v>
      </c>
      <c r="G40" s="4">
        <f>+[17]Main!$J$6-[17]Main!$J$5</f>
        <v>4491.2430000000004</v>
      </c>
      <c r="H40" s="4">
        <f>+F40+G40</f>
        <v>20819.655533370002</v>
      </c>
      <c r="I40" s="5" t="s">
        <v>1168</v>
      </c>
      <c r="Q40" s="4"/>
    </row>
    <row r="41" spans="1:17" x14ac:dyDescent="0.25">
      <c r="A41" s="2">
        <f t="shared" si="0"/>
        <v>38</v>
      </c>
      <c r="B41" t="s">
        <v>115</v>
      </c>
      <c r="C41" t="s">
        <v>116</v>
      </c>
      <c r="D41" t="s">
        <v>117</v>
      </c>
      <c r="E41" s="6"/>
      <c r="F41" s="4"/>
      <c r="G41" s="4"/>
      <c r="H41" s="4"/>
      <c r="Q41" s="4"/>
    </row>
    <row r="42" spans="1:17" x14ac:dyDescent="0.25">
      <c r="A42" s="2">
        <f t="shared" si="0"/>
        <v>39</v>
      </c>
      <c r="B42" t="s">
        <v>118</v>
      </c>
      <c r="C42" t="s">
        <v>119</v>
      </c>
      <c r="D42" t="s">
        <v>105</v>
      </c>
      <c r="E42" s="6"/>
      <c r="F42" s="4"/>
      <c r="G42" s="4"/>
      <c r="H42" s="4"/>
      <c r="Q42" s="4"/>
    </row>
    <row r="43" spans="1:17" x14ac:dyDescent="0.25">
      <c r="A43" s="2">
        <f t="shared" si="0"/>
        <v>40</v>
      </c>
      <c r="B43" t="s">
        <v>120</v>
      </c>
      <c r="C43" t="s">
        <v>121</v>
      </c>
      <c r="D43" t="s">
        <v>122</v>
      </c>
      <c r="E43" s="6"/>
      <c r="F43" s="4"/>
      <c r="G43" s="4"/>
      <c r="H43" s="4"/>
      <c r="Q43" s="4"/>
    </row>
    <row r="44" spans="1:17" x14ac:dyDescent="0.25">
      <c r="A44" s="2">
        <f t="shared" si="0"/>
        <v>41</v>
      </c>
      <c r="B44" s="3" t="s">
        <v>123</v>
      </c>
      <c r="C44" t="s">
        <v>124</v>
      </c>
      <c r="D44" t="s">
        <v>27</v>
      </c>
      <c r="E44" s="6">
        <f>+[18]Main!$I$2</f>
        <v>164.28</v>
      </c>
      <c r="F44" s="4">
        <f>+[18]Main!$I$4</f>
        <v>16076.2140936</v>
      </c>
      <c r="G44" s="4">
        <f>+[18]Main!$I$6-[18]Main!$I$5</f>
        <v>-277.411</v>
      </c>
      <c r="H44" s="4">
        <f>+F44+G44</f>
        <v>15798.8030936</v>
      </c>
      <c r="I44" s="5" t="s">
        <v>491</v>
      </c>
      <c r="Q44" s="4"/>
    </row>
    <row r="45" spans="1:17" x14ac:dyDescent="0.25">
      <c r="A45" s="2">
        <f t="shared" si="0"/>
        <v>42</v>
      </c>
      <c r="B45" t="s">
        <v>125</v>
      </c>
      <c r="C45" t="s">
        <v>126</v>
      </c>
      <c r="D45" t="s">
        <v>27</v>
      </c>
      <c r="E45" s="6"/>
      <c r="F45" s="4"/>
      <c r="G45" s="4"/>
      <c r="H45" s="4"/>
      <c r="Q45" s="4"/>
    </row>
    <row r="46" spans="1:17" x14ac:dyDescent="0.25">
      <c r="A46" s="2">
        <f t="shared" si="0"/>
        <v>43</v>
      </c>
      <c r="B46" t="s">
        <v>127</v>
      </c>
      <c r="C46" t="s">
        <v>128</v>
      </c>
      <c r="D46" t="s">
        <v>27</v>
      </c>
      <c r="E46" s="6"/>
      <c r="F46" s="4"/>
      <c r="G46" s="4"/>
      <c r="H46" s="4"/>
      <c r="Q46" s="4"/>
    </row>
    <row r="47" spans="1:17" x14ac:dyDescent="0.25">
      <c r="A47" s="2">
        <f t="shared" si="0"/>
        <v>44</v>
      </c>
      <c r="B47" t="s">
        <v>129</v>
      </c>
      <c r="C47" t="s">
        <v>130</v>
      </c>
      <c r="D47" t="s">
        <v>27</v>
      </c>
      <c r="E47" s="6"/>
      <c r="F47" s="4"/>
      <c r="G47" s="4"/>
      <c r="H47" s="4"/>
      <c r="Q47" s="4"/>
    </row>
    <row r="48" spans="1:17" x14ac:dyDescent="0.25">
      <c r="A48" s="2">
        <f t="shared" si="0"/>
        <v>45</v>
      </c>
      <c r="B48" t="s">
        <v>131</v>
      </c>
      <c r="C48" t="s">
        <v>132</v>
      </c>
      <c r="D48" t="s">
        <v>27</v>
      </c>
      <c r="E48" s="6"/>
      <c r="F48" s="4"/>
      <c r="G48" s="4"/>
      <c r="H48" s="4"/>
      <c r="Q48" s="4"/>
    </row>
    <row r="49" spans="1:17" x14ac:dyDescent="0.25">
      <c r="A49" s="2">
        <f t="shared" si="0"/>
        <v>46</v>
      </c>
      <c r="B49" t="s">
        <v>133</v>
      </c>
      <c r="C49" t="s">
        <v>134</v>
      </c>
      <c r="D49" t="s">
        <v>135</v>
      </c>
      <c r="E49" s="6"/>
      <c r="F49" s="4"/>
      <c r="G49" s="4"/>
      <c r="H49" s="4"/>
      <c r="Q49" s="4"/>
    </row>
    <row r="50" spans="1:17" x14ac:dyDescent="0.25">
      <c r="A50" s="2">
        <f t="shared" si="0"/>
        <v>47</v>
      </c>
      <c r="B50" t="s">
        <v>136</v>
      </c>
      <c r="C50" t="s">
        <v>137</v>
      </c>
      <c r="D50" t="s">
        <v>47</v>
      </c>
      <c r="F50" s="4"/>
      <c r="G50" s="4"/>
      <c r="H50" s="4"/>
      <c r="Q50" s="4"/>
    </row>
    <row r="51" spans="1:17" x14ac:dyDescent="0.25">
      <c r="A51" s="2">
        <f t="shared" si="0"/>
        <v>48</v>
      </c>
      <c r="B51" t="s">
        <v>138</v>
      </c>
      <c r="C51" t="s">
        <v>139</v>
      </c>
      <c r="D51" t="s">
        <v>27</v>
      </c>
      <c r="F51" s="4"/>
      <c r="G51" s="4"/>
      <c r="H51" s="4"/>
      <c r="Q51" s="4"/>
    </row>
    <row r="52" spans="1:17" x14ac:dyDescent="0.25">
      <c r="A52" s="2">
        <f t="shared" si="0"/>
        <v>49</v>
      </c>
      <c r="B52" t="s">
        <v>140</v>
      </c>
      <c r="C52" t="s">
        <v>141</v>
      </c>
      <c r="D52" t="s">
        <v>27</v>
      </c>
      <c r="F52" s="4"/>
      <c r="G52" s="4"/>
      <c r="H52" s="4"/>
      <c r="Q52" s="4"/>
    </row>
    <row r="53" spans="1:17" x14ac:dyDescent="0.25">
      <c r="A53" s="2">
        <f t="shared" si="0"/>
        <v>50</v>
      </c>
      <c r="B53" t="s">
        <v>142</v>
      </c>
      <c r="C53" t="s">
        <v>143</v>
      </c>
      <c r="D53" t="s">
        <v>27</v>
      </c>
      <c r="F53" s="4"/>
      <c r="G53" s="4"/>
      <c r="H53" s="4"/>
      <c r="Q53" s="4"/>
    </row>
    <row r="54" spans="1:17" x14ac:dyDescent="0.25">
      <c r="A54" s="2">
        <f t="shared" si="0"/>
        <v>51</v>
      </c>
      <c r="B54" t="s">
        <v>144</v>
      </c>
      <c r="C54" t="s">
        <v>145</v>
      </c>
      <c r="D54" t="s">
        <v>146</v>
      </c>
      <c r="F54" s="4"/>
      <c r="G54" s="4"/>
      <c r="H54" s="4"/>
      <c r="Q54" s="4"/>
    </row>
    <row r="55" spans="1:17" x14ac:dyDescent="0.25">
      <c r="A55" s="2">
        <f t="shared" si="0"/>
        <v>52</v>
      </c>
      <c r="B55" t="s">
        <v>147</v>
      </c>
      <c r="C55" t="s">
        <v>148</v>
      </c>
      <c r="D55" t="s">
        <v>95</v>
      </c>
      <c r="F55" s="4"/>
      <c r="G55" s="4"/>
      <c r="H55" s="4"/>
      <c r="Q55" s="4"/>
    </row>
    <row r="56" spans="1:17" x14ac:dyDescent="0.25">
      <c r="A56" s="2">
        <f t="shared" si="0"/>
        <v>53</v>
      </c>
      <c r="B56" t="s">
        <v>149</v>
      </c>
      <c r="C56" t="s">
        <v>150</v>
      </c>
      <c r="D56" t="s">
        <v>711</v>
      </c>
      <c r="F56" s="4"/>
      <c r="G56" s="4"/>
      <c r="H56" s="4"/>
      <c r="Q56" s="4"/>
    </row>
    <row r="57" spans="1:17" x14ac:dyDescent="0.25">
      <c r="A57" s="2">
        <f t="shared" si="0"/>
        <v>54</v>
      </c>
      <c r="B57" t="s">
        <v>151</v>
      </c>
      <c r="C57" t="s">
        <v>152</v>
      </c>
      <c r="D57" t="s">
        <v>27</v>
      </c>
      <c r="F57" s="4"/>
      <c r="G57" s="4"/>
      <c r="H57" s="4"/>
      <c r="Q57" s="4"/>
    </row>
    <row r="58" spans="1:17" x14ac:dyDescent="0.25">
      <c r="A58" s="2">
        <f t="shared" si="0"/>
        <v>55</v>
      </c>
      <c r="B58" t="s">
        <v>153</v>
      </c>
      <c r="C58" t="s">
        <v>154</v>
      </c>
      <c r="D58" t="s">
        <v>95</v>
      </c>
      <c r="F58" s="4"/>
      <c r="G58" s="4"/>
      <c r="H58" s="4"/>
      <c r="Q58" s="4"/>
    </row>
    <row r="59" spans="1:17" x14ac:dyDescent="0.25">
      <c r="A59" s="2">
        <f t="shared" si="0"/>
        <v>56</v>
      </c>
      <c r="B59" t="s">
        <v>155</v>
      </c>
      <c r="C59" t="s">
        <v>156</v>
      </c>
      <c r="D59" t="s">
        <v>157</v>
      </c>
      <c r="F59" s="4"/>
      <c r="G59" s="4"/>
      <c r="H59" s="4"/>
      <c r="Q59" s="4"/>
    </row>
    <row r="60" spans="1:17" x14ac:dyDescent="0.25">
      <c r="A60" s="2">
        <f t="shared" si="0"/>
        <v>57</v>
      </c>
      <c r="B60" t="s">
        <v>158</v>
      </c>
      <c r="C60" t="s">
        <v>159</v>
      </c>
      <c r="D60" t="s">
        <v>27</v>
      </c>
      <c r="F60" s="4"/>
      <c r="G60" s="4"/>
      <c r="H60" s="4"/>
      <c r="Q60" s="4"/>
    </row>
    <row r="61" spans="1:17" x14ac:dyDescent="0.25">
      <c r="A61" s="2">
        <f t="shared" si="0"/>
        <v>58</v>
      </c>
      <c r="B61" t="s">
        <v>160</v>
      </c>
      <c r="C61" t="s">
        <v>161</v>
      </c>
      <c r="D61" t="s">
        <v>27</v>
      </c>
      <c r="F61" s="4"/>
      <c r="G61" s="4"/>
      <c r="H61" s="4"/>
      <c r="Q61" s="4"/>
    </row>
    <row r="62" spans="1:17" x14ac:dyDescent="0.25">
      <c r="A62" s="2">
        <f t="shared" si="0"/>
        <v>59</v>
      </c>
      <c r="B62" t="s">
        <v>162</v>
      </c>
      <c r="C62" t="s">
        <v>163</v>
      </c>
      <c r="D62" t="s">
        <v>73</v>
      </c>
      <c r="F62" s="4"/>
      <c r="G62" s="4"/>
      <c r="H62" s="4"/>
      <c r="Q62" s="4"/>
    </row>
    <row r="63" spans="1:17" x14ac:dyDescent="0.25">
      <c r="A63" s="2">
        <f t="shared" si="0"/>
        <v>60</v>
      </c>
      <c r="B63" t="s">
        <v>164</v>
      </c>
      <c r="C63" s="7" t="s">
        <v>165</v>
      </c>
      <c r="D63" t="s">
        <v>166</v>
      </c>
      <c r="F63" s="4"/>
      <c r="G63" s="4"/>
      <c r="H63" s="4"/>
      <c r="Q63" s="4"/>
    </row>
    <row r="64" spans="1:17" x14ac:dyDescent="0.25">
      <c r="A64" s="2">
        <f t="shared" si="0"/>
        <v>61</v>
      </c>
      <c r="B64" t="s">
        <v>167</v>
      </c>
      <c r="C64" t="s">
        <v>168</v>
      </c>
      <c r="D64" t="s">
        <v>27</v>
      </c>
      <c r="F64" s="4"/>
      <c r="G64" s="4"/>
      <c r="H64" s="4"/>
      <c r="Q64" s="4"/>
    </row>
    <row r="65" spans="1:17" x14ac:dyDescent="0.25">
      <c r="A65" s="2">
        <f t="shared" si="0"/>
        <v>62</v>
      </c>
      <c r="B65" t="s">
        <v>169</v>
      </c>
      <c r="C65" t="s">
        <v>170</v>
      </c>
      <c r="D65" t="s">
        <v>711</v>
      </c>
      <c r="F65" s="4"/>
      <c r="G65" s="4"/>
      <c r="H65" s="4"/>
      <c r="Q65" s="4"/>
    </row>
    <row r="66" spans="1:17" x14ac:dyDescent="0.25">
      <c r="A66" s="2">
        <f t="shared" si="0"/>
        <v>63</v>
      </c>
      <c r="B66" s="3" t="s">
        <v>171</v>
      </c>
      <c r="C66" t="s">
        <v>1166</v>
      </c>
      <c r="D66" t="s">
        <v>172</v>
      </c>
      <c r="E66">
        <f>+[19]Main!$J$2</f>
        <v>190.5</v>
      </c>
      <c r="F66" s="4">
        <f>+[19]Main!$J$4*FX!C10</f>
        <v>9653.9469578789995</v>
      </c>
      <c r="G66" s="4">
        <f>+([19]Main!$J$6-[19]Main!$J$5)*FX!C10</f>
        <v>185.67080000000001</v>
      </c>
      <c r="H66" s="4">
        <f>+F66+G66</f>
        <v>9839.6177578789993</v>
      </c>
      <c r="I66" s="5" t="s">
        <v>491</v>
      </c>
      <c r="Q66" s="4"/>
    </row>
    <row r="67" spans="1:17" x14ac:dyDescent="0.25">
      <c r="A67" s="2">
        <f t="shared" si="0"/>
        <v>64</v>
      </c>
      <c r="B67" t="s">
        <v>173</v>
      </c>
      <c r="C67" t="s">
        <v>174</v>
      </c>
      <c r="D67" t="s">
        <v>40</v>
      </c>
      <c r="F67" s="4"/>
      <c r="G67" s="4"/>
      <c r="H67" s="4"/>
      <c r="Q67" s="4"/>
    </row>
    <row r="68" spans="1:17" x14ac:dyDescent="0.25">
      <c r="A68" s="2">
        <f t="shared" si="0"/>
        <v>65</v>
      </c>
      <c r="B68" t="s">
        <v>175</v>
      </c>
      <c r="C68" s="7" t="s">
        <v>176</v>
      </c>
      <c r="D68" s="7" t="s">
        <v>711</v>
      </c>
      <c r="F68" s="4"/>
      <c r="G68" s="4"/>
      <c r="H68" s="4"/>
      <c r="Q68" s="4"/>
    </row>
    <row r="69" spans="1:17" x14ac:dyDescent="0.25">
      <c r="A69" s="2">
        <f t="shared" si="0"/>
        <v>66</v>
      </c>
      <c r="B69" t="s">
        <v>177</v>
      </c>
      <c r="C69" t="s">
        <v>178</v>
      </c>
      <c r="D69" t="s">
        <v>179</v>
      </c>
      <c r="F69" s="4"/>
      <c r="G69" s="4"/>
      <c r="H69" s="4"/>
      <c r="Q69" s="4"/>
    </row>
    <row r="70" spans="1:17" x14ac:dyDescent="0.25">
      <c r="A70" s="2">
        <f t="shared" ref="A70:A133" si="1">+A69+1</f>
        <v>67</v>
      </c>
      <c r="B70" t="s">
        <v>180</v>
      </c>
      <c r="C70" t="s">
        <v>181</v>
      </c>
      <c r="D70" t="s">
        <v>40</v>
      </c>
      <c r="F70" s="4"/>
      <c r="G70" s="4"/>
      <c r="H70" s="4"/>
      <c r="Q70" s="4"/>
    </row>
    <row r="71" spans="1:17" x14ac:dyDescent="0.25">
      <c r="A71" s="2">
        <f t="shared" si="1"/>
        <v>68</v>
      </c>
      <c r="B71" t="s">
        <v>182</v>
      </c>
      <c r="C71" t="s">
        <v>183</v>
      </c>
      <c r="D71" t="s">
        <v>83</v>
      </c>
      <c r="F71" s="4"/>
      <c r="G71" s="4"/>
      <c r="H71" s="4"/>
      <c r="Q71" s="4"/>
    </row>
    <row r="72" spans="1:17" x14ac:dyDescent="0.25">
      <c r="A72" s="2">
        <f t="shared" si="1"/>
        <v>69</v>
      </c>
      <c r="B72" s="3" t="s">
        <v>184</v>
      </c>
      <c r="C72" t="s">
        <v>185</v>
      </c>
      <c r="D72" t="s">
        <v>27</v>
      </c>
      <c r="E72">
        <f>+[20]Main!$J$2</f>
        <v>137.83000000000001</v>
      </c>
      <c r="F72" s="4">
        <f>+[20]Main!$J$4</f>
        <v>5880.7446451600008</v>
      </c>
      <c r="G72" s="4">
        <f>+[20]Main!$J$6-[20]Main!$J$5</f>
        <v>-65.975999999999999</v>
      </c>
      <c r="H72" s="4">
        <f>+F72+G72</f>
        <v>5814.7686451600011</v>
      </c>
      <c r="I72" s="5" t="s">
        <v>491</v>
      </c>
      <c r="Q72" s="4"/>
    </row>
    <row r="73" spans="1:17" x14ac:dyDescent="0.25">
      <c r="A73" s="2">
        <f t="shared" si="1"/>
        <v>70</v>
      </c>
      <c r="B73" t="s">
        <v>142</v>
      </c>
      <c r="C73" t="s">
        <v>143</v>
      </c>
      <c r="D73" t="s">
        <v>27</v>
      </c>
      <c r="F73" s="4"/>
      <c r="G73" s="4"/>
      <c r="H73" s="4"/>
      <c r="Q73" s="4"/>
    </row>
    <row r="74" spans="1:17" x14ac:dyDescent="0.25">
      <c r="A74" s="2">
        <f t="shared" si="1"/>
        <v>71</v>
      </c>
      <c r="B74" t="s">
        <v>186</v>
      </c>
      <c r="C74" t="s">
        <v>187</v>
      </c>
      <c r="D74" t="s">
        <v>95</v>
      </c>
      <c r="F74" s="4"/>
      <c r="G74" s="4"/>
      <c r="H74" s="4"/>
      <c r="Q74" s="4"/>
    </row>
    <row r="75" spans="1:17" x14ac:dyDescent="0.25">
      <c r="A75" s="2">
        <f t="shared" si="1"/>
        <v>72</v>
      </c>
      <c r="B75" t="s">
        <v>188</v>
      </c>
      <c r="C75" t="s">
        <v>189</v>
      </c>
      <c r="D75" t="s">
        <v>27</v>
      </c>
      <c r="F75" s="4"/>
      <c r="G75" s="4"/>
      <c r="H75" s="4"/>
      <c r="Q75" s="4"/>
    </row>
    <row r="76" spans="1:17" x14ac:dyDescent="0.25">
      <c r="A76" s="2">
        <f t="shared" si="1"/>
        <v>73</v>
      </c>
      <c r="B76" t="s">
        <v>190</v>
      </c>
      <c r="C76" t="s">
        <v>191</v>
      </c>
      <c r="D76" t="s">
        <v>192</v>
      </c>
      <c r="F76" s="4"/>
      <c r="G76" s="4"/>
      <c r="H76" s="4"/>
      <c r="Q76" s="4"/>
    </row>
    <row r="77" spans="1:17" x14ac:dyDescent="0.25">
      <c r="A77" s="2">
        <f t="shared" si="1"/>
        <v>74</v>
      </c>
      <c r="B77" t="s">
        <v>193</v>
      </c>
      <c r="C77" t="s">
        <v>194</v>
      </c>
      <c r="D77" t="s">
        <v>83</v>
      </c>
      <c r="F77" s="4"/>
      <c r="G77" s="4"/>
      <c r="H77" s="4"/>
      <c r="Q77" s="4"/>
    </row>
    <row r="78" spans="1:17" x14ac:dyDescent="0.25">
      <c r="A78" s="2">
        <f t="shared" si="1"/>
        <v>75</v>
      </c>
      <c r="B78" t="s">
        <v>195</v>
      </c>
      <c r="C78" s="7" t="s">
        <v>196</v>
      </c>
      <c r="D78" t="s">
        <v>711</v>
      </c>
      <c r="F78" s="4"/>
      <c r="G78" s="4"/>
      <c r="H78" s="4"/>
      <c r="Q78" s="4"/>
    </row>
    <row r="79" spans="1:17" x14ac:dyDescent="0.25">
      <c r="A79" s="2">
        <f t="shared" si="1"/>
        <v>76</v>
      </c>
      <c r="B79" t="s">
        <v>197</v>
      </c>
      <c r="C79" t="s">
        <v>198</v>
      </c>
      <c r="D79" t="s">
        <v>95</v>
      </c>
      <c r="F79" s="4"/>
      <c r="G79" s="4"/>
      <c r="H79" s="4"/>
      <c r="Q79" s="4"/>
    </row>
    <row r="80" spans="1:17" x14ac:dyDescent="0.25">
      <c r="A80" s="2">
        <f t="shared" si="1"/>
        <v>77</v>
      </c>
      <c r="B80" t="s">
        <v>199</v>
      </c>
      <c r="C80" t="s">
        <v>200</v>
      </c>
      <c r="D80" t="s">
        <v>172</v>
      </c>
      <c r="F80" s="4"/>
      <c r="G80" s="4"/>
      <c r="H80" s="4"/>
      <c r="Q80" s="4"/>
    </row>
    <row r="81" spans="1:17" x14ac:dyDescent="0.25">
      <c r="A81" s="2">
        <f t="shared" si="1"/>
        <v>78</v>
      </c>
      <c r="B81" t="s">
        <v>201</v>
      </c>
      <c r="C81" t="s">
        <v>202</v>
      </c>
      <c r="D81" t="s">
        <v>122</v>
      </c>
      <c r="F81" s="4"/>
      <c r="G81" s="4"/>
      <c r="H81" s="4"/>
      <c r="Q81" s="4"/>
    </row>
    <row r="82" spans="1:17" x14ac:dyDescent="0.25">
      <c r="A82" s="2">
        <f t="shared" si="1"/>
        <v>79</v>
      </c>
      <c r="B82" t="s">
        <v>203</v>
      </c>
      <c r="C82" t="s">
        <v>204</v>
      </c>
      <c r="D82" t="s">
        <v>95</v>
      </c>
      <c r="F82" s="4"/>
      <c r="G82" s="4"/>
      <c r="H82" s="4"/>
      <c r="Q82" s="4"/>
    </row>
    <row r="83" spans="1:17" x14ac:dyDescent="0.25">
      <c r="A83" s="2">
        <f t="shared" si="1"/>
        <v>80</v>
      </c>
      <c r="B83" t="s">
        <v>205</v>
      </c>
      <c r="C83" t="s">
        <v>206</v>
      </c>
      <c r="D83" t="s">
        <v>27</v>
      </c>
      <c r="F83" s="4"/>
      <c r="G83" s="4"/>
      <c r="H83" s="4"/>
      <c r="Q83" s="4"/>
    </row>
    <row r="84" spans="1:17" x14ac:dyDescent="0.25">
      <c r="A84" s="2">
        <f t="shared" si="1"/>
        <v>81</v>
      </c>
      <c r="B84" t="s">
        <v>207</v>
      </c>
      <c r="C84" t="s">
        <v>208</v>
      </c>
      <c r="D84" t="s">
        <v>27</v>
      </c>
      <c r="F84" s="4"/>
      <c r="G84" s="4"/>
      <c r="H84" s="4"/>
      <c r="Q84" s="4"/>
    </row>
    <row r="85" spans="1:17" x14ac:dyDescent="0.25">
      <c r="A85" s="2">
        <f t="shared" si="1"/>
        <v>82</v>
      </c>
      <c r="B85" t="s">
        <v>209</v>
      </c>
      <c r="C85" t="s">
        <v>210</v>
      </c>
      <c r="D85" t="s">
        <v>27</v>
      </c>
      <c r="F85" s="4"/>
      <c r="G85" s="4"/>
      <c r="H85" s="4"/>
      <c r="Q85" s="4"/>
    </row>
    <row r="86" spans="1:17" x14ac:dyDescent="0.25">
      <c r="A86" s="2">
        <f t="shared" si="1"/>
        <v>83</v>
      </c>
      <c r="B86" t="s">
        <v>211</v>
      </c>
      <c r="C86" t="s">
        <v>212</v>
      </c>
      <c r="D86" t="s">
        <v>135</v>
      </c>
      <c r="F86" s="4"/>
      <c r="G86" s="4"/>
      <c r="H86" s="4"/>
      <c r="Q86" s="4"/>
    </row>
    <row r="87" spans="1:17" x14ac:dyDescent="0.25">
      <c r="A87" s="2">
        <f t="shared" si="1"/>
        <v>84</v>
      </c>
      <c r="B87" t="s">
        <v>213</v>
      </c>
      <c r="C87" t="s">
        <v>214</v>
      </c>
      <c r="D87" t="s">
        <v>27</v>
      </c>
      <c r="F87" s="4"/>
      <c r="G87" s="4"/>
      <c r="H87" s="4"/>
      <c r="Q87" s="4"/>
    </row>
    <row r="88" spans="1:17" x14ac:dyDescent="0.25">
      <c r="A88" s="2">
        <f t="shared" si="1"/>
        <v>85</v>
      </c>
      <c r="B88" t="s">
        <v>215</v>
      </c>
      <c r="C88" t="s">
        <v>216</v>
      </c>
      <c r="D88" t="s">
        <v>95</v>
      </c>
      <c r="F88" s="4"/>
      <c r="G88" s="4"/>
      <c r="H88" s="4"/>
      <c r="Q88" s="4"/>
    </row>
    <row r="89" spans="1:17" x14ac:dyDescent="0.25">
      <c r="A89" s="2">
        <f t="shared" si="1"/>
        <v>86</v>
      </c>
      <c r="B89" t="s">
        <v>217</v>
      </c>
      <c r="C89" t="s">
        <v>218</v>
      </c>
      <c r="D89" t="s">
        <v>40</v>
      </c>
      <c r="F89" s="4"/>
      <c r="G89" s="4"/>
      <c r="H89" s="4"/>
      <c r="Q89" s="4"/>
    </row>
    <row r="90" spans="1:17" x14ac:dyDescent="0.25">
      <c r="A90" s="2">
        <f t="shared" si="1"/>
        <v>87</v>
      </c>
      <c r="B90" t="s">
        <v>219</v>
      </c>
      <c r="C90" t="s">
        <v>220</v>
      </c>
      <c r="D90" t="s">
        <v>27</v>
      </c>
      <c r="F90" s="4"/>
      <c r="G90" s="4"/>
      <c r="H90" s="4"/>
      <c r="Q90" s="4"/>
    </row>
    <row r="91" spans="1:17" x14ac:dyDescent="0.25">
      <c r="A91" s="2">
        <f t="shared" si="1"/>
        <v>88</v>
      </c>
      <c r="B91" t="s">
        <v>221</v>
      </c>
      <c r="C91" t="s">
        <v>222</v>
      </c>
      <c r="D91" t="s">
        <v>223</v>
      </c>
      <c r="F91" s="4"/>
      <c r="G91" s="4"/>
      <c r="H91" s="4"/>
      <c r="Q91" s="4"/>
    </row>
    <row r="92" spans="1:17" x14ac:dyDescent="0.25">
      <c r="A92" s="2">
        <f t="shared" si="1"/>
        <v>89</v>
      </c>
      <c r="B92" t="s">
        <v>224</v>
      </c>
      <c r="C92" t="s">
        <v>225</v>
      </c>
      <c r="D92" t="s">
        <v>226</v>
      </c>
      <c r="F92" s="4"/>
      <c r="G92" s="4"/>
      <c r="H92" s="4"/>
      <c r="Q92" s="4"/>
    </row>
    <row r="93" spans="1:17" x14ac:dyDescent="0.25">
      <c r="A93" s="2">
        <f t="shared" si="1"/>
        <v>90</v>
      </c>
      <c r="B93" t="s">
        <v>227</v>
      </c>
      <c r="C93" t="s">
        <v>228</v>
      </c>
      <c r="D93" t="s">
        <v>95</v>
      </c>
      <c r="F93" s="4"/>
      <c r="G93" s="4"/>
      <c r="H93" s="4"/>
      <c r="Q93" s="4"/>
    </row>
    <row r="94" spans="1:17" x14ac:dyDescent="0.25">
      <c r="A94" s="2">
        <f t="shared" si="1"/>
        <v>91</v>
      </c>
      <c r="B94" t="s">
        <v>229</v>
      </c>
      <c r="C94" t="s">
        <v>230</v>
      </c>
      <c r="D94" t="s">
        <v>95</v>
      </c>
      <c r="F94" s="4"/>
      <c r="G94" s="4"/>
      <c r="H94" s="4"/>
      <c r="Q94" s="4"/>
    </row>
    <row r="95" spans="1:17" x14ac:dyDescent="0.25">
      <c r="A95" s="2">
        <f t="shared" si="1"/>
        <v>92</v>
      </c>
      <c r="B95" t="s">
        <v>231</v>
      </c>
      <c r="C95" t="s">
        <v>232</v>
      </c>
      <c r="D95" t="s">
        <v>233</v>
      </c>
      <c r="F95" s="4"/>
      <c r="G95" s="4"/>
      <c r="H95" s="4"/>
      <c r="Q95" s="4"/>
    </row>
    <row r="96" spans="1:17" x14ac:dyDescent="0.25">
      <c r="A96" s="2">
        <f t="shared" si="1"/>
        <v>93</v>
      </c>
      <c r="B96" t="s">
        <v>234</v>
      </c>
      <c r="C96" t="s">
        <v>235</v>
      </c>
      <c r="D96" t="s">
        <v>27</v>
      </c>
      <c r="F96" s="4"/>
      <c r="G96" s="4"/>
      <c r="H96" s="4"/>
      <c r="Q96" s="4"/>
    </row>
    <row r="97" spans="1:17" x14ac:dyDescent="0.25">
      <c r="A97" s="2">
        <f t="shared" si="1"/>
        <v>94</v>
      </c>
      <c r="B97" t="s">
        <v>236</v>
      </c>
      <c r="C97" t="s">
        <v>237</v>
      </c>
      <c r="D97" t="s">
        <v>238</v>
      </c>
      <c r="F97" s="4"/>
      <c r="G97" s="4"/>
      <c r="H97" s="4"/>
      <c r="Q97" s="4"/>
    </row>
    <row r="98" spans="1:17" x14ac:dyDescent="0.25">
      <c r="A98" s="2">
        <f t="shared" si="1"/>
        <v>95</v>
      </c>
      <c r="B98" t="s">
        <v>224</v>
      </c>
      <c r="C98" t="s">
        <v>239</v>
      </c>
      <c r="D98" t="s">
        <v>240</v>
      </c>
      <c r="F98" s="4"/>
      <c r="G98" s="4"/>
      <c r="H98" s="4"/>
      <c r="Q98" s="4"/>
    </row>
    <row r="99" spans="1:17" x14ac:dyDescent="0.25">
      <c r="A99" s="2">
        <f t="shared" si="1"/>
        <v>96</v>
      </c>
      <c r="B99" t="s">
        <v>241</v>
      </c>
      <c r="C99" t="s">
        <v>242</v>
      </c>
      <c r="D99" t="s">
        <v>23</v>
      </c>
      <c r="F99" s="4"/>
      <c r="G99" s="4"/>
      <c r="H99" s="4"/>
      <c r="Q99" s="4"/>
    </row>
    <row r="100" spans="1:17" x14ac:dyDescent="0.25">
      <c r="A100" s="2">
        <f t="shared" si="1"/>
        <v>97</v>
      </c>
      <c r="B100" t="s">
        <v>243</v>
      </c>
      <c r="C100" t="s">
        <v>244</v>
      </c>
      <c r="D100" t="s">
        <v>240</v>
      </c>
      <c r="F100" s="4"/>
      <c r="G100" s="4"/>
      <c r="H100" s="4"/>
      <c r="Q100" s="4"/>
    </row>
    <row r="101" spans="1:17" x14ac:dyDescent="0.25">
      <c r="A101" s="2">
        <f t="shared" si="1"/>
        <v>98</v>
      </c>
      <c r="B101" t="s">
        <v>245</v>
      </c>
      <c r="C101" t="s">
        <v>246</v>
      </c>
      <c r="D101" t="s">
        <v>247</v>
      </c>
      <c r="F101" s="4"/>
      <c r="G101" s="4"/>
      <c r="H101" s="4"/>
      <c r="Q101" s="4"/>
    </row>
    <row r="102" spans="1:17" x14ac:dyDescent="0.25">
      <c r="A102" s="2">
        <f t="shared" si="1"/>
        <v>99</v>
      </c>
      <c r="B102" t="s">
        <v>248</v>
      </c>
      <c r="C102" t="s">
        <v>249</v>
      </c>
      <c r="D102" t="s">
        <v>27</v>
      </c>
      <c r="F102" s="4"/>
      <c r="G102" s="4"/>
      <c r="H102" s="4"/>
      <c r="Q102" s="4"/>
    </row>
    <row r="103" spans="1:17" x14ac:dyDescent="0.25">
      <c r="A103" s="2">
        <f t="shared" si="1"/>
        <v>100</v>
      </c>
      <c r="B103" t="s">
        <v>250</v>
      </c>
      <c r="C103" t="s">
        <v>251</v>
      </c>
      <c r="D103" t="s">
        <v>240</v>
      </c>
      <c r="F103" s="4"/>
      <c r="G103" s="4"/>
      <c r="H103" s="4"/>
      <c r="Q103" s="4"/>
    </row>
    <row r="104" spans="1:17" x14ac:dyDescent="0.25">
      <c r="A104" s="2">
        <f t="shared" si="1"/>
        <v>101</v>
      </c>
      <c r="B104" t="s">
        <v>252</v>
      </c>
      <c r="C104" t="s">
        <v>253</v>
      </c>
      <c r="D104" t="s">
        <v>40</v>
      </c>
      <c r="F104" s="4"/>
      <c r="G104" s="4"/>
      <c r="H104" s="4"/>
      <c r="Q104" s="4"/>
    </row>
    <row r="105" spans="1:17" x14ac:dyDescent="0.25">
      <c r="A105" s="2">
        <f t="shared" si="1"/>
        <v>102</v>
      </c>
      <c r="B105" t="s">
        <v>254</v>
      </c>
      <c r="C105" t="s">
        <v>255</v>
      </c>
      <c r="D105" t="s">
        <v>256</v>
      </c>
      <c r="F105" s="4"/>
      <c r="G105" s="4"/>
      <c r="H105" s="4"/>
      <c r="Q105" s="4"/>
    </row>
    <row r="106" spans="1:17" x14ac:dyDescent="0.25">
      <c r="A106" s="2">
        <f t="shared" si="1"/>
        <v>103</v>
      </c>
      <c r="B106" t="s">
        <v>257</v>
      </c>
      <c r="C106" s="7" t="s">
        <v>258</v>
      </c>
      <c r="D106" t="s">
        <v>259</v>
      </c>
      <c r="F106" s="4"/>
      <c r="G106" s="4"/>
      <c r="H106" s="4"/>
      <c r="Q106" s="4"/>
    </row>
    <row r="107" spans="1:17" x14ac:dyDescent="0.25">
      <c r="A107" s="2">
        <f t="shared" si="1"/>
        <v>104</v>
      </c>
      <c r="B107" t="s">
        <v>260</v>
      </c>
      <c r="C107" t="s">
        <v>261</v>
      </c>
      <c r="D107" t="s">
        <v>27</v>
      </c>
      <c r="F107" s="4"/>
      <c r="G107" s="4"/>
      <c r="H107" s="4"/>
      <c r="Q107" s="4"/>
    </row>
    <row r="108" spans="1:17" x14ac:dyDescent="0.25">
      <c r="A108" s="2">
        <f t="shared" si="1"/>
        <v>105</v>
      </c>
      <c r="B108" t="s">
        <v>262</v>
      </c>
      <c r="C108" t="s">
        <v>263</v>
      </c>
      <c r="D108" t="s">
        <v>233</v>
      </c>
      <c r="F108" s="4"/>
      <c r="G108" s="4"/>
      <c r="H108" s="4"/>
      <c r="Q108" s="4"/>
    </row>
    <row r="109" spans="1:17" x14ac:dyDescent="0.25">
      <c r="A109" s="2">
        <f t="shared" si="1"/>
        <v>106</v>
      </c>
      <c r="B109" t="s">
        <v>264</v>
      </c>
      <c r="C109" t="s">
        <v>265</v>
      </c>
      <c r="D109" t="s">
        <v>102</v>
      </c>
      <c r="F109" s="4"/>
      <c r="G109" s="4"/>
      <c r="H109" s="4"/>
      <c r="Q109" s="4"/>
    </row>
    <row r="110" spans="1:17" x14ac:dyDescent="0.25">
      <c r="A110" s="2">
        <f t="shared" si="1"/>
        <v>107</v>
      </c>
      <c r="B110" t="s">
        <v>266</v>
      </c>
      <c r="C110" t="s">
        <v>267</v>
      </c>
      <c r="D110" t="s">
        <v>240</v>
      </c>
      <c r="F110" s="4"/>
      <c r="G110" s="4"/>
      <c r="H110" s="4"/>
      <c r="Q110" s="4"/>
    </row>
    <row r="111" spans="1:17" x14ac:dyDescent="0.25">
      <c r="A111" s="2">
        <f t="shared" si="1"/>
        <v>108</v>
      </c>
      <c r="B111" t="s">
        <v>268</v>
      </c>
      <c r="C111" t="s">
        <v>269</v>
      </c>
      <c r="D111" t="s">
        <v>270</v>
      </c>
      <c r="F111" s="4"/>
      <c r="G111" s="4"/>
      <c r="H111" s="4"/>
      <c r="Q111" s="4"/>
    </row>
    <row r="112" spans="1:17" x14ac:dyDescent="0.25">
      <c r="A112" s="2">
        <f t="shared" si="1"/>
        <v>109</v>
      </c>
      <c r="B112" t="s">
        <v>271</v>
      </c>
      <c r="C112" t="s">
        <v>272</v>
      </c>
      <c r="D112" t="s">
        <v>31</v>
      </c>
      <c r="F112" s="4"/>
      <c r="G112" s="4"/>
      <c r="H112" s="4"/>
      <c r="Q112" s="4"/>
    </row>
    <row r="113" spans="1:19" x14ac:dyDescent="0.25">
      <c r="A113" s="2">
        <f t="shared" si="1"/>
        <v>110</v>
      </c>
      <c r="B113" t="s">
        <v>273</v>
      </c>
      <c r="C113" t="s">
        <v>274</v>
      </c>
      <c r="D113" t="s">
        <v>27</v>
      </c>
      <c r="F113" s="4"/>
      <c r="G113" s="4"/>
      <c r="H113" s="4"/>
      <c r="Q113" s="4"/>
    </row>
    <row r="114" spans="1:19" x14ac:dyDescent="0.25">
      <c r="A114" s="2">
        <f t="shared" si="1"/>
        <v>111</v>
      </c>
      <c r="B114" t="s">
        <v>275</v>
      </c>
      <c r="C114" t="s">
        <v>276</v>
      </c>
      <c r="D114" t="s">
        <v>31</v>
      </c>
      <c r="F114" s="4"/>
      <c r="G114" s="4"/>
      <c r="H114" s="4"/>
      <c r="Q114" s="4"/>
    </row>
    <row r="115" spans="1:19" x14ac:dyDescent="0.25">
      <c r="A115" s="2">
        <f t="shared" si="1"/>
        <v>112</v>
      </c>
      <c r="B115" t="s">
        <v>277</v>
      </c>
      <c r="C115" t="s">
        <v>278</v>
      </c>
      <c r="D115" t="s">
        <v>279</v>
      </c>
      <c r="F115" s="4"/>
      <c r="G115" s="4"/>
      <c r="H115" s="4"/>
      <c r="Q115" s="4"/>
    </row>
    <row r="116" spans="1:19" x14ac:dyDescent="0.25">
      <c r="A116" s="2">
        <f t="shared" si="1"/>
        <v>113</v>
      </c>
      <c r="B116" t="s">
        <v>280</v>
      </c>
      <c r="C116" t="s">
        <v>281</v>
      </c>
      <c r="D116" t="s">
        <v>31</v>
      </c>
      <c r="F116" s="4"/>
      <c r="G116" s="4"/>
      <c r="H116" s="4"/>
      <c r="Q116" s="4"/>
    </row>
    <row r="117" spans="1:19" x14ac:dyDescent="0.25">
      <c r="A117" s="2">
        <f t="shared" si="1"/>
        <v>114</v>
      </c>
      <c r="B117" t="s">
        <v>282</v>
      </c>
      <c r="C117" t="s">
        <v>283</v>
      </c>
      <c r="D117" t="s">
        <v>95</v>
      </c>
      <c r="F117" s="4"/>
      <c r="G117" s="4"/>
      <c r="H117" s="4"/>
      <c r="Q117" s="4"/>
    </row>
    <row r="118" spans="1:19" x14ac:dyDescent="0.25">
      <c r="A118" s="2">
        <f t="shared" si="1"/>
        <v>115</v>
      </c>
      <c r="B118" t="s">
        <v>284</v>
      </c>
      <c r="C118" t="s">
        <v>285</v>
      </c>
      <c r="D118" t="s">
        <v>256</v>
      </c>
      <c r="F118" s="4"/>
      <c r="G118" s="4"/>
      <c r="H118" s="4"/>
      <c r="Q118" s="4"/>
    </row>
    <row r="119" spans="1:19" x14ac:dyDescent="0.25">
      <c r="A119" s="2">
        <f t="shared" si="1"/>
        <v>116</v>
      </c>
      <c r="B119" t="s">
        <v>286</v>
      </c>
      <c r="C119" t="s">
        <v>287</v>
      </c>
      <c r="D119" t="s">
        <v>95</v>
      </c>
      <c r="F119" s="4"/>
      <c r="G119" s="4"/>
      <c r="H119" s="4"/>
      <c r="Q119" s="4"/>
    </row>
    <row r="120" spans="1:19" x14ac:dyDescent="0.25">
      <c r="A120" s="2">
        <f t="shared" si="1"/>
        <v>117</v>
      </c>
      <c r="B120" t="s">
        <v>288</v>
      </c>
      <c r="C120" t="s">
        <v>289</v>
      </c>
      <c r="D120" t="s">
        <v>117</v>
      </c>
      <c r="F120" s="4"/>
      <c r="G120" s="4"/>
      <c r="H120" s="4"/>
      <c r="Q120" s="4"/>
    </row>
    <row r="121" spans="1:19" x14ac:dyDescent="0.25">
      <c r="A121" s="2">
        <f t="shared" si="1"/>
        <v>118</v>
      </c>
      <c r="B121" t="s">
        <v>290</v>
      </c>
      <c r="C121" t="s">
        <v>291</v>
      </c>
      <c r="D121" t="s">
        <v>27</v>
      </c>
      <c r="F121" s="4"/>
      <c r="G121" s="4"/>
      <c r="H121" s="4"/>
      <c r="Q121" s="4"/>
    </row>
    <row r="122" spans="1:19" x14ac:dyDescent="0.25">
      <c r="A122" s="2">
        <f t="shared" si="1"/>
        <v>119</v>
      </c>
      <c r="B122" t="s">
        <v>292</v>
      </c>
      <c r="C122" t="s">
        <v>293</v>
      </c>
      <c r="D122" t="s">
        <v>117</v>
      </c>
      <c r="F122" s="4"/>
      <c r="G122" s="4"/>
      <c r="H122" s="4"/>
      <c r="Q122" s="4"/>
    </row>
    <row r="123" spans="1:19" x14ac:dyDescent="0.25">
      <c r="A123" s="2">
        <f t="shared" si="1"/>
        <v>120</v>
      </c>
      <c r="B123" t="s">
        <v>294</v>
      </c>
      <c r="C123" t="s">
        <v>295</v>
      </c>
      <c r="D123" t="s">
        <v>238</v>
      </c>
      <c r="F123" s="4"/>
      <c r="G123" s="4"/>
      <c r="H123" s="4"/>
      <c r="Q123" s="4"/>
    </row>
    <row r="124" spans="1:19" x14ac:dyDescent="0.25">
      <c r="A124" s="2">
        <f t="shared" si="1"/>
        <v>121</v>
      </c>
      <c r="B124" t="s">
        <v>296</v>
      </c>
      <c r="C124" t="s">
        <v>297</v>
      </c>
      <c r="D124" t="s">
        <v>27</v>
      </c>
      <c r="F124" s="4"/>
      <c r="G124" s="4"/>
      <c r="H124" s="4"/>
      <c r="Q124" s="4"/>
    </row>
    <row r="125" spans="1:19" x14ac:dyDescent="0.25">
      <c r="A125" s="2">
        <f t="shared" si="1"/>
        <v>122</v>
      </c>
      <c r="B125" t="s">
        <v>298</v>
      </c>
      <c r="C125" t="s">
        <v>299</v>
      </c>
      <c r="D125" t="s">
        <v>27</v>
      </c>
      <c r="F125" s="4"/>
      <c r="G125" s="4"/>
      <c r="H125" s="4"/>
      <c r="Q125" s="4"/>
    </row>
    <row r="126" spans="1:19" x14ac:dyDescent="0.25">
      <c r="A126" s="2">
        <f t="shared" si="1"/>
        <v>123</v>
      </c>
      <c r="B126" t="s">
        <v>300</v>
      </c>
      <c r="C126" t="s">
        <v>301</v>
      </c>
      <c r="D126" t="s">
        <v>31</v>
      </c>
      <c r="F126" s="4"/>
      <c r="G126" s="4"/>
      <c r="H126" s="4"/>
      <c r="Q126" s="4"/>
    </row>
    <row r="127" spans="1:19" x14ac:dyDescent="0.25">
      <c r="A127" s="2">
        <f t="shared" si="1"/>
        <v>124</v>
      </c>
      <c r="B127" t="s">
        <v>302</v>
      </c>
      <c r="C127" t="s">
        <v>303</v>
      </c>
      <c r="D127" t="s">
        <v>304</v>
      </c>
      <c r="F127" s="4"/>
      <c r="G127" s="4"/>
      <c r="H127" s="4"/>
      <c r="Q127" s="4"/>
    </row>
    <row r="128" spans="1:19" x14ac:dyDescent="0.25">
      <c r="A128" s="2">
        <f t="shared" si="1"/>
        <v>125</v>
      </c>
      <c r="B128" s="3" t="s">
        <v>305</v>
      </c>
      <c r="C128" t="s">
        <v>306</v>
      </c>
      <c r="D128" t="s">
        <v>31</v>
      </c>
      <c r="E128">
        <f>+[21]Main!$I$2</f>
        <v>15.7</v>
      </c>
      <c r="F128" s="4">
        <f>+[21]Main!$I$4*FX!C3</f>
        <v>3243.4944</v>
      </c>
      <c r="G128" s="4">
        <f>+([21]Main!$I$6-[21]Main!$I$5)*FX!C3</f>
        <v>2300.16</v>
      </c>
      <c r="H128" s="4">
        <f>+F128+G128</f>
        <v>5543.6543999999994</v>
      </c>
      <c r="I128" t="s">
        <v>24</v>
      </c>
      <c r="L128" s="8">
        <v>0.01</v>
      </c>
      <c r="N128" s="8">
        <v>0.31</v>
      </c>
      <c r="O128" s="8">
        <v>0.13</v>
      </c>
      <c r="Q128" s="4">
        <v>7894</v>
      </c>
      <c r="R128">
        <v>2015</v>
      </c>
      <c r="S128" t="s">
        <v>307</v>
      </c>
    </row>
    <row r="129" spans="1:17" x14ac:dyDescent="0.25">
      <c r="A129" s="2">
        <f t="shared" si="1"/>
        <v>126</v>
      </c>
      <c r="B129" t="s">
        <v>308</v>
      </c>
      <c r="C129" t="s">
        <v>309</v>
      </c>
      <c r="D129" t="s">
        <v>172</v>
      </c>
      <c r="F129" s="4"/>
      <c r="G129" s="4"/>
      <c r="H129" s="4"/>
      <c r="Q129" s="4"/>
    </row>
    <row r="130" spans="1:17" x14ac:dyDescent="0.25">
      <c r="A130" s="2">
        <f t="shared" si="1"/>
        <v>127</v>
      </c>
      <c r="B130" t="s">
        <v>310</v>
      </c>
      <c r="C130" t="s">
        <v>311</v>
      </c>
      <c r="D130" t="s">
        <v>247</v>
      </c>
      <c r="F130" s="4"/>
      <c r="G130" s="4"/>
      <c r="H130" s="4"/>
      <c r="Q130" s="4"/>
    </row>
    <row r="131" spans="1:17" x14ac:dyDescent="0.25">
      <c r="A131" s="2">
        <f t="shared" si="1"/>
        <v>128</v>
      </c>
      <c r="B131" t="s">
        <v>312</v>
      </c>
      <c r="C131" t="s">
        <v>313</v>
      </c>
      <c r="D131" t="s">
        <v>63</v>
      </c>
      <c r="F131" s="4"/>
      <c r="G131" s="4"/>
      <c r="H131" s="4"/>
      <c r="Q131" s="4"/>
    </row>
    <row r="132" spans="1:17" x14ac:dyDescent="0.25">
      <c r="A132" s="2">
        <f t="shared" si="1"/>
        <v>129</v>
      </c>
      <c r="B132" t="s">
        <v>314</v>
      </c>
      <c r="C132" t="s">
        <v>315</v>
      </c>
      <c r="D132" t="s">
        <v>40</v>
      </c>
      <c r="F132" s="4"/>
      <c r="G132" s="4"/>
      <c r="H132" s="4"/>
      <c r="Q132" s="4"/>
    </row>
    <row r="133" spans="1:17" x14ac:dyDescent="0.25">
      <c r="A133" s="2">
        <f t="shared" si="1"/>
        <v>130</v>
      </c>
      <c r="B133" t="s">
        <v>316</v>
      </c>
      <c r="C133" t="s">
        <v>317</v>
      </c>
      <c r="D133" t="s">
        <v>179</v>
      </c>
      <c r="F133" s="4"/>
      <c r="G133" s="4"/>
      <c r="H133" s="4"/>
      <c r="Q133" s="4"/>
    </row>
    <row r="134" spans="1:17" x14ac:dyDescent="0.25">
      <c r="A134" s="2">
        <f t="shared" ref="A134:A197" si="2">+A133+1</f>
        <v>131</v>
      </c>
      <c r="B134" t="s">
        <v>318</v>
      </c>
      <c r="C134" t="s">
        <v>319</v>
      </c>
      <c r="D134" t="s">
        <v>40</v>
      </c>
      <c r="F134" s="4"/>
      <c r="G134" s="4"/>
      <c r="H134" s="4"/>
      <c r="Q134" s="4"/>
    </row>
    <row r="135" spans="1:17" x14ac:dyDescent="0.25">
      <c r="A135" s="2">
        <f t="shared" si="2"/>
        <v>132</v>
      </c>
      <c r="B135" t="s">
        <v>320</v>
      </c>
      <c r="C135" t="s">
        <v>321</v>
      </c>
      <c r="D135" t="s">
        <v>322</v>
      </c>
      <c r="F135" s="4"/>
      <c r="G135" s="4"/>
      <c r="H135" s="4"/>
      <c r="Q135" s="4"/>
    </row>
    <row r="136" spans="1:17" x14ac:dyDescent="0.25">
      <c r="A136" s="2">
        <f t="shared" si="2"/>
        <v>133</v>
      </c>
      <c r="B136" t="s">
        <v>323</v>
      </c>
      <c r="C136" t="s">
        <v>324</v>
      </c>
      <c r="D136" t="s">
        <v>27</v>
      </c>
      <c r="F136" s="4"/>
      <c r="G136" s="4"/>
      <c r="H136" s="4"/>
      <c r="Q136" s="4"/>
    </row>
    <row r="137" spans="1:17" x14ac:dyDescent="0.25">
      <c r="A137" s="2">
        <f t="shared" si="2"/>
        <v>134</v>
      </c>
      <c r="B137" t="s">
        <v>325</v>
      </c>
      <c r="C137" t="s">
        <v>326</v>
      </c>
      <c r="D137" t="s">
        <v>31</v>
      </c>
      <c r="F137" s="4"/>
      <c r="G137" s="4"/>
      <c r="H137" s="4"/>
      <c r="Q137" s="4"/>
    </row>
    <row r="138" spans="1:17" x14ac:dyDescent="0.25">
      <c r="A138" s="2">
        <f t="shared" si="2"/>
        <v>135</v>
      </c>
      <c r="B138" t="s">
        <v>327</v>
      </c>
      <c r="C138" t="s">
        <v>328</v>
      </c>
      <c r="D138" t="s">
        <v>66</v>
      </c>
      <c r="F138" s="4"/>
      <c r="G138" s="4"/>
      <c r="H138" s="4"/>
      <c r="Q138" s="4"/>
    </row>
    <row r="139" spans="1:17" x14ac:dyDescent="0.25">
      <c r="A139" s="2">
        <f t="shared" si="2"/>
        <v>136</v>
      </c>
      <c r="B139" t="s">
        <v>329</v>
      </c>
      <c r="C139" t="s">
        <v>330</v>
      </c>
      <c r="D139" t="s">
        <v>47</v>
      </c>
      <c r="F139" s="4"/>
      <c r="G139" s="4"/>
      <c r="H139" s="4"/>
      <c r="Q139" s="4"/>
    </row>
    <row r="140" spans="1:17" x14ac:dyDescent="0.25">
      <c r="A140" s="2">
        <f t="shared" si="2"/>
        <v>137</v>
      </c>
      <c r="B140" t="s">
        <v>331</v>
      </c>
      <c r="C140" t="s">
        <v>332</v>
      </c>
      <c r="D140" t="s">
        <v>333</v>
      </c>
      <c r="F140" s="4"/>
      <c r="G140" s="4"/>
      <c r="H140" s="4"/>
      <c r="Q140" s="4"/>
    </row>
    <row r="141" spans="1:17" x14ac:dyDescent="0.25">
      <c r="A141" s="2">
        <f t="shared" si="2"/>
        <v>138</v>
      </c>
      <c r="B141" t="s">
        <v>334</v>
      </c>
      <c r="C141" t="s">
        <v>335</v>
      </c>
      <c r="D141" t="s">
        <v>95</v>
      </c>
      <c r="F141" s="4"/>
      <c r="G141" s="4"/>
      <c r="H141" s="4"/>
      <c r="Q141" s="4"/>
    </row>
    <row r="142" spans="1:17" x14ac:dyDescent="0.25">
      <c r="A142" s="2">
        <f t="shared" si="2"/>
        <v>139</v>
      </c>
      <c r="B142" t="s">
        <v>336</v>
      </c>
      <c r="C142" t="s">
        <v>337</v>
      </c>
      <c r="D142" t="s">
        <v>146</v>
      </c>
      <c r="F142" s="4"/>
      <c r="G142" s="4"/>
      <c r="H142" s="4"/>
      <c r="Q142" s="4"/>
    </row>
    <row r="143" spans="1:17" x14ac:dyDescent="0.25">
      <c r="A143" s="2">
        <f t="shared" si="2"/>
        <v>140</v>
      </c>
      <c r="B143" t="s">
        <v>338</v>
      </c>
      <c r="C143" t="s">
        <v>339</v>
      </c>
      <c r="D143" t="s">
        <v>146</v>
      </c>
      <c r="F143" s="4"/>
      <c r="G143" s="4"/>
      <c r="H143" s="4"/>
      <c r="Q143" s="4"/>
    </row>
    <row r="144" spans="1:17" x14ac:dyDescent="0.25">
      <c r="A144" s="2">
        <f t="shared" si="2"/>
        <v>141</v>
      </c>
      <c r="B144" t="s">
        <v>340</v>
      </c>
      <c r="C144" t="s">
        <v>341</v>
      </c>
      <c r="D144" t="s">
        <v>47</v>
      </c>
      <c r="F144" s="4"/>
      <c r="G144" s="4"/>
      <c r="H144" s="4"/>
      <c r="Q144" s="4"/>
    </row>
    <row r="145" spans="1:17" x14ac:dyDescent="0.25">
      <c r="A145" s="2">
        <f t="shared" si="2"/>
        <v>142</v>
      </c>
      <c r="B145" t="s">
        <v>342</v>
      </c>
      <c r="C145" t="s">
        <v>343</v>
      </c>
      <c r="D145" t="s">
        <v>27</v>
      </c>
      <c r="F145" s="4"/>
      <c r="G145" s="4"/>
      <c r="H145" s="4"/>
      <c r="Q145" s="4"/>
    </row>
    <row r="146" spans="1:17" x14ac:dyDescent="0.25">
      <c r="A146" s="2">
        <f t="shared" si="2"/>
        <v>143</v>
      </c>
      <c r="B146" t="s">
        <v>344</v>
      </c>
      <c r="C146" t="s">
        <v>345</v>
      </c>
      <c r="D146" t="s">
        <v>117</v>
      </c>
      <c r="F146" s="4"/>
      <c r="G146" s="4"/>
      <c r="H146" s="4"/>
      <c r="Q146" s="4"/>
    </row>
    <row r="147" spans="1:17" x14ac:dyDescent="0.25">
      <c r="A147" s="2">
        <f t="shared" si="2"/>
        <v>144</v>
      </c>
      <c r="B147" t="s">
        <v>346</v>
      </c>
      <c r="C147" t="s">
        <v>347</v>
      </c>
      <c r="D147" t="s">
        <v>117</v>
      </c>
      <c r="F147" s="4"/>
      <c r="G147" s="4"/>
      <c r="H147" s="4"/>
      <c r="Q147" s="4"/>
    </row>
    <row r="148" spans="1:17" x14ac:dyDescent="0.25">
      <c r="A148" s="2">
        <f t="shared" si="2"/>
        <v>145</v>
      </c>
      <c r="B148" t="s">
        <v>348</v>
      </c>
      <c r="C148" t="s">
        <v>349</v>
      </c>
      <c r="D148" t="s">
        <v>179</v>
      </c>
      <c r="F148" s="4"/>
      <c r="G148" s="4"/>
      <c r="H148" s="4"/>
      <c r="Q148" s="4"/>
    </row>
    <row r="149" spans="1:17" x14ac:dyDescent="0.25">
      <c r="A149" s="2">
        <f t="shared" si="2"/>
        <v>146</v>
      </c>
      <c r="B149" t="s">
        <v>350</v>
      </c>
      <c r="C149" t="s">
        <v>351</v>
      </c>
      <c r="D149" t="s">
        <v>352</v>
      </c>
      <c r="F149" s="4"/>
      <c r="G149" s="4"/>
      <c r="H149" s="4"/>
      <c r="Q149" s="4"/>
    </row>
    <row r="150" spans="1:17" x14ac:dyDescent="0.25">
      <c r="A150" s="2">
        <f t="shared" si="2"/>
        <v>147</v>
      </c>
      <c r="B150" t="s">
        <v>353</v>
      </c>
      <c r="C150" t="s">
        <v>354</v>
      </c>
      <c r="D150" t="s">
        <v>27</v>
      </c>
      <c r="F150" s="4"/>
      <c r="G150" s="4"/>
      <c r="H150" s="4"/>
      <c r="Q150" s="4"/>
    </row>
    <row r="151" spans="1:17" x14ac:dyDescent="0.25">
      <c r="A151" s="2">
        <f t="shared" si="2"/>
        <v>148</v>
      </c>
      <c r="B151" t="s">
        <v>355</v>
      </c>
      <c r="C151" t="s">
        <v>356</v>
      </c>
      <c r="D151" t="s">
        <v>23</v>
      </c>
      <c r="F151" s="4"/>
      <c r="G151" s="4"/>
      <c r="H151" s="4"/>
      <c r="Q151" s="4"/>
    </row>
    <row r="152" spans="1:17" x14ac:dyDescent="0.25">
      <c r="A152" s="2">
        <f t="shared" si="2"/>
        <v>149</v>
      </c>
      <c r="B152" t="s">
        <v>357</v>
      </c>
      <c r="C152" t="s">
        <v>358</v>
      </c>
      <c r="D152" t="s">
        <v>172</v>
      </c>
      <c r="F152" s="4"/>
      <c r="G152" s="4"/>
      <c r="H152" s="4"/>
      <c r="Q152" s="4"/>
    </row>
    <row r="153" spans="1:17" x14ac:dyDescent="0.25">
      <c r="A153" s="2">
        <f t="shared" si="2"/>
        <v>150</v>
      </c>
      <c r="B153" t="s">
        <v>359</v>
      </c>
      <c r="C153" t="s">
        <v>360</v>
      </c>
      <c r="D153" t="s">
        <v>23</v>
      </c>
      <c r="F153" s="4"/>
      <c r="G153" s="4"/>
      <c r="H153" s="4"/>
      <c r="Q153" s="4"/>
    </row>
    <row r="154" spans="1:17" x14ac:dyDescent="0.25">
      <c r="A154" s="2">
        <f t="shared" si="2"/>
        <v>151</v>
      </c>
      <c r="B154" t="s">
        <v>361</v>
      </c>
      <c r="C154" t="s">
        <v>362</v>
      </c>
      <c r="D154" t="s">
        <v>66</v>
      </c>
      <c r="F154" s="4"/>
      <c r="G154" s="4"/>
      <c r="H154" s="4"/>
      <c r="Q154" s="4"/>
    </row>
    <row r="155" spans="1:17" x14ac:dyDescent="0.25">
      <c r="A155" s="2">
        <f t="shared" si="2"/>
        <v>152</v>
      </c>
      <c r="B155" t="s">
        <v>363</v>
      </c>
      <c r="C155" t="s">
        <v>364</v>
      </c>
      <c r="D155" t="s">
        <v>27</v>
      </c>
      <c r="F155" s="4"/>
      <c r="G155" s="4"/>
      <c r="H155" s="4"/>
      <c r="Q155" s="4"/>
    </row>
    <row r="156" spans="1:17" x14ac:dyDescent="0.25">
      <c r="A156" s="2">
        <f t="shared" si="2"/>
        <v>153</v>
      </c>
      <c r="B156" t="s">
        <v>365</v>
      </c>
      <c r="C156" t="s">
        <v>366</v>
      </c>
      <c r="D156" t="s">
        <v>95</v>
      </c>
      <c r="F156" s="4"/>
      <c r="G156" s="4"/>
      <c r="H156" s="4"/>
      <c r="Q156" s="4"/>
    </row>
    <row r="157" spans="1:17" x14ac:dyDescent="0.25">
      <c r="A157" s="2">
        <f t="shared" si="2"/>
        <v>154</v>
      </c>
      <c r="B157" t="s">
        <v>367</v>
      </c>
      <c r="C157" t="s">
        <v>368</v>
      </c>
      <c r="D157" t="s">
        <v>40</v>
      </c>
      <c r="F157" s="4"/>
      <c r="G157" s="4"/>
      <c r="H157" s="4"/>
      <c r="Q157" s="4"/>
    </row>
    <row r="158" spans="1:17" x14ac:dyDescent="0.25">
      <c r="A158" s="2">
        <f t="shared" si="2"/>
        <v>155</v>
      </c>
      <c r="B158" t="s">
        <v>369</v>
      </c>
      <c r="C158" t="s">
        <v>370</v>
      </c>
      <c r="D158" t="s">
        <v>31</v>
      </c>
      <c r="F158" s="4"/>
      <c r="G158" s="4"/>
      <c r="H158" s="4"/>
      <c r="Q158" s="4"/>
    </row>
    <row r="159" spans="1:17" x14ac:dyDescent="0.25">
      <c r="A159" s="2">
        <f t="shared" si="2"/>
        <v>156</v>
      </c>
      <c r="B159" t="s">
        <v>371</v>
      </c>
      <c r="C159" t="s">
        <v>372</v>
      </c>
      <c r="D159" t="s">
        <v>95</v>
      </c>
      <c r="F159" s="4"/>
      <c r="G159" s="4"/>
      <c r="H159" s="4"/>
      <c r="Q159" s="4"/>
    </row>
    <row r="160" spans="1:17" x14ac:dyDescent="0.25">
      <c r="A160" s="2">
        <f t="shared" si="2"/>
        <v>157</v>
      </c>
      <c r="B160" t="s">
        <v>373</v>
      </c>
      <c r="C160" t="s">
        <v>374</v>
      </c>
      <c r="D160" t="s">
        <v>375</v>
      </c>
      <c r="F160" s="4"/>
      <c r="G160" s="4"/>
      <c r="H160" s="4"/>
      <c r="Q160" s="4"/>
    </row>
    <row r="161" spans="1:17" x14ac:dyDescent="0.25">
      <c r="A161" s="2">
        <f t="shared" si="2"/>
        <v>158</v>
      </c>
      <c r="B161" t="s">
        <v>376</v>
      </c>
      <c r="C161" t="s">
        <v>377</v>
      </c>
      <c r="D161" t="s">
        <v>40</v>
      </c>
      <c r="F161" s="4"/>
      <c r="G161" s="4"/>
      <c r="H161" s="4"/>
      <c r="Q161" s="4"/>
    </row>
    <row r="162" spans="1:17" x14ac:dyDescent="0.25">
      <c r="A162" s="2">
        <f t="shared" si="2"/>
        <v>159</v>
      </c>
      <c r="B162" t="s">
        <v>378</v>
      </c>
      <c r="C162" t="s">
        <v>379</v>
      </c>
      <c r="D162" t="s">
        <v>226</v>
      </c>
      <c r="F162" s="4"/>
      <c r="G162" s="4"/>
      <c r="H162" s="4"/>
      <c r="Q162" s="4"/>
    </row>
    <row r="163" spans="1:17" x14ac:dyDescent="0.25">
      <c r="A163" s="2">
        <f t="shared" si="2"/>
        <v>160</v>
      </c>
      <c r="B163" t="s">
        <v>380</v>
      </c>
      <c r="C163" t="s">
        <v>381</v>
      </c>
      <c r="D163" t="s">
        <v>382</v>
      </c>
      <c r="F163" s="4"/>
      <c r="G163" s="4"/>
      <c r="H163" s="4"/>
      <c r="Q163" s="4"/>
    </row>
    <row r="164" spans="1:17" x14ac:dyDescent="0.25">
      <c r="A164" s="2">
        <f t="shared" si="2"/>
        <v>161</v>
      </c>
      <c r="B164" t="s">
        <v>383</v>
      </c>
      <c r="C164" t="s">
        <v>384</v>
      </c>
      <c r="D164" t="s">
        <v>117</v>
      </c>
      <c r="F164" s="4"/>
      <c r="G164" s="4"/>
      <c r="H164" s="4"/>
      <c r="Q164" s="4"/>
    </row>
    <row r="165" spans="1:17" x14ac:dyDescent="0.25">
      <c r="A165" s="2">
        <f t="shared" si="2"/>
        <v>162</v>
      </c>
      <c r="B165" t="s">
        <v>385</v>
      </c>
      <c r="C165" t="s">
        <v>386</v>
      </c>
      <c r="D165" t="s">
        <v>387</v>
      </c>
      <c r="F165" s="4"/>
      <c r="G165" s="4"/>
      <c r="H165" s="4"/>
      <c r="Q165" s="4"/>
    </row>
    <row r="166" spans="1:17" x14ac:dyDescent="0.25">
      <c r="A166" s="2">
        <f t="shared" si="2"/>
        <v>163</v>
      </c>
      <c r="B166" t="s">
        <v>388</v>
      </c>
      <c r="C166" t="s">
        <v>389</v>
      </c>
      <c r="D166" t="s">
        <v>95</v>
      </c>
      <c r="F166" s="4"/>
      <c r="G166" s="4"/>
      <c r="H166" s="4"/>
      <c r="Q166" s="4"/>
    </row>
    <row r="167" spans="1:17" x14ac:dyDescent="0.25">
      <c r="A167" s="2">
        <f t="shared" si="2"/>
        <v>164</v>
      </c>
      <c r="B167" t="s">
        <v>390</v>
      </c>
      <c r="C167" t="s">
        <v>391</v>
      </c>
      <c r="D167" t="s">
        <v>223</v>
      </c>
      <c r="F167" s="4"/>
      <c r="G167" s="4"/>
      <c r="H167" s="4"/>
      <c r="Q167" s="4"/>
    </row>
    <row r="168" spans="1:17" x14ac:dyDescent="0.25">
      <c r="A168" s="2">
        <f t="shared" si="2"/>
        <v>165</v>
      </c>
      <c r="B168" t="s">
        <v>392</v>
      </c>
      <c r="C168" t="s">
        <v>393</v>
      </c>
      <c r="D168" t="s">
        <v>27</v>
      </c>
      <c r="F168" s="4"/>
      <c r="G168" s="4"/>
      <c r="H168" s="4"/>
      <c r="Q168" s="4"/>
    </row>
    <row r="169" spans="1:17" x14ac:dyDescent="0.25">
      <c r="A169" s="2">
        <f t="shared" si="2"/>
        <v>166</v>
      </c>
      <c r="B169" t="s">
        <v>394</v>
      </c>
      <c r="C169" t="s">
        <v>395</v>
      </c>
      <c r="D169" t="s">
        <v>63</v>
      </c>
      <c r="F169" s="4"/>
      <c r="G169" s="4"/>
      <c r="H169" s="4"/>
      <c r="Q169" s="4"/>
    </row>
    <row r="170" spans="1:17" x14ac:dyDescent="0.25">
      <c r="A170" s="2">
        <f t="shared" si="2"/>
        <v>167</v>
      </c>
      <c r="B170" t="s">
        <v>396</v>
      </c>
      <c r="C170" t="s">
        <v>397</v>
      </c>
      <c r="D170" t="s">
        <v>256</v>
      </c>
      <c r="F170" s="4"/>
      <c r="G170" s="4"/>
      <c r="H170" s="4"/>
      <c r="Q170" s="4"/>
    </row>
    <row r="171" spans="1:17" x14ac:dyDescent="0.25">
      <c r="A171" s="2">
        <f t="shared" si="2"/>
        <v>168</v>
      </c>
      <c r="B171" t="s">
        <v>398</v>
      </c>
      <c r="C171" t="s">
        <v>399</v>
      </c>
      <c r="D171" t="s">
        <v>27</v>
      </c>
      <c r="F171" s="4"/>
      <c r="G171" s="4"/>
      <c r="H171" s="4"/>
      <c r="Q171" s="4"/>
    </row>
    <row r="172" spans="1:17" x14ac:dyDescent="0.25">
      <c r="A172" s="2">
        <f t="shared" si="2"/>
        <v>169</v>
      </c>
      <c r="B172" t="s">
        <v>400</v>
      </c>
      <c r="C172" s="7" t="s">
        <v>401</v>
      </c>
      <c r="D172" t="s">
        <v>259</v>
      </c>
      <c r="F172" s="4"/>
      <c r="G172" s="4"/>
      <c r="H172" s="4"/>
      <c r="Q172" s="4"/>
    </row>
    <row r="173" spans="1:17" x14ac:dyDescent="0.25">
      <c r="A173" s="2">
        <f t="shared" si="2"/>
        <v>170</v>
      </c>
      <c r="B173" t="s">
        <v>402</v>
      </c>
      <c r="C173" t="s">
        <v>403</v>
      </c>
      <c r="D173" t="s">
        <v>27</v>
      </c>
      <c r="F173" s="4"/>
      <c r="G173" s="4"/>
      <c r="H173" s="4"/>
      <c r="Q173" s="4"/>
    </row>
    <row r="174" spans="1:17" x14ac:dyDescent="0.25">
      <c r="A174" s="2">
        <f t="shared" si="2"/>
        <v>171</v>
      </c>
      <c r="B174" t="s">
        <v>404</v>
      </c>
      <c r="C174" t="s">
        <v>405</v>
      </c>
      <c r="D174" t="s">
        <v>27</v>
      </c>
      <c r="F174" s="4"/>
      <c r="G174" s="4"/>
      <c r="H174" s="4"/>
      <c r="Q174" s="4"/>
    </row>
    <row r="175" spans="1:17" x14ac:dyDescent="0.25">
      <c r="A175" s="2">
        <f t="shared" si="2"/>
        <v>172</v>
      </c>
      <c r="B175" t="s">
        <v>406</v>
      </c>
      <c r="C175" t="s">
        <v>407</v>
      </c>
      <c r="D175" t="s">
        <v>408</v>
      </c>
      <c r="F175" s="4"/>
      <c r="G175" s="4"/>
      <c r="H175" s="4"/>
      <c r="Q175" s="4"/>
    </row>
    <row r="176" spans="1:17" x14ac:dyDescent="0.25">
      <c r="A176" s="2">
        <f t="shared" si="2"/>
        <v>173</v>
      </c>
      <c r="B176" t="s">
        <v>409</v>
      </c>
      <c r="C176" t="s">
        <v>410</v>
      </c>
      <c r="D176" t="s">
        <v>270</v>
      </c>
      <c r="F176" s="4"/>
      <c r="G176" s="4"/>
      <c r="H176" s="4"/>
      <c r="Q176" s="4"/>
    </row>
    <row r="177" spans="1:17" x14ac:dyDescent="0.25">
      <c r="A177" s="2">
        <f t="shared" si="2"/>
        <v>174</v>
      </c>
      <c r="B177" t="s">
        <v>411</v>
      </c>
      <c r="C177" t="s">
        <v>412</v>
      </c>
      <c r="D177" t="s">
        <v>413</v>
      </c>
      <c r="F177" s="4"/>
      <c r="G177" s="4"/>
      <c r="H177" s="4"/>
      <c r="Q177" s="4"/>
    </row>
    <row r="178" spans="1:17" x14ac:dyDescent="0.25">
      <c r="A178" s="2">
        <f t="shared" si="2"/>
        <v>175</v>
      </c>
      <c r="B178" t="s">
        <v>414</v>
      </c>
      <c r="C178" t="s">
        <v>415</v>
      </c>
      <c r="D178" t="s">
        <v>416</v>
      </c>
      <c r="F178" s="4"/>
      <c r="G178" s="4"/>
      <c r="H178" s="4"/>
      <c r="Q178" s="4"/>
    </row>
    <row r="179" spans="1:17" x14ac:dyDescent="0.25">
      <c r="A179" s="2">
        <f t="shared" si="2"/>
        <v>176</v>
      </c>
      <c r="B179" t="s">
        <v>417</v>
      </c>
      <c r="C179" t="s">
        <v>418</v>
      </c>
      <c r="D179" t="s">
        <v>419</v>
      </c>
      <c r="F179" s="4"/>
      <c r="G179" s="4"/>
      <c r="H179" s="4"/>
      <c r="Q179" s="4"/>
    </row>
    <row r="180" spans="1:17" x14ac:dyDescent="0.25">
      <c r="A180" s="2">
        <f t="shared" si="2"/>
        <v>177</v>
      </c>
      <c r="B180" t="s">
        <v>420</v>
      </c>
      <c r="C180" t="s">
        <v>421</v>
      </c>
      <c r="D180" t="s">
        <v>27</v>
      </c>
      <c r="F180" s="4"/>
      <c r="G180" s="4"/>
      <c r="H180" s="4"/>
      <c r="Q180" s="4"/>
    </row>
    <row r="181" spans="1:17" x14ac:dyDescent="0.25">
      <c r="A181" s="2">
        <f t="shared" si="2"/>
        <v>178</v>
      </c>
      <c r="B181" t="s">
        <v>422</v>
      </c>
      <c r="C181" t="s">
        <v>423</v>
      </c>
      <c r="D181" t="s">
        <v>27</v>
      </c>
      <c r="F181" s="4"/>
      <c r="G181" s="4"/>
      <c r="H181" s="4"/>
      <c r="Q181" s="4"/>
    </row>
    <row r="182" spans="1:17" x14ac:dyDescent="0.25">
      <c r="A182" s="2">
        <f t="shared" si="2"/>
        <v>179</v>
      </c>
      <c r="B182" t="s">
        <v>424</v>
      </c>
      <c r="C182" t="s">
        <v>425</v>
      </c>
      <c r="D182" t="s">
        <v>416</v>
      </c>
      <c r="F182" s="4"/>
      <c r="G182" s="4"/>
      <c r="H182" s="4"/>
      <c r="Q182" s="4"/>
    </row>
    <row r="183" spans="1:17" x14ac:dyDescent="0.25">
      <c r="A183" s="2">
        <f t="shared" si="2"/>
        <v>180</v>
      </c>
      <c r="B183" t="s">
        <v>426</v>
      </c>
      <c r="C183" t="s">
        <v>427</v>
      </c>
      <c r="D183" t="s">
        <v>322</v>
      </c>
      <c r="F183" s="4"/>
      <c r="G183" s="4"/>
      <c r="H183" s="4"/>
      <c r="Q183" s="4"/>
    </row>
    <row r="184" spans="1:17" x14ac:dyDescent="0.25">
      <c r="A184" s="2">
        <f t="shared" si="2"/>
        <v>181</v>
      </c>
      <c r="B184" t="s">
        <v>428</v>
      </c>
      <c r="C184" t="s">
        <v>429</v>
      </c>
      <c r="D184" t="s">
        <v>27</v>
      </c>
      <c r="F184" s="4"/>
      <c r="G184" s="4"/>
      <c r="H184" s="4"/>
      <c r="Q184" s="4"/>
    </row>
    <row r="185" spans="1:17" x14ac:dyDescent="0.25">
      <c r="A185" s="2">
        <f t="shared" si="2"/>
        <v>182</v>
      </c>
      <c r="B185" t="s">
        <v>430</v>
      </c>
      <c r="C185" t="s">
        <v>431</v>
      </c>
      <c r="D185" t="s">
        <v>95</v>
      </c>
      <c r="F185" s="4"/>
      <c r="G185" s="4"/>
      <c r="H185" s="4"/>
      <c r="Q185" s="4"/>
    </row>
    <row r="186" spans="1:17" x14ac:dyDescent="0.25">
      <c r="A186" s="2">
        <f t="shared" si="2"/>
        <v>183</v>
      </c>
      <c r="B186" t="s">
        <v>432</v>
      </c>
      <c r="C186" t="s">
        <v>433</v>
      </c>
      <c r="D186" t="s">
        <v>270</v>
      </c>
      <c r="F186" s="4"/>
      <c r="G186" s="4"/>
      <c r="H186" s="4"/>
      <c r="Q186" s="4"/>
    </row>
    <row r="187" spans="1:17" x14ac:dyDescent="0.25">
      <c r="A187" s="2">
        <f t="shared" si="2"/>
        <v>184</v>
      </c>
      <c r="B187" t="s">
        <v>434</v>
      </c>
      <c r="C187" t="s">
        <v>435</v>
      </c>
      <c r="D187" t="s">
        <v>27</v>
      </c>
      <c r="F187" s="4"/>
      <c r="G187" s="4"/>
      <c r="H187" s="4"/>
      <c r="Q187" s="4"/>
    </row>
    <row r="188" spans="1:17" x14ac:dyDescent="0.25">
      <c r="A188" s="2">
        <f t="shared" si="2"/>
        <v>185</v>
      </c>
      <c r="B188" t="s">
        <v>436</v>
      </c>
      <c r="C188" t="s">
        <v>437</v>
      </c>
      <c r="D188" t="s">
        <v>117</v>
      </c>
      <c r="F188" s="4"/>
      <c r="G188" s="4"/>
      <c r="H188" s="4"/>
      <c r="Q188" s="4"/>
    </row>
    <row r="189" spans="1:17" x14ac:dyDescent="0.25">
      <c r="A189" s="2">
        <f t="shared" si="2"/>
        <v>186</v>
      </c>
      <c r="B189" t="s">
        <v>438</v>
      </c>
      <c r="C189" t="s">
        <v>439</v>
      </c>
      <c r="D189" t="s">
        <v>117</v>
      </c>
      <c r="F189" s="4"/>
      <c r="G189" s="4"/>
      <c r="H189" s="4"/>
      <c r="Q189" s="4"/>
    </row>
    <row r="190" spans="1:17" x14ac:dyDescent="0.25">
      <c r="A190" s="2">
        <f t="shared" si="2"/>
        <v>187</v>
      </c>
      <c r="B190" t="s">
        <v>440</v>
      </c>
      <c r="C190" t="s">
        <v>441</v>
      </c>
      <c r="D190" t="s">
        <v>442</v>
      </c>
      <c r="F190" s="4"/>
      <c r="G190" s="4"/>
      <c r="H190" s="4"/>
      <c r="Q190" s="4"/>
    </row>
    <row r="191" spans="1:17" x14ac:dyDescent="0.25">
      <c r="A191" s="2">
        <f t="shared" si="2"/>
        <v>188</v>
      </c>
      <c r="B191" t="s">
        <v>443</v>
      </c>
      <c r="C191" s="7" t="s">
        <v>444</v>
      </c>
      <c r="D191" t="s">
        <v>259</v>
      </c>
      <c r="F191" s="4"/>
      <c r="G191" s="4"/>
      <c r="H191" s="4"/>
      <c r="Q191" s="4"/>
    </row>
    <row r="192" spans="1:17" x14ac:dyDescent="0.25">
      <c r="A192" s="2">
        <f t="shared" si="2"/>
        <v>189</v>
      </c>
      <c r="B192" t="s">
        <v>445</v>
      </c>
      <c r="C192" t="s">
        <v>446</v>
      </c>
      <c r="D192" t="s">
        <v>27</v>
      </c>
      <c r="F192" s="4"/>
      <c r="G192" s="4"/>
      <c r="H192" s="4"/>
      <c r="Q192" s="4"/>
    </row>
    <row r="193" spans="1:19" x14ac:dyDescent="0.25">
      <c r="A193" s="2">
        <f t="shared" si="2"/>
        <v>190</v>
      </c>
      <c r="B193" t="s">
        <v>447</v>
      </c>
      <c r="C193" t="s">
        <v>448</v>
      </c>
      <c r="D193" t="s">
        <v>27</v>
      </c>
      <c r="F193" s="4"/>
      <c r="G193" s="4"/>
      <c r="H193" s="4"/>
      <c r="Q193" s="4"/>
    </row>
    <row r="194" spans="1:19" x14ac:dyDescent="0.25">
      <c r="A194" s="2">
        <f t="shared" si="2"/>
        <v>191</v>
      </c>
      <c r="B194" t="s">
        <v>449</v>
      </c>
      <c r="C194" t="s">
        <v>450</v>
      </c>
      <c r="D194" t="s">
        <v>66</v>
      </c>
      <c r="F194" s="4"/>
      <c r="G194" s="4"/>
      <c r="H194" s="4"/>
      <c r="Q194" s="4"/>
    </row>
    <row r="195" spans="1:19" x14ac:dyDescent="0.25">
      <c r="A195" s="2">
        <f t="shared" si="2"/>
        <v>192</v>
      </c>
      <c r="B195" t="s">
        <v>451</v>
      </c>
      <c r="C195" t="s">
        <v>452</v>
      </c>
      <c r="D195" t="s">
        <v>322</v>
      </c>
      <c r="F195" s="4"/>
      <c r="G195" s="4"/>
      <c r="H195" s="4"/>
      <c r="Q195" s="4"/>
    </row>
    <row r="196" spans="1:19" x14ac:dyDescent="0.25">
      <c r="A196" s="2">
        <f t="shared" si="2"/>
        <v>193</v>
      </c>
      <c r="B196" t="s">
        <v>453</v>
      </c>
      <c r="C196" t="s">
        <v>454</v>
      </c>
      <c r="D196" t="s">
        <v>66</v>
      </c>
      <c r="F196" s="4"/>
      <c r="G196" s="4"/>
      <c r="H196" s="4"/>
      <c r="Q196" s="4"/>
    </row>
    <row r="197" spans="1:19" x14ac:dyDescent="0.25">
      <c r="A197" s="2">
        <f t="shared" si="2"/>
        <v>194</v>
      </c>
      <c r="B197" t="s">
        <v>455</v>
      </c>
      <c r="C197" t="s">
        <v>456</v>
      </c>
      <c r="D197" t="s">
        <v>27</v>
      </c>
      <c r="F197" s="4"/>
      <c r="G197" s="4"/>
      <c r="H197" s="4"/>
      <c r="Q197" s="4"/>
    </row>
    <row r="198" spans="1:19" x14ac:dyDescent="0.25">
      <c r="A198" s="2">
        <f t="shared" ref="A198:A261" si="3">+A197+1</f>
        <v>195</v>
      </c>
      <c r="B198" t="s">
        <v>457</v>
      </c>
      <c r="C198" t="s">
        <v>458</v>
      </c>
      <c r="D198" t="s">
        <v>95</v>
      </c>
      <c r="F198" s="4"/>
      <c r="G198" s="4"/>
      <c r="H198" s="4"/>
      <c r="Q198" s="4"/>
    </row>
    <row r="199" spans="1:19" x14ac:dyDescent="0.25">
      <c r="A199" s="2">
        <f t="shared" si="3"/>
        <v>196</v>
      </c>
      <c r="B199" t="s">
        <v>459</v>
      </c>
      <c r="C199" t="s">
        <v>460</v>
      </c>
      <c r="D199" t="s">
        <v>95</v>
      </c>
      <c r="F199" s="4"/>
      <c r="G199" s="4"/>
      <c r="H199" s="4"/>
      <c r="Q199" s="4"/>
    </row>
    <row r="200" spans="1:19" x14ac:dyDescent="0.25">
      <c r="A200" s="2">
        <f t="shared" si="3"/>
        <v>197</v>
      </c>
      <c r="B200" t="s">
        <v>461</v>
      </c>
      <c r="C200" t="s">
        <v>462</v>
      </c>
      <c r="D200" t="s">
        <v>66</v>
      </c>
      <c r="F200" s="4"/>
      <c r="G200" s="4"/>
      <c r="H200" s="4"/>
      <c r="Q200" s="4"/>
    </row>
    <row r="201" spans="1:19" x14ac:dyDescent="0.25">
      <c r="A201" s="2">
        <f t="shared" si="3"/>
        <v>198</v>
      </c>
      <c r="B201" t="s">
        <v>463</v>
      </c>
      <c r="C201" t="s">
        <v>464</v>
      </c>
      <c r="D201" t="s">
        <v>27</v>
      </c>
      <c r="F201" s="4"/>
      <c r="G201" s="4"/>
      <c r="H201" s="4"/>
      <c r="Q201" s="4"/>
    </row>
    <row r="202" spans="1:19" x14ac:dyDescent="0.25">
      <c r="A202" s="2">
        <f t="shared" si="3"/>
        <v>199</v>
      </c>
      <c r="B202" t="s">
        <v>465</v>
      </c>
      <c r="C202" t="s">
        <v>466</v>
      </c>
      <c r="D202" t="s">
        <v>27</v>
      </c>
      <c r="F202" s="4"/>
      <c r="G202" s="4"/>
      <c r="H202" s="4"/>
      <c r="Q202" s="4"/>
    </row>
    <row r="203" spans="1:19" x14ac:dyDescent="0.25">
      <c r="A203" s="2">
        <f t="shared" si="3"/>
        <v>200</v>
      </c>
      <c r="B203" s="3" t="s">
        <v>467</v>
      </c>
      <c r="C203" t="s">
        <v>468</v>
      </c>
      <c r="D203" t="s">
        <v>172</v>
      </c>
      <c r="E203">
        <f>+[22]Main!$J$2</f>
        <v>70.25</v>
      </c>
      <c r="F203" s="4">
        <f>+[22]Main!$J$4*FX!C10</f>
        <v>772.74349442850007</v>
      </c>
      <c r="G203" s="4">
        <f>+([22]Main!$J$6-[22]Main!$J$5)*FX!C10</f>
        <v>466.023124</v>
      </c>
      <c r="H203" s="4">
        <f>+F203+G203</f>
        <v>1238.7666184285001</v>
      </c>
      <c r="I203" s="5" t="s">
        <v>491</v>
      </c>
      <c r="Q203" s="4"/>
    </row>
    <row r="204" spans="1:19" x14ac:dyDescent="0.25">
      <c r="A204" s="2">
        <f t="shared" si="3"/>
        <v>201</v>
      </c>
      <c r="B204" t="s">
        <v>469</v>
      </c>
      <c r="C204" t="s">
        <v>470</v>
      </c>
      <c r="D204" t="s">
        <v>146</v>
      </c>
      <c r="F204" s="4"/>
      <c r="G204" s="4"/>
      <c r="H204" s="4"/>
      <c r="Q204" s="4"/>
    </row>
    <row r="205" spans="1:19" x14ac:dyDescent="0.25">
      <c r="A205" s="2">
        <f t="shared" si="3"/>
        <v>202</v>
      </c>
      <c r="B205" t="s">
        <v>471</v>
      </c>
      <c r="C205" t="s">
        <v>472</v>
      </c>
      <c r="D205" t="s">
        <v>27</v>
      </c>
      <c r="F205" s="4"/>
      <c r="G205" s="4"/>
      <c r="H205" s="4"/>
      <c r="Q205" s="4"/>
    </row>
    <row r="206" spans="1:19" x14ac:dyDescent="0.25">
      <c r="A206" s="2">
        <f t="shared" si="3"/>
        <v>203</v>
      </c>
      <c r="B206" s="3" t="s">
        <v>473</v>
      </c>
      <c r="C206" t="s">
        <v>474</v>
      </c>
      <c r="D206" t="s">
        <v>146</v>
      </c>
      <c r="E206">
        <f>+[23]Main!$H$2</f>
        <v>92.6</v>
      </c>
      <c r="F206" s="4">
        <f>+[23]Main!$H$4*FX!C8</f>
        <v>719.16509527199992</v>
      </c>
      <c r="G206" s="4">
        <f>+([23]Main!$H$6-[23]Main!$H$5)*FX!C8</f>
        <v>-109.47875999999999</v>
      </c>
      <c r="H206" s="4">
        <f>+F206+G206</f>
        <v>609.68633527199995</v>
      </c>
      <c r="I206" s="5" t="s">
        <v>1168</v>
      </c>
      <c r="J206" s="9">
        <v>46066</v>
      </c>
      <c r="K206" s="5"/>
      <c r="L206" s="10">
        <v>0</v>
      </c>
      <c r="M206" s="5"/>
      <c r="N206" s="8">
        <v>0.44</v>
      </c>
      <c r="O206" s="8">
        <v>7.0000000000000007E-2</v>
      </c>
      <c r="Q206" s="4">
        <v>1665</v>
      </c>
      <c r="R206">
        <v>1905</v>
      </c>
      <c r="S206" t="s">
        <v>307</v>
      </c>
    </row>
    <row r="207" spans="1:19" x14ac:dyDescent="0.25">
      <c r="A207" s="2">
        <f t="shared" si="3"/>
        <v>204</v>
      </c>
      <c r="B207" t="s">
        <v>874</v>
      </c>
      <c r="C207" t="s">
        <v>875</v>
      </c>
      <c r="D207" t="s">
        <v>876</v>
      </c>
      <c r="F207" s="4"/>
      <c r="G207" s="4"/>
      <c r="H207" s="4"/>
      <c r="Q207" s="4"/>
    </row>
    <row r="208" spans="1:19" x14ac:dyDescent="0.25">
      <c r="A208" s="2">
        <f t="shared" si="3"/>
        <v>205</v>
      </c>
      <c r="B208" t="s">
        <v>877</v>
      </c>
      <c r="C208" t="s">
        <v>460</v>
      </c>
      <c r="D208" t="s">
        <v>876</v>
      </c>
      <c r="F208" s="4"/>
      <c r="G208" s="4"/>
      <c r="H208" s="4"/>
      <c r="Q208" s="4"/>
    </row>
    <row r="209" spans="1:17" x14ac:dyDescent="0.25">
      <c r="A209" s="2">
        <f t="shared" si="3"/>
        <v>206</v>
      </c>
      <c r="B209" t="s">
        <v>1160</v>
      </c>
      <c r="C209" t="s">
        <v>1161</v>
      </c>
      <c r="D209" t="s">
        <v>896</v>
      </c>
      <c r="F209" s="4"/>
      <c r="G209" s="4"/>
      <c r="H209" s="4"/>
      <c r="Q209" s="4"/>
    </row>
    <row r="210" spans="1:17" x14ac:dyDescent="0.25">
      <c r="A210" s="2">
        <f t="shared" si="3"/>
        <v>207</v>
      </c>
      <c r="B210" t="s">
        <v>878</v>
      </c>
      <c r="C210" t="s">
        <v>439</v>
      </c>
      <c r="D210" t="s">
        <v>879</v>
      </c>
      <c r="F210" s="4"/>
      <c r="G210" s="4"/>
      <c r="H210" s="4"/>
      <c r="Q210" s="4"/>
    </row>
    <row r="211" spans="1:17" x14ac:dyDescent="0.25">
      <c r="A211" s="2">
        <f t="shared" si="3"/>
        <v>208</v>
      </c>
      <c r="B211" t="s">
        <v>880</v>
      </c>
      <c r="C211" t="s">
        <v>441</v>
      </c>
      <c r="D211" t="s">
        <v>881</v>
      </c>
      <c r="F211" s="4"/>
      <c r="G211" s="4"/>
      <c r="H211" s="4"/>
      <c r="Q211" s="4"/>
    </row>
    <row r="212" spans="1:17" x14ac:dyDescent="0.25">
      <c r="A212" s="2">
        <f t="shared" si="3"/>
        <v>209</v>
      </c>
      <c r="B212" t="s">
        <v>882</v>
      </c>
      <c r="C212" t="s">
        <v>437</v>
      </c>
      <c r="D212" t="s">
        <v>879</v>
      </c>
      <c r="F212" s="4"/>
      <c r="G212" s="4"/>
      <c r="H212" s="4"/>
      <c r="Q212" s="4"/>
    </row>
    <row r="213" spans="1:17" x14ac:dyDescent="0.25">
      <c r="A213" s="2">
        <f t="shared" si="3"/>
        <v>210</v>
      </c>
      <c r="B213" t="s">
        <v>883</v>
      </c>
      <c r="C213" t="s">
        <v>884</v>
      </c>
      <c r="D213" t="s">
        <v>885</v>
      </c>
      <c r="F213" s="4"/>
      <c r="G213" s="4"/>
      <c r="H213" s="4"/>
      <c r="Q213" s="4"/>
    </row>
    <row r="214" spans="1:17" x14ac:dyDescent="0.25">
      <c r="A214" s="2">
        <f t="shared" si="3"/>
        <v>211</v>
      </c>
      <c r="B214" t="s">
        <v>886</v>
      </c>
      <c r="C214" t="s">
        <v>887</v>
      </c>
      <c r="D214" t="s">
        <v>876</v>
      </c>
      <c r="F214" s="4"/>
      <c r="G214" s="4"/>
      <c r="H214" s="4"/>
      <c r="Q214" s="4"/>
    </row>
    <row r="215" spans="1:17" x14ac:dyDescent="0.25">
      <c r="A215" s="2">
        <f t="shared" si="3"/>
        <v>212</v>
      </c>
      <c r="B215" t="s">
        <v>888</v>
      </c>
      <c r="C215" t="s">
        <v>464</v>
      </c>
      <c r="D215" t="s">
        <v>889</v>
      </c>
      <c r="F215" s="4"/>
      <c r="G215" s="4"/>
      <c r="H215" s="4"/>
      <c r="Q215" s="4"/>
    </row>
    <row r="216" spans="1:17" x14ac:dyDescent="0.25">
      <c r="A216" s="2">
        <f t="shared" si="3"/>
        <v>213</v>
      </c>
      <c r="B216" t="s">
        <v>890</v>
      </c>
      <c r="C216" t="s">
        <v>891</v>
      </c>
      <c r="D216" t="s">
        <v>892</v>
      </c>
      <c r="F216" s="4"/>
      <c r="G216" s="4"/>
      <c r="H216" s="4"/>
    </row>
    <row r="217" spans="1:17" x14ac:dyDescent="0.25">
      <c r="A217" s="2">
        <f t="shared" si="3"/>
        <v>214</v>
      </c>
      <c r="B217" t="s">
        <v>893</v>
      </c>
      <c r="C217" t="s">
        <v>456</v>
      </c>
      <c r="D217" t="s">
        <v>889</v>
      </c>
      <c r="F217" s="4"/>
      <c r="G217" s="4"/>
      <c r="H217" s="4"/>
    </row>
    <row r="218" spans="1:17" x14ac:dyDescent="0.25">
      <c r="A218" s="2">
        <f t="shared" si="3"/>
        <v>215</v>
      </c>
      <c r="B218" t="s">
        <v>392</v>
      </c>
      <c r="C218" t="s">
        <v>393</v>
      </c>
      <c r="D218" t="s">
        <v>889</v>
      </c>
      <c r="F218" s="4"/>
      <c r="G218" s="4"/>
      <c r="H218" s="4"/>
    </row>
    <row r="219" spans="1:17" x14ac:dyDescent="0.25">
      <c r="A219" s="2">
        <f t="shared" si="3"/>
        <v>216</v>
      </c>
      <c r="B219" t="s">
        <v>447</v>
      </c>
      <c r="C219" t="s">
        <v>448</v>
      </c>
      <c r="D219" t="s">
        <v>889</v>
      </c>
      <c r="F219" s="4"/>
      <c r="G219" s="4"/>
      <c r="H219" s="4"/>
    </row>
    <row r="220" spans="1:17" x14ac:dyDescent="0.25">
      <c r="A220" s="2">
        <f t="shared" si="3"/>
        <v>217</v>
      </c>
      <c r="B220" t="s">
        <v>894</v>
      </c>
      <c r="C220" t="s">
        <v>895</v>
      </c>
      <c r="D220" t="s">
        <v>896</v>
      </c>
      <c r="F220" s="4"/>
      <c r="G220" s="4"/>
      <c r="H220" s="4"/>
    </row>
    <row r="221" spans="1:17" x14ac:dyDescent="0.25">
      <c r="A221" s="2">
        <f t="shared" si="3"/>
        <v>218</v>
      </c>
      <c r="B221" t="s">
        <v>897</v>
      </c>
      <c r="C221" t="s">
        <v>898</v>
      </c>
      <c r="D221" t="s">
        <v>876</v>
      </c>
      <c r="F221" s="4"/>
      <c r="G221" s="4"/>
      <c r="H221" s="4"/>
    </row>
    <row r="222" spans="1:17" x14ac:dyDescent="0.25">
      <c r="A222" s="2">
        <f t="shared" si="3"/>
        <v>219</v>
      </c>
      <c r="B222" t="s">
        <v>899</v>
      </c>
      <c r="C222" t="s">
        <v>900</v>
      </c>
      <c r="D222" t="s">
        <v>901</v>
      </c>
      <c r="F222" s="4"/>
      <c r="G222" s="4"/>
      <c r="H222" s="4"/>
    </row>
    <row r="223" spans="1:17" x14ac:dyDescent="0.25">
      <c r="A223" s="2">
        <f t="shared" si="3"/>
        <v>220</v>
      </c>
      <c r="B223" t="s">
        <v>902</v>
      </c>
      <c r="C223" t="s">
        <v>903</v>
      </c>
      <c r="D223" t="s">
        <v>889</v>
      </c>
      <c r="F223" s="4"/>
      <c r="G223" s="4"/>
      <c r="H223" s="4"/>
    </row>
    <row r="224" spans="1:17" x14ac:dyDescent="0.25">
      <c r="A224" s="2">
        <f t="shared" si="3"/>
        <v>221</v>
      </c>
      <c r="B224" t="s">
        <v>904</v>
      </c>
      <c r="C224" t="s">
        <v>905</v>
      </c>
      <c r="D224" t="s">
        <v>889</v>
      </c>
      <c r="F224" s="4"/>
      <c r="G224" s="4"/>
      <c r="H224" s="4"/>
    </row>
    <row r="225" spans="1:8" x14ac:dyDescent="0.25">
      <c r="A225" s="2">
        <f t="shared" si="3"/>
        <v>222</v>
      </c>
      <c r="B225" t="s">
        <v>906</v>
      </c>
      <c r="C225" t="s">
        <v>470</v>
      </c>
      <c r="D225" t="s">
        <v>907</v>
      </c>
      <c r="F225" s="4"/>
      <c r="G225" s="4"/>
      <c r="H225" s="4"/>
    </row>
    <row r="226" spans="1:8" x14ac:dyDescent="0.25">
      <c r="A226" s="2">
        <f t="shared" si="3"/>
        <v>223</v>
      </c>
      <c r="B226" t="s">
        <v>461</v>
      </c>
      <c r="C226" t="s">
        <v>462</v>
      </c>
      <c r="D226" t="s">
        <v>908</v>
      </c>
      <c r="F226" s="4"/>
      <c r="G226" s="4"/>
      <c r="H226" s="4"/>
    </row>
    <row r="227" spans="1:8" x14ac:dyDescent="0.25">
      <c r="A227" s="2">
        <f t="shared" si="3"/>
        <v>224</v>
      </c>
      <c r="B227" t="s">
        <v>909</v>
      </c>
      <c r="C227" t="s">
        <v>910</v>
      </c>
      <c r="D227" t="s">
        <v>911</v>
      </c>
      <c r="F227" s="4"/>
      <c r="G227" s="4"/>
      <c r="H227" s="4"/>
    </row>
    <row r="228" spans="1:8" x14ac:dyDescent="0.25">
      <c r="A228" s="2">
        <f t="shared" si="3"/>
        <v>225</v>
      </c>
      <c r="B228" t="s">
        <v>912</v>
      </c>
      <c r="C228" t="s">
        <v>913</v>
      </c>
      <c r="D228" t="s">
        <v>876</v>
      </c>
      <c r="F228" s="4"/>
      <c r="G228" s="4"/>
      <c r="H228" s="4"/>
    </row>
    <row r="229" spans="1:8" x14ac:dyDescent="0.25">
      <c r="A229" s="2">
        <f t="shared" si="3"/>
        <v>226</v>
      </c>
      <c r="B229" t="s">
        <v>914</v>
      </c>
      <c r="C229" t="s">
        <v>915</v>
      </c>
      <c r="D229" t="s">
        <v>916</v>
      </c>
      <c r="F229" s="4"/>
      <c r="G229" s="4"/>
      <c r="H229" s="4"/>
    </row>
    <row r="230" spans="1:8" x14ac:dyDescent="0.25">
      <c r="A230" s="2">
        <f t="shared" si="3"/>
        <v>227</v>
      </c>
      <c r="B230" t="s">
        <v>917</v>
      </c>
      <c r="C230" t="s">
        <v>918</v>
      </c>
      <c r="D230" t="s">
        <v>879</v>
      </c>
      <c r="F230" s="4"/>
      <c r="G230" s="4"/>
      <c r="H230" s="4"/>
    </row>
    <row r="231" spans="1:8" x14ac:dyDescent="0.25">
      <c r="A231" s="2">
        <f t="shared" si="3"/>
        <v>228</v>
      </c>
      <c r="B231" t="s">
        <v>919</v>
      </c>
      <c r="C231" t="s">
        <v>435</v>
      </c>
      <c r="D231" t="s">
        <v>889</v>
      </c>
      <c r="F231" s="4"/>
      <c r="G231" s="4"/>
      <c r="H231" s="4"/>
    </row>
    <row r="232" spans="1:8" x14ac:dyDescent="0.25">
      <c r="A232" s="2">
        <f t="shared" si="3"/>
        <v>229</v>
      </c>
      <c r="B232" t="s">
        <v>920</v>
      </c>
      <c r="C232" t="s">
        <v>446</v>
      </c>
      <c r="D232" t="s">
        <v>889</v>
      </c>
      <c r="F232" s="4"/>
      <c r="G232" s="4"/>
      <c r="H232" s="4"/>
    </row>
    <row r="233" spans="1:8" x14ac:dyDescent="0.25">
      <c r="A233" s="2">
        <f t="shared" si="3"/>
        <v>230</v>
      </c>
      <c r="B233" t="s">
        <v>921</v>
      </c>
      <c r="C233" t="s">
        <v>922</v>
      </c>
      <c r="D233" t="s">
        <v>876</v>
      </c>
      <c r="F233" s="4"/>
      <c r="G233" s="4"/>
      <c r="H233" s="4"/>
    </row>
    <row r="234" spans="1:8" x14ac:dyDescent="0.25">
      <c r="A234" s="2">
        <f t="shared" si="3"/>
        <v>231</v>
      </c>
      <c r="B234" t="s">
        <v>923</v>
      </c>
      <c r="C234" t="s">
        <v>924</v>
      </c>
      <c r="D234" t="s">
        <v>889</v>
      </c>
      <c r="F234" s="4"/>
      <c r="G234" s="4"/>
      <c r="H234" s="4"/>
    </row>
    <row r="235" spans="1:8" x14ac:dyDescent="0.25">
      <c r="A235" s="2">
        <f t="shared" si="3"/>
        <v>232</v>
      </c>
      <c r="B235" t="s">
        <v>926</v>
      </c>
      <c r="C235" t="s">
        <v>927</v>
      </c>
      <c r="D235" t="s">
        <v>928</v>
      </c>
      <c r="F235" s="4"/>
      <c r="G235" s="4"/>
      <c r="H235" s="4"/>
    </row>
    <row r="236" spans="1:8" x14ac:dyDescent="0.25">
      <c r="A236" s="2">
        <f t="shared" si="3"/>
        <v>233</v>
      </c>
      <c r="B236" t="s">
        <v>929</v>
      </c>
      <c r="C236" t="s">
        <v>930</v>
      </c>
      <c r="D236" t="s">
        <v>931</v>
      </c>
      <c r="F236" s="4"/>
      <c r="G236" s="4"/>
      <c r="H236" s="4"/>
    </row>
    <row r="237" spans="1:8" x14ac:dyDescent="0.25">
      <c r="A237" s="2">
        <f t="shared" si="3"/>
        <v>234</v>
      </c>
      <c r="B237" t="s">
        <v>932</v>
      </c>
      <c r="C237" t="s">
        <v>933</v>
      </c>
      <c r="D237" t="s">
        <v>876</v>
      </c>
      <c r="F237" s="4"/>
      <c r="G237" s="4"/>
      <c r="H237" s="4"/>
    </row>
    <row r="238" spans="1:8" x14ac:dyDescent="0.25">
      <c r="A238" s="2">
        <f t="shared" si="3"/>
        <v>235</v>
      </c>
      <c r="B238" t="s">
        <v>934</v>
      </c>
      <c r="C238" t="s">
        <v>935</v>
      </c>
      <c r="D238" t="s">
        <v>876</v>
      </c>
      <c r="F238" s="4"/>
      <c r="G238" s="4"/>
      <c r="H238" s="4"/>
    </row>
    <row r="239" spans="1:8" x14ac:dyDescent="0.25">
      <c r="A239" s="2">
        <f t="shared" si="3"/>
        <v>236</v>
      </c>
      <c r="B239" t="s">
        <v>936</v>
      </c>
      <c r="C239" t="s">
        <v>937</v>
      </c>
      <c r="D239" t="s">
        <v>938</v>
      </c>
      <c r="F239" s="4"/>
      <c r="G239" s="4"/>
      <c r="H239" s="4"/>
    </row>
    <row r="240" spans="1:8" x14ac:dyDescent="0.25">
      <c r="A240" s="2">
        <f t="shared" si="3"/>
        <v>237</v>
      </c>
      <c r="B240" t="s">
        <v>856</v>
      </c>
      <c r="C240" t="s">
        <v>857</v>
      </c>
      <c r="D240" t="s">
        <v>939</v>
      </c>
      <c r="F240" s="4"/>
      <c r="G240" s="4"/>
      <c r="H240" s="4"/>
    </row>
    <row r="241" spans="1:8" x14ac:dyDescent="0.25">
      <c r="A241" s="2">
        <f t="shared" si="3"/>
        <v>238</v>
      </c>
      <c r="B241" t="s">
        <v>940</v>
      </c>
      <c r="C241" t="s">
        <v>941</v>
      </c>
      <c r="D241" t="s">
        <v>916</v>
      </c>
      <c r="F241" s="4"/>
      <c r="G241" s="4"/>
      <c r="H241" s="4"/>
    </row>
    <row r="242" spans="1:8" x14ac:dyDescent="0.25">
      <c r="A242" s="2">
        <f t="shared" si="3"/>
        <v>239</v>
      </c>
      <c r="B242" t="s">
        <v>942</v>
      </c>
      <c r="C242" t="s">
        <v>943</v>
      </c>
      <c r="D242" t="s">
        <v>908</v>
      </c>
      <c r="F242" s="4"/>
      <c r="G242" s="4"/>
      <c r="H242" s="4"/>
    </row>
    <row r="243" spans="1:8" x14ac:dyDescent="0.25">
      <c r="A243" s="2">
        <f t="shared" si="3"/>
        <v>240</v>
      </c>
      <c r="B243" t="s">
        <v>944</v>
      </c>
      <c r="C243" t="s">
        <v>945</v>
      </c>
      <c r="D243" t="s">
        <v>876</v>
      </c>
      <c r="F243" s="4"/>
      <c r="G243" s="4"/>
      <c r="H243" s="4"/>
    </row>
    <row r="244" spans="1:8" x14ac:dyDescent="0.25">
      <c r="A244" s="2">
        <f t="shared" si="3"/>
        <v>241</v>
      </c>
      <c r="B244" t="s">
        <v>946</v>
      </c>
      <c r="F244" s="4"/>
      <c r="G244" s="4"/>
      <c r="H244" s="4"/>
    </row>
    <row r="245" spans="1:8" x14ac:dyDescent="0.25">
      <c r="A245" s="2">
        <f t="shared" si="3"/>
        <v>242</v>
      </c>
      <c r="B245" t="s">
        <v>947</v>
      </c>
      <c r="C245" t="s">
        <v>948</v>
      </c>
      <c r="D245" t="s">
        <v>949</v>
      </c>
      <c r="F245" s="4"/>
      <c r="G245" s="4"/>
      <c r="H245" s="4"/>
    </row>
    <row r="246" spans="1:8" x14ac:dyDescent="0.25">
      <c r="A246" s="2">
        <f t="shared" si="3"/>
        <v>243</v>
      </c>
      <c r="B246" t="s">
        <v>950</v>
      </c>
      <c r="C246" t="s">
        <v>951</v>
      </c>
      <c r="D246" t="s">
        <v>879</v>
      </c>
      <c r="F246" s="4"/>
      <c r="G246" s="4"/>
      <c r="H246" s="4"/>
    </row>
    <row r="247" spans="1:8" x14ac:dyDescent="0.25">
      <c r="A247" s="2">
        <f t="shared" si="3"/>
        <v>244</v>
      </c>
      <c r="B247" t="s">
        <v>952</v>
      </c>
      <c r="C247" t="s">
        <v>953</v>
      </c>
      <c r="D247" t="s">
        <v>916</v>
      </c>
      <c r="F247" s="4"/>
      <c r="G247" s="4"/>
      <c r="H247" s="4"/>
    </row>
    <row r="248" spans="1:8" x14ac:dyDescent="0.25">
      <c r="A248" s="2">
        <f t="shared" si="3"/>
        <v>245</v>
      </c>
      <c r="B248" t="s">
        <v>954</v>
      </c>
      <c r="C248" t="s">
        <v>955</v>
      </c>
      <c r="D248" t="s">
        <v>956</v>
      </c>
      <c r="F248" s="4"/>
      <c r="G248" s="4"/>
      <c r="H248" s="4"/>
    </row>
    <row r="249" spans="1:8" x14ac:dyDescent="0.25">
      <c r="A249" s="2">
        <f t="shared" si="3"/>
        <v>246</v>
      </c>
      <c r="B249" t="s">
        <v>957</v>
      </c>
      <c r="C249" t="s">
        <v>958</v>
      </c>
      <c r="D249" t="s">
        <v>916</v>
      </c>
      <c r="F249" s="4"/>
      <c r="G249" s="4"/>
      <c r="H249" s="4"/>
    </row>
    <row r="250" spans="1:8" x14ac:dyDescent="0.25">
      <c r="A250" s="2">
        <f t="shared" si="3"/>
        <v>247</v>
      </c>
      <c r="B250" t="s">
        <v>465</v>
      </c>
      <c r="C250" t="s">
        <v>466</v>
      </c>
      <c r="D250" t="s">
        <v>889</v>
      </c>
      <c r="F250" s="4"/>
      <c r="G250" s="4"/>
      <c r="H250" s="4"/>
    </row>
    <row r="251" spans="1:8" x14ac:dyDescent="0.25">
      <c r="A251" s="2">
        <f t="shared" si="3"/>
        <v>248</v>
      </c>
      <c r="B251" t="s">
        <v>449</v>
      </c>
      <c r="C251" t="s">
        <v>450</v>
      </c>
      <c r="D251" t="s">
        <v>908</v>
      </c>
      <c r="F251" s="4"/>
      <c r="G251" s="4"/>
      <c r="H251" s="4"/>
    </row>
    <row r="252" spans="1:8" x14ac:dyDescent="0.25">
      <c r="A252" s="2">
        <f t="shared" si="3"/>
        <v>249</v>
      </c>
      <c r="B252" t="s">
        <v>959</v>
      </c>
      <c r="C252" t="s">
        <v>960</v>
      </c>
      <c r="D252" t="s">
        <v>879</v>
      </c>
      <c r="F252" s="4"/>
      <c r="G252" s="4"/>
      <c r="H252" s="4"/>
    </row>
    <row r="253" spans="1:8" x14ac:dyDescent="0.25">
      <c r="A253" s="2">
        <f t="shared" si="3"/>
        <v>250</v>
      </c>
      <c r="B253" t="s">
        <v>961</v>
      </c>
      <c r="C253" t="s">
        <v>962</v>
      </c>
      <c r="D253" t="s">
        <v>916</v>
      </c>
      <c r="F253" s="4"/>
      <c r="G253" s="4"/>
      <c r="H253" s="4"/>
    </row>
    <row r="254" spans="1:8" x14ac:dyDescent="0.25">
      <c r="A254" s="2">
        <f t="shared" si="3"/>
        <v>251</v>
      </c>
      <c r="B254" t="s">
        <v>963</v>
      </c>
      <c r="C254" t="s">
        <v>964</v>
      </c>
      <c r="D254" t="s">
        <v>965</v>
      </c>
      <c r="F254" s="4"/>
      <c r="G254" s="4"/>
      <c r="H254" s="4"/>
    </row>
    <row r="255" spans="1:8" x14ac:dyDescent="0.25">
      <c r="A255" s="2">
        <f t="shared" si="3"/>
        <v>252</v>
      </c>
      <c r="B255" t="s">
        <v>966</v>
      </c>
      <c r="C255" t="s">
        <v>967</v>
      </c>
      <c r="D255" t="s">
        <v>876</v>
      </c>
      <c r="F255" s="4"/>
      <c r="G255" s="4"/>
      <c r="H255" s="4"/>
    </row>
    <row r="256" spans="1:8" x14ac:dyDescent="0.25">
      <c r="A256" s="2">
        <f t="shared" si="3"/>
        <v>253</v>
      </c>
      <c r="B256" t="s">
        <v>968</v>
      </c>
      <c r="C256" t="s">
        <v>969</v>
      </c>
      <c r="D256" t="s">
        <v>970</v>
      </c>
      <c r="F256" s="4"/>
      <c r="G256" s="4"/>
      <c r="H256" s="4"/>
    </row>
    <row r="257" spans="1:9" x14ac:dyDescent="0.25">
      <c r="A257" s="2">
        <f t="shared" si="3"/>
        <v>254</v>
      </c>
      <c r="B257" t="s">
        <v>971</v>
      </c>
      <c r="C257" t="s">
        <v>972</v>
      </c>
      <c r="D257" t="s">
        <v>889</v>
      </c>
      <c r="F257" s="4"/>
      <c r="G257" s="4"/>
      <c r="H257" s="4"/>
    </row>
    <row r="258" spans="1:9" x14ac:dyDescent="0.25">
      <c r="A258" s="2">
        <f t="shared" si="3"/>
        <v>255</v>
      </c>
      <c r="B258" t="s">
        <v>973</v>
      </c>
      <c r="C258" t="s">
        <v>974</v>
      </c>
      <c r="D258" t="s">
        <v>939</v>
      </c>
      <c r="F258" s="4"/>
      <c r="G258" s="4"/>
      <c r="H258" s="4"/>
    </row>
    <row r="259" spans="1:9" x14ac:dyDescent="0.25">
      <c r="A259" s="2">
        <f t="shared" si="3"/>
        <v>256</v>
      </c>
      <c r="B259" s="3" t="s">
        <v>975</v>
      </c>
      <c r="C259" t="s">
        <v>976</v>
      </c>
      <c r="D259" t="s">
        <v>925</v>
      </c>
      <c r="E259">
        <f>+[24]Main!$J$2</f>
        <v>58.4</v>
      </c>
      <c r="F259" s="4">
        <f>+[24]Main!$J$4*FX!C10</f>
        <v>501.81546996000003</v>
      </c>
      <c r="G259" s="4">
        <f>+([24]Main!$J$6-[24]Main!$J$5)*FX!C10</f>
        <v>12.976179999999999</v>
      </c>
      <c r="H259" s="4">
        <f>+F259+G259</f>
        <v>514.79164996000009</v>
      </c>
      <c r="I259" s="5" t="s">
        <v>88</v>
      </c>
    </row>
    <row r="260" spans="1:9" x14ac:dyDescent="0.25">
      <c r="A260" s="2">
        <f t="shared" si="3"/>
        <v>257</v>
      </c>
      <c r="B260" t="s">
        <v>977</v>
      </c>
      <c r="C260" t="s">
        <v>978</v>
      </c>
      <c r="D260" t="s">
        <v>889</v>
      </c>
      <c r="F260" s="4"/>
      <c r="G260" s="4"/>
      <c r="H260" s="4"/>
    </row>
    <row r="261" spans="1:9" x14ac:dyDescent="0.25">
      <c r="A261" s="2">
        <f t="shared" si="3"/>
        <v>258</v>
      </c>
      <c r="B261" t="s">
        <v>979</v>
      </c>
      <c r="C261" t="s">
        <v>980</v>
      </c>
      <c r="D261" t="s">
        <v>981</v>
      </c>
      <c r="F261" s="4"/>
      <c r="G261" s="4"/>
      <c r="H261" s="4"/>
    </row>
    <row r="262" spans="1:9" x14ac:dyDescent="0.25">
      <c r="A262" s="2">
        <f t="shared" ref="A262:A325" si="4">+A261+1</f>
        <v>259</v>
      </c>
      <c r="B262" t="s">
        <v>982</v>
      </c>
      <c r="C262" t="s">
        <v>983</v>
      </c>
      <c r="D262" t="s">
        <v>879</v>
      </c>
      <c r="F262" s="4"/>
      <c r="G262" s="4"/>
      <c r="H262" s="4"/>
    </row>
    <row r="263" spans="1:9" x14ac:dyDescent="0.25">
      <c r="A263" s="2">
        <f t="shared" si="4"/>
        <v>260</v>
      </c>
      <c r="B263" t="s">
        <v>984</v>
      </c>
      <c r="C263" t="s">
        <v>985</v>
      </c>
      <c r="D263" t="s">
        <v>889</v>
      </c>
      <c r="F263" s="4"/>
      <c r="G263" s="4"/>
      <c r="H263" s="4"/>
    </row>
    <row r="264" spans="1:9" x14ac:dyDescent="0.25">
      <c r="A264" s="2">
        <f t="shared" si="4"/>
        <v>261</v>
      </c>
      <c r="B264" t="s">
        <v>986</v>
      </c>
      <c r="C264" t="s">
        <v>987</v>
      </c>
      <c r="D264" t="s">
        <v>908</v>
      </c>
      <c r="F264" s="4"/>
      <c r="G264" s="4"/>
      <c r="H264" s="4"/>
    </row>
    <row r="265" spans="1:9" x14ac:dyDescent="0.25">
      <c r="A265" s="2">
        <f t="shared" si="4"/>
        <v>262</v>
      </c>
      <c r="B265" t="s">
        <v>988</v>
      </c>
      <c r="C265" t="s">
        <v>989</v>
      </c>
      <c r="D265" t="s">
        <v>879</v>
      </c>
      <c r="F265" s="4"/>
      <c r="G265" s="4"/>
      <c r="H265" s="4"/>
    </row>
    <row r="266" spans="1:9" x14ac:dyDescent="0.25">
      <c r="A266" s="2">
        <f t="shared" si="4"/>
        <v>263</v>
      </c>
      <c r="B266" t="s">
        <v>990</v>
      </c>
      <c r="C266" t="s">
        <v>991</v>
      </c>
      <c r="D266" t="s">
        <v>992</v>
      </c>
      <c r="F266" s="4"/>
      <c r="G266" s="4"/>
      <c r="H266" s="4"/>
    </row>
    <row r="267" spans="1:9" x14ac:dyDescent="0.25">
      <c r="A267" s="2">
        <f t="shared" si="4"/>
        <v>264</v>
      </c>
      <c r="B267" t="s">
        <v>993</v>
      </c>
      <c r="C267" t="s">
        <v>994</v>
      </c>
      <c r="D267" t="s">
        <v>876</v>
      </c>
      <c r="F267" s="4"/>
      <c r="G267" s="4"/>
      <c r="H267" s="4"/>
    </row>
    <row r="268" spans="1:9" x14ac:dyDescent="0.25">
      <c r="A268" s="2">
        <f t="shared" si="4"/>
        <v>265</v>
      </c>
      <c r="B268" t="s">
        <v>995</v>
      </c>
      <c r="C268" t="s">
        <v>996</v>
      </c>
      <c r="D268" t="s">
        <v>908</v>
      </c>
      <c r="F268" s="4"/>
      <c r="G268" s="4"/>
      <c r="H268" s="4"/>
    </row>
    <row r="269" spans="1:9" x14ac:dyDescent="0.25">
      <c r="A269" s="2">
        <f t="shared" si="4"/>
        <v>266</v>
      </c>
      <c r="B269" t="s">
        <v>997</v>
      </c>
      <c r="C269" t="s">
        <v>998</v>
      </c>
      <c r="D269" t="s">
        <v>889</v>
      </c>
      <c r="F269" s="4"/>
      <c r="G269" s="4"/>
      <c r="H269" s="4"/>
    </row>
    <row r="270" spans="1:9" x14ac:dyDescent="0.25">
      <c r="A270" s="2">
        <f t="shared" si="4"/>
        <v>267</v>
      </c>
      <c r="B270" t="s">
        <v>999</v>
      </c>
      <c r="C270" t="s">
        <v>1000</v>
      </c>
      <c r="D270" t="s">
        <v>992</v>
      </c>
      <c r="F270" s="4"/>
      <c r="G270" s="4"/>
      <c r="H270" s="4"/>
    </row>
    <row r="271" spans="1:9" x14ac:dyDescent="0.25">
      <c r="A271" s="2">
        <f t="shared" si="4"/>
        <v>268</v>
      </c>
      <c r="B271" t="s">
        <v>1001</v>
      </c>
      <c r="C271" t="s">
        <v>1002</v>
      </c>
      <c r="D271" t="s">
        <v>1003</v>
      </c>
      <c r="F271" s="4"/>
      <c r="G271" s="4"/>
      <c r="H271" s="4"/>
    </row>
    <row r="272" spans="1:9" x14ac:dyDescent="0.25">
      <c r="A272" s="2">
        <f t="shared" si="4"/>
        <v>269</v>
      </c>
      <c r="B272" t="s">
        <v>1004</v>
      </c>
      <c r="C272" t="s">
        <v>1005</v>
      </c>
      <c r="D272" t="s">
        <v>939</v>
      </c>
      <c r="F272" s="4"/>
      <c r="G272" s="4"/>
      <c r="H272" s="4"/>
    </row>
    <row r="273" spans="1:8" x14ac:dyDescent="0.25">
      <c r="A273" s="2">
        <f t="shared" si="4"/>
        <v>270</v>
      </c>
      <c r="B273" t="s">
        <v>1006</v>
      </c>
      <c r="C273" t="s">
        <v>1007</v>
      </c>
      <c r="D273" t="s">
        <v>889</v>
      </c>
      <c r="F273" s="4"/>
      <c r="G273" s="4"/>
      <c r="H273" s="4"/>
    </row>
    <row r="274" spans="1:8" x14ac:dyDescent="0.25">
      <c r="A274" s="2">
        <f t="shared" si="4"/>
        <v>271</v>
      </c>
      <c r="B274" t="s">
        <v>1008</v>
      </c>
      <c r="C274" t="s">
        <v>1009</v>
      </c>
      <c r="D274" t="s">
        <v>889</v>
      </c>
      <c r="F274" s="4"/>
      <c r="G274" s="4"/>
      <c r="H274" s="4"/>
    </row>
    <row r="275" spans="1:8" x14ac:dyDescent="0.25">
      <c r="A275" s="2">
        <f t="shared" si="4"/>
        <v>272</v>
      </c>
      <c r="B275" t="s">
        <v>1010</v>
      </c>
      <c r="C275" t="s">
        <v>1011</v>
      </c>
      <c r="D275" t="s">
        <v>896</v>
      </c>
      <c r="F275" s="4"/>
      <c r="G275" s="4"/>
      <c r="H275" s="4"/>
    </row>
    <row r="276" spans="1:8" x14ac:dyDescent="0.25">
      <c r="A276" s="2">
        <f t="shared" si="4"/>
        <v>273</v>
      </c>
      <c r="B276" t="s">
        <v>1012</v>
      </c>
      <c r="C276" t="s">
        <v>1013</v>
      </c>
      <c r="D276" t="s">
        <v>885</v>
      </c>
      <c r="F276" s="4"/>
      <c r="G276" s="4"/>
      <c r="H276" s="4"/>
    </row>
    <row r="277" spans="1:8" x14ac:dyDescent="0.25">
      <c r="A277" s="2">
        <f t="shared" si="4"/>
        <v>274</v>
      </c>
      <c r="B277" t="s">
        <v>1014</v>
      </c>
      <c r="C277" t="s">
        <v>1015</v>
      </c>
      <c r="D277" t="s">
        <v>949</v>
      </c>
      <c r="F277" s="4"/>
      <c r="G277" s="4"/>
      <c r="H277" s="4"/>
    </row>
    <row r="278" spans="1:8" x14ac:dyDescent="0.25">
      <c r="A278" s="2">
        <f t="shared" si="4"/>
        <v>275</v>
      </c>
      <c r="B278" t="s">
        <v>1016</v>
      </c>
      <c r="C278" t="s">
        <v>1017</v>
      </c>
      <c r="D278" t="s">
        <v>889</v>
      </c>
      <c r="F278" s="4"/>
      <c r="G278" s="4"/>
      <c r="H278" s="4"/>
    </row>
    <row r="279" spans="1:8" x14ac:dyDescent="0.25">
      <c r="A279" s="2">
        <f t="shared" si="4"/>
        <v>276</v>
      </c>
      <c r="B279" t="s">
        <v>1018</v>
      </c>
      <c r="C279" t="s">
        <v>1019</v>
      </c>
      <c r="D279" t="s">
        <v>889</v>
      </c>
      <c r="F279" s="4"/>
      <c r="G279" s="4"/>
      <c r="H279" s="4"/>
    </row>
    <row r="280" spans="1:8" x14ac:dyDescent="0.25">
      <c r="A280" s="2">
        <f t="shared" si="4"/>
        <v>277</v>
      </c>
      <c r="B280" t="s">
        <v>1020</v>
      </c>
      <c r="C280" t="s">
        <v>1021</v>
      </c>
      <c r="D280" t="s">
        <v>1022</v>
      </c>
      <c r="F280" s="4"/>
      <c r="G280" s="4"/>
      <c r="H280" s="4"/>
    </row>
    <row r="281" spans="1:8" x14ac:dyDescent="0.25">
      <c r="A281" s="2">
        <f t="shared" si="4"/>
        <v>278</v>
      </c>
      <c r="B281" t="s">
        <v>1023</v>
      </c>
      <c r="F281" s="4"/>
      <c r="G281" s="4"/>
      <c r="H281" s="4"/>
    </row>
    <row r="282" spans="1:8" x14ac:dyDescent="0.25">
      <c r="A282" s="2">
        <f t="shared" si="4"/>
        <v>279</v>
      </c>
      <c r="B282" t="s">
        <v>1024</v>
      </c>
      <c r="C282" t="s">
        <v>1025</v>
      </c>
      <c r="D282" t="s">
        <v>949</v>
      </c>
      <c r="F282" s="4"/>
      <c r="G282" s="4"/>
      <c r="H282" s="4"/>
    </row>
    <row r="283" spans="1:8" x14ac:dyDescent="0.25">
      <c r="A283" s="2">
        <f t="shared" si="4"/>
        <v>280</v>
      </c>
      <c r="B283" t="s">
        <v>1026</v>
      </c>
      <c r="C283" t="s">
        <v>1027</v>
      </c>
      <c r="D283" t="s">
        <v>1028</v>
      </c>
      <c r="F283" s="4"/>
      <c r="G283" s="4"/>
      <c r="H283" s="4"/>
    </row>
    <row r="284" spans="1:8" x14ac:dyDescent="0.25">
      <c r="A284" s="2">
        <f t="shared" si="4"/>
        <v>281</v>
      </c>
      <c r="B284" t="s">
        <v>1029</v>
      </c>
      <c r="C284" t="s">
        <v>1030</v>
      </c>
      <c r="D284" t="s">
        <v>965</v>
      </c>
      <c r="F284" s="4"/>
      <c r="G284" s="4"/>
      <c r="H284" s="4"/>
    </row>
    <row r="285" spans="1:8" x14ac:dyDescent="0.25">
      <c r="A285" s="2">
        <f t="shared" si="4"/>
        <v>282</v>
      </c>
      <c r="B285" t="s">
        <v>1031</v>
      </c>
      <c r="C285" t="s">
        <v>1032</v>
      </c>
      <c r="D285" t="s">
        <v>1033</v>
      </c>
      <c r="F285" s="4"/>
      <c r="G285" s="4"/>
      <c r="H285" s="4"/>
    </row>
    <row r="286" spans="1:8" x14ac:dyDescent="0.25">
      <c r="A286" s="2">
        <f t="shared" si="4"/>
        <v>283</v>
      </c>
      <c r="B286" t="s">
        <v>1034</v>
      </c>
      <c r="C286" t="s">
        <v>1035</v>
      </c>
      <c r="D286" t="s">
        <v>889</v>
      </c>
      <c r="F286" s="4"/>
      <c r="G286" s="4"/>
      <c r="H286" s="4"/>
    </row>
    <row r="287" spans="1:8" x14ac:dyDescent="0.25">
      <c r="A287" s="2">
        <f t="shared" si="4"/>
        <v>284</v>
      </c>
      <c r="B287" t="s">
        <v>471</v>
      </c>
      <c r="C287" t="s">
        <v>472</v>
      </c>
      <c r="D287" t="s">
        <v>889</v>
      </c>
      <c r="F287" s="4"/>
      <c r="G287" s="4"/>
      <c r="H287" s="4"/>
    </row>
    <row r="288" spans="1:8" x14ac:dyDescent="0.25">
      <c r="A288" s="2">
        <f t="shared" si="4"/>
        <v>285</v>
      </c>
      <c r="B288" t="s">
        <v>1036</v>
      </c>
      <c r="C288" t="s">
        <v>1037</v>
      </c>
      <c r="D288" t="s">
        <v>889</v>
      </c>
      <c r="F288" s="4"/>
      <c r="G288" s="4"/>
      <c r="H288" s="4"/>
    </row>
    <row r="289" spans="1:8" x14ac:dyDescent="0.25">
      <c r="A289" s="2">
        <f t="shared" si="4"/>
        <v>286</v>
      </c>
      <c r="B289" t="s">
        <v>1038</v>
      </c>
      <c r="C289" t="s">
        <v>1039</v>
      </c>
      <c r="D289" t="s">
        <v>879</v>
      </c>
      <c r="F289" s="4"/>
      <c r="G289" s="4"/>
      <c r="H289" s="4"/>
    </row>
    <row r="290" spans="1:8" x14ac:dyDescent="0.25">
      <c r="A290" s="2">
        <f t="shared" si="4"/>
        <v>287</v>
      </c>
      <c r="B290" t="s">
        <v>1040</v>
      </c>
      <c r="C290" t="s">
        <v>1041</v>
      </c>
      <c r="D290" t="s">
        <v>992</v>
      </c>
      <c r="F290" s="4"/>
      <c r="G290" s="4"/>
      <c r="H290" s="4"/>
    </row>
    <row r="291" spans="1:8" x14ac:dyDescent="0.25">
      <c r="A291" s="2">
        <f t="shared" si="4"/>
        <v>288</v>
      </c>
      <c r="B291" t="s">
        <v>1042</v>
      </c>
      <c r="C291" t="s">
        <v>1043</v>
      </c>
      <c r="D291" t="s">
        <v>879</v>
      </c>
      <c r="F291" s="4"/>
      <c r="G291" s="4"/>
      <c r="H291" s="4"/>
    </row>
    <row r="292" spans="1:8" x14ac:dyDescent="0.25">
      <c r="A292" s="2">
        <f t="shared" si="4"/>
        <v>289</v>
      </c>
      <c r="B292" t="s">
        <v>1044</v>
      </c>
      <c r="C292" t="s">
        <v>1045</v>
      </c>
      <c r="D292" t="s">
        <v>1033</v>
      </c>
      <c r="F292" s="4"/>
      <c r="G292" s="4"/>
      <c r="H292" s="4"/>
    </row>
    <row r="293" spans="1:8" x14ac:dyDescent="0.25">
      <c r="A293" s="2">
        <f t="shared" si="4"/>
        <v>290</v>
      </c>
      <c r="B293" t="s">
        <v>1046</v>
      </c>
      <c r="C293" t="s">
        <v>1047</v>
      </c>
      <c r="D293" t="s">
        <v>1048</v>
      </c>
      <c r="F293" s="4"/>
      <c r="G293" s="4"/>
      <c r="H293" s="4"/>
    </row>
    <row r="294" spans="1:8" x14ac:dyDescent="0.25">
      <c r="A294" s="2">
        <f t="shared" si="4"/>
        <v>291</v>
      </c>
      <c r="B294" t="s">
        <v>1049</v>
      </c>
      <c r="C294" t="s">
        <v>1050</v>
      </c>
      <c r="D294" t="s">
        <v>889</v>
      </c>
      <c r="F294" s="4"/>
      <c r="G294" s="4"/>
      <c r="H294" s="4"/>
    </row>
    <row r="295" spans="1:8" x14ac:dyDescent="0.25">
      <c r="A295" s="2">
        <f t="shared" si="4"/>
        <v>292</v>
      </c>
      <c r="B295" t="s">
        <v>1051</v>
      </c>
      <c r="C295" t="s">
        <v>1052</v>
      </c>
      <c r="D295" t="s">
        <v>889</v>
      </c>
      <c r="F295" s="4"/>
      <c r="G295" s="4"/>
      <c r="H295" s="4"/>
    </row>
    <row r="296" spans="1:8" x14ac:dyDescent="0.25">
      <c r="A296" s="2">
        <f t="shared" si="4"/>
        <v>293</v>
      </c>
      <c r="B296" t="s">
        <v>1053</v>
      </c>
      <c r="C296" t="s">
        <v>1054</v>
      </c>
      <c r="D296" t="s">
        <v>879</v>
      </c>
      <c r="F296" s="4"/>
      <c r="G296" s="4"/>
      <c r="H296" s="4"/>
    </row>
    <row r="297" spans="1:8" x14ac:dyDescent="0.25">
      <c r="A297" s="2">
        <f t="shared" si="4"/>
        <v>294</v>
      </c>
      <c r="B297" t="s">
        <v>1055</v>
      </c>
      <c r="C297" t="s">
        <v>1056</v>
      </c>
      <c r="D297" t="s">
        <v>908</v>
      </c>
      <c r="F297" s="4"/>
      <c r="G297" s="4"/>
      <c r="H297" s="4"/>
    </row>
    <row r="298" spans="1:8" x14ac:dyDescent="0.25">
      <c r="A298" s="2">
        <f t="shared" si="4"/>
        <v>295</v>
      </c>
      <c r="B298" t="s">
        <v>1057</v>
      </c>
      <c r="C298" t="s">
        <v>1058</v>
      </c>
      <c r="D298" t="s">
        <v>1059</v>
      </c>
      <c r="F298" s="4"/>
      <c r="G298" s="4"/>
      <c r="H298" s="4"/>
    </row>
    <row r="299" spans="1:8" x14ac:dyDescent="0.25">
      <c r="A299" s="2">
        <f t="shared" si="4"/>
        <v>296</v>
      </c>
      <c r="B299" t="s">
        <v>1060</v>
      </c>
      <c r="C299" t="s">
        <v>1061</v>
      </c>
      <c r="D299" t="s">
        <v>879</v>
      </c>
      <c r="F299" s="4"/>
      <c r="G299" s="4"/>
      <c r="H299" s="4"/>
    </row>
    <row r="300" spans="1:8" x14ac:dyDescent="0.25">
      <c r="A300" s="2">
        <f t="shared" si="4"/>
        <v>297</v>
      </c>
      <c r="B300" t="s">
        <v>1062</v>
      </c>
      <c r="C300" t="s">
        <v>1063</v>
      </c>
      <c r="D300" t="s">
        <v>949</v>
      </c>
      <c r="F300" s="4"/>
      <c r="G300" s="4"/>
      <c r="H300" s="4"/>
    </row>
    <row r="301" spans="1:8" x14ac:dyDescent="0.25">
      <c r="A301" s="2">
        <f t="shared" si="4"/>
        <v>298</v>
      </c>
      <c r="B301" t="s">
        <v>1064</v>
      </c>
      <c r="C301" t="s">
        <v>1065</v>
      </c>
      <c r="D301" t="s">
        <v>1048</v>
      </c>
      <c r="F301" s="4"/>
      <c r="G301" s="4"/>
      <c r="H301" s="4"/>
    </row>
    <row r="302" spans="1:8" x14ac:dyDescent="0.25">
      <c r="A302" s="2">
        <f t="shared" si="4"/>
        <v>299</v>
      </c>
      <c r="B302" t="s">
        <v>1066</v>
      </c>
      <c r="C302" t="s">
        <v>1067</v>
      </c>
      <c r="D302" t="s">
        <v>1068</v>
      </c>
      <c r="F302" s="4"/>
      <c r="G302" s="4"/>
      <c r="H302" s="4"/>
    </row>
    <row r="303" spans="1:8" x14ac:dyDescent="0.25">
      <c r="A303" s="2">
        <f t="shared" si="4"/>
        <v>300</v>
      </c>
      <c r="B303" t="s">
        <v>1069</v>
      </c>
      <c r="C303" t="s">
        <v>1070</v>
      </c>
      <c r="D303" t="s">
        <v>896</v>
      </c>
      <c r="F303" s="4"/>
      <c r="G303" s="4"/>
      <c r="H303" s="4"/>
    </row>
    <row r="304" spans="1:8" x14ac:dyDescent="0.25">
      <c r="A304" s="2">
        <f t="shared" si="4"/>
        <v>301</v>
      </c>
      <c r="B304" t="s">
        <v>1071</v>
      </c>
      <c r="C304" t="s">
        <v>1072</v>
      </c>
      <c r="D304" t="s">
        <v>992</v>
      </c>
      <c r="F304" s="4"/>
      <c r="G304" s="4"/>
      <c r="H304" s="4"/>
    </row>
    <row r="305" spans="1:8" x14ac:dyDescent="0.25">
      <c r="A305" s="2">
        <f t="shared" si="4"/>
        <v>302</v>
      </c>
      <c r="B305" t="s">
        <v>1073</v>
      </c>
      <c r="C305" t="s">
        <v>1074</v>
      </c>
      <c r="D305" t="s">
        <v>911</v>
      </c>
      <c r="F305" s="4"/>
      <c r="G305" s="4"/>
      <c r="H305" s="4"/>
    </row>
    <row r="306" spans="1:8" x14ac:dyDescent="0.25">
      <c r="A306" s="2">
        <f t="shared" si="4"/>
        <v>303</v>
      </c>
      <c r="B306" t="s">
        <v>1075</v>
      </c>
      <c r="C306" t="s">
        <v>1076</v>
      </c>
      <c r="D306" t="s">
        <v>1077</v>
      </c>
      <c r="F306" s="4"/>
      <c r="G306" s="4"/>
      <c r="H306" s="4"/>
    </row>
    <row r="307" spans="1:8" x14ac:dyDescent="0.25">
      <c r="A307" s="2">
        <f t="shared" si="4"/>
        <v>304</v>
      </c>
      <c r="B307" t="s">
        <v>1078</v>
      </c>
      <c r="C307" t="s">
        <v>1079</v>
      </c>
      <c r="D307" t="s">
        <v>1080</v>
      </c>
      <c r="F307" s="4"/>
      <c r="G307" s="4"/>
      <c r="H307" s="4"/>
    </row>
    <row r="308" spans="1:8" x14ac:dyDescent="0.25">
      <c r="A308" s="2">
        <f t="shared" si="4"/>
        <v>305</v>
      </c>
      <c r="B308" t="s">
        <v>1081</v>
      </c>
      <c r="C308" t="s">
        <v>1082</v>
      </c>
      <c r="D308" t="s">
        <v>965</v>
      </c>
      <c r="F308" s="4"/>
      <c r="G308" s="4"/>
      <c r="H308" s="4"/>
    </row>
    <row r="309" spans="1:8" x14ac:dyDescent="0.25">
      <c r="A309" s="2">
        <f t="shared" si="4"/>
        <v>306</v>
      </c>
      <c r="B309" t="s">
        <v>1083</v>
      </c>
      <c r="C309" t="s">
        <v>1084</v>
      </c>
      <c r="D309" t="s">
        <v>889</v>
      </c>
      <c r="F309" s="4"/>
      <c r="G309" s="4"/>
      <c r="H309" s="4"/>
    </row>
    <row r="310" spans="1:8" x14ac:dyDescent="0.25">
      <c r="A310" s="2">
        <f t="shared" si="4"/>
        <v>307</v>
      </c>
      <c r="B310" t="s">
        <v>1085</v>
      </c>
      <c r="C310" t="s">
        <v>1086</v>
      </c>
      <c r="D310" t="s">
        <v>1080</v>
      </c>
      <c r="F310" s="4"/>
      <c r="G310" s="4"/>
      <c r="H310" s="4"/>
    </row>
    <row r="311" spans="1:8" x14ac:dyDescent="0.25">
      <c r="A311" s="2">
        <f t="shared" si="4"/>
        <v>308</v>
      </c>
      <c r="B311" t="s">
        <v>1087</v>
      </c>
      <c r="C311" t="s">
        <v>1088</v>
      </c>
      <c r="D311" t="s">
        <v>949</v>
      </c>
      <c r="F311" s="4"/>
      <c r="G311" s="4"/>
      <c r="H311" s="4"/>
    </row>
    <row r="312" spans="1:8" x14ac:dyDescent="0.25">
      <c r="A312" s="2">
        <f t="shared" si="4"/>
        <v>309</v>
      </c>
      <c r="B312" t="s">
        <v>1089</v>
      </c>
      <c r="C312" t="s">
        <v>1090</v>
      </c>
      <c r="D312" t="s">
        <v>896</v>
      </c>
      <c r="F312" s="4"/>
      <c r="G312" s="4"/>
      <c r="H312" s="4"/>
    </row>
    <row r="313" spans="1:8" x14ac:dyDescent="0.25">
      <c r="A313" s="2">
        <f t="shared" si="4"/>
        <v>310</v>
      </c>
      <c r="B313" t="s">
        <v>1091</v>
      </c>
      <c r="C313" t="s">
        <v>1092</v>
      </c>
      <c r="D313" t="s">
        <v>879</v>
      </c>
      <c r="F313" s="4"/>
      <c r="G313" s="4"/>
      <c r="H313" s="4"/>
    </row>
    <row r="314" spans="1:8" x14ac:dyDescent="0.25">
      <c r="A314" s="2">
        <f t="shared" si="4"/>
        <v>311</v>
      </c>
      <c r="B314" t="s">
        <v>1093</v>
      </c>
      <c r="C314" t="s">
        <v>1094</v>
      </c>
      <c r="D314" t="s">
        <v>938</v>
      </c>
      <c r="F314" s="4"/>
      <c r="G314" s="4"/>
      <c r="H314" s="4"/>
    </row>
    <row r="315" spans="1:8" x14ac:dyDescent="0.25">
      <c r="A315" s="2">
        <f t="shared" si="4"/>
        <v>312</v>
      </c>
      <c r="B315" t="s">
        <v>1095</v>
      </c>
      <c r="F315" s="4"/>
      <c r="G315" s="4"/>
      <c r="H315" s="4"/>
    </row>
    <row r="316" spans="1:8" x14ac:dyDescent="0.25">
      <c r="A316" s="2">
        <f t="shared" si="4"/>
        <v>313</v>
      </c>
      <c r="B316" t="s">
        <v>1096</v>
      </c>
      <c r="C316" t="s">
        <v>1097</v>
      </c>
      <c r="D316" t="s">
        <v>1080</v>
      </c>
      <c r="F316" s="4"/>
      <c r="G316" s="4"/>
      <c r="H316" s="4"/>
    </row>
    <row r="317" spans="1:8" x14ac:dyDescent="0.25">
      <c r="A317" s="2">
        <f t="shared" si="4"/>
        <v>314</v>
      </c>
      <c r="B317" t="s">
        <v>1098</v>
      </c>
      <c r="C317" t="s">
        <v>1099</v>
      </c>
      <c r="D317" t="s">
        <v>896</v>
      </c>
      <c r="F317" s="4"/>
      <c r="G317" s="4"/>
      <c r="H317" s="4"/>
    </row>
    <row r="318" spans="1:8" x14ac:dyDescent="0.25">
      <c r="A318" s="2">
        <f t="shared" si="4"/>
        <v>315</v>
      </c>
      <c r="B318" t="s">
        <v>1100</v>
      </c>
      <c r="C318" t="s">
        <v>1101</v>
      </c>
      <c r="D318" t="s">
        <v>949</v>
      </c>
      <c r="F318" s="4"/>
      <c r="G318" s="4"/>
      <c r="H318" s="4"/>
    </row>
    <row r="319" spans="1:8" x14ac:dyDescent="0.25">
      <c r="A319" s="2">
        <f t="shared" si="4"/>
        <v>316</v>
      </c>
      <c r="B319" t="s">
        <v>1102</v>
      </c>
      <c r="C319" t="s">
        <v>1103</v>
      </c>
      <c r="D319" t="s">
        <v>956</v>
      </c>
      <c r="F319" s="4"/>
      <c r="G319" s="4"/>
      <c r="H319" s="4"/>
    </row>
    <row r="320" spans="1:8" x14ac:dyDescent="0.25">
      <c r="A320" s="2">
        <f t="shared" si="4"/>
        <v>317</v>
      </c>
      <c r="B320" t="s">
        <v>1104</v>
      </c>
      <c r="C320" t="s">
        <v>1105</v>
      </c>
      <c r="D320" t="s">
        <v>879</v>
      </c>
      <c r="F320" s="4"/>
      <c r="G320" s="4"/>
      <c r="H320" s="4"/>
    </row>
    <row r="321" spans="1:8" x14ac:dyDescent="0.25">
      <c r="A321" s="2">
        <f t="shared" si="4"/>
        <v>318</v>
      </c>
      <c r="B321" t="s">
        <v>1106</v>
      </c>
      <c r="C321" t="s">
        <v>1107</v>
      </c>
      <c r="D321" t="s">
        <v>889</v>
      </c>
      <c r="F321" s="4"/>
      <c r="G321" s="4"/>
      <c r="H321" s="4"/>
    </row>
    <row r="322" spans="1:8" x14ac:dyDescent="0.25">
      <c r="A322" s="2">
        <f t="shared" si="4"/>
        <v>319</v>
      </c>
      <c r="B322" t="s">
        <v>1108</v>
      </c>
      <c r="C322" t="s">
        <v>1109</v>
      </c>
      <c r="D322" t="s">
        <v>908</v>
      </c>
      <c r="F322" s="4"/>
      <c r="G322" s="4"/>
      <c r="H322" s="4"/>
    </row>
    <row r="323" spans="1:8" x14ac:dyDescent="0.25">
      <c r="A323" s="2">
        <f t="shared" si="4"/>
        <v>320</v>
      </c>
      <c r="B323" t="s">
        <v>1110</v>
      </c>
      <c r="C323" t="s">
        <v>1111</v>
      </c>
      <c r="D323" t="s">
        <v>889</v>
      </c>
      <c r="F323" s="4"/>
      <c r="G323" s="4"/>
      <c r="H323" s="4"/>
    </row>
    <row r="324" spans="1:8" x14ac:dyDescent="0.25">
      <c r="A324" s="2">
        <f t="shared" si="4"/>
        <v>321</v>
      </c>
      <c r="B324" t="s">
        <v>1112</v>
      </c>
      <c r="C324" t="s">
        <v>1113</v>
      </c>
      <c r="D324" t="s">
        <v>889</v>
      </c>
      <c r="F324" s="4"/>
      <c r="G324" s="4"/>
      <c r="H324" s="4"/>
    </row>
    <row r="325" spans="1:8" x14ac:dyDescent="0.25">
      <c r="A325" s="2">
        <f t="shared" si="4"/>
        <v>322</v>
      </c>
      <c r="B325" t="s">
        <v>1114</v>
      </c>
      <c r="C325" t="s">
        <v>1115</v>
      </c>
      <c r="D325" t="s">
        <v>925</v>
      </c>
      <c r="F325" s="4"/>
      <c r="G325" s="4"/>
      <c r="H325" s="4"/>
    </row>
    <row r="326" spans="1:8" x14ac:dyDescent="0.25">
      <c r="A326" s="2">
        <f t="shared" ref="A326:A349" si="5">+A325+1</f>
        <v>323</v>
      </c>
      <c r="B326" t="s">
        <v>1116</v>
      </c>
      <c r="F326" s="4"/>
      <c r="G326" s="4"/>
      <c r="H326" s="4"/>
    </row>
    <row r="327" spans="1:8" x14ac:dyDescent="0.25">
      <c r="A327" s="2">
        <f t="shared" si="5"/>
        <v>324</v>
      </c>
      <c r="B327" t="s">
        <v>1117</v>
      </c>
      <c r="C327" t="s">
        <v>1118</v>
      </c>
      <c r="D327" t="s">
        <v>889</v>
      </c>
      <c r="F327" s="4"/>
      <c r="G327" s="4"/>
      <c r="H327" s="4"/>
    </row>
    <row r="328" spans="1:8" x14ac:dyDescent="0.25">
      <c r="A328" s="2">
        <f t="shared" si="5"/>
        <v>325</v>
      </c>
      <c r="B328" t="s">
        <v>1119</v>
      </c>
      <c r="C328" t="s">
        <v>1120</v>
      </c>
      <c r="D328" t="s">
        <v>889</v>
      </c>
      <c r="F328" s="4"/>
      <c r="G328" s="4"/>
      <c r="H328" s="4"/>
    </row>
    <row r="329" spans="1:8" x14ac:dyDescent="0.25">
      <c r="A329" s="2">
        <f t="shared" si="5"/>
        <v>326</v>
      </c>
      <c r="B329" t="s">
        <v>1121</v>
      </c>
      <c r="C329" t="s">
        <v>1122</v>
      </c>
      <c r="D329" t="s">
        <v>889</v>
      </c>
      <c r="F329" s="4"/>
      <c r="G329" s="4"/>
      <c r="H329" s="4"/>
    </row>
    <row r="330" spans="1:8" x14ac:dyDescent="0.25">
      <c r="A330" s="2">
        <f t="shared" si="5"/>
        <v>327</v>
      </c>
      <c r="B330" t="s">
        <v>1123</v>
      </c>
      <c r="C330" t="s">
        <v>1124</v>
      </c>
      <c r="D330" t="s">
        <v>907</v>
      </c>
      <c r="F330" s="4"/>
      <c r="G330" s="4"/>
      <c r="H330" s="4"/>
    </row>
    <row r="331" spans="1:8" x14ac:dyDescent="0.25">
      <c r="A331" s="2">
        <f t="shared" si="5"/>
        <v>328</v>
      </c>
      <c r="B331" t="s">
        <v>1125</v>
      </c>
      <c r="C331" t="s">
        <v>1126</v>
      </c>
      <c r="D331" t="s">
        <v>896</v>
      </c>
      <c r="F331" s="4"/>
      <c r="G331" s="4"/>
      <c r="H331" s="4"/>
    </row>
    <row r="332" spans="1:8" x14ac:dyDescent="0.25">
      <c r="A332" s="2">
        <f t="shared" si="5"/>
        <v>329</v>
      </c>
      <c r="B332" t="s">
        <v>1127</v>
      </c>
      <c r="C332" t="s">
        <v>1128</v>
      </c>
      <c r="D332" t="s">
        <v>1129</v>
      </c>
      <c r="F332" s="4"/>
      <c r="G332" s="4"/>
      <c r="H332" s="4"/>
    </row>
    <row r="333" spans="1:8" x14ac:dyDescent="0.25">
      <c r="A333" s="2">
        <f t="shared" si="5"/>
        <v>330</v>
      </c>
      <c r="B333" t="s">
        <v>1130</v>
      </c>
      <c r="C333" t="s">
        <v>1131</v>
      </c>
      <c r="D333" t="s">
        <v>956</v>
      </c>
      <c r="F333" s="4"/>
      <c r="G333" s="4"/>
      <c r="H333" s="4"/>
    </row>
    <row r="334" spans="1:8" x14ac:dyDescent="0.25">
      <c r="A334" s="2">
        <f t="shared" si="5"/>
        <v>331</v>
      </c>
      <c r="B334" t="s">
        <v>1132</v>
      </c>
      <c r="C334" t="s">
        <v>1133</v>
      </c>
      <c r="D334" t="s">
        <v>949</v>
      </c>
      <c r="F334" s="4"/>
      <c r="G334" s="4"/>
      <c r="H334" s="4"/>
    </row>
    <row r="335" spans="1:8" x14ac:dyDescent="0.25">
      <c r="A335" s="2">
        <f t="shared" si="5"/>
        <v>332</v>
      </c>
      <c r="B335" t="s">
        <v>1134</v>
      </c>
      <c r="C335" t="s">
        <v>1135</v>
      </c>
      <c r="D335" t="s">
        <v>1077</v>
      </c>
      <c r="F335" s="4"/>
      <c r="G335" s="4"/>
      <c r="H335" s="4"/>
    </row>
    <row r="336" spans="1:8" x14ac:dyDescent="0.25">
      <c r="A336" s="2">
        <f t="shared" si="5"/>
        <v>333</v>
      </c>
      <c r="B336" t="s">
        <v>1136</v>
      </c>
      <c r="C336" t="s">
        <v>1137</v>
      </c>
      <c r="D336" t="s">
        <v>889</v>
      </c>
      <c r="F336" s="4"/>
      <c r="G336" s="4"/>
      <c r="H336" s="4"/>
    </row>
    <row r="337" spans="1:9" x14ac:dyDescent="0.25">
      <c r="A337" s="2">
        <f t="shared" si="5"/>
        <v>334</v>
      </c>
      <c r="B337" t="s">
        <v>1164</v>
      </c>
      <c r="C337" t="s">
        <v>1138</v>
      </c>
      <c r="D337" t="s">
        <v>992</v>
      </c>
      <c r="F337" s="4"/>
      <c r="G337" s="4"/>
      <c r="H337" s="4"/>
    </row>
    <row r="338" spans="1:9" x14ac:dyDescent="0.25">
      <c r="A338" s="2">
        <f t="shared" si="5"/>
        <v>335</v>
      </c>
      <c r="B338" t="s">
        <v>1139</v>
      </c>
      <c r="C338" t="s">
        <v>1140</v>
      </c>
      <c r="D338" t="s">
        <v>907</v>
      </c>
      <c r="F338" s="4"/>
      <c r="G338" s="4"/>
      <c r="H338" s="4"/>
    </row>
    <row r="339" spans="1:9" x14ac:dyDescent="0.25">
      <c r="A339" s="2">
        <f t="shared" si="5"/>
        <v>336</v>
      </c>
      <c r="B339" t="s">
        <v>1141</v>
      </c>
      <c r="C339" t="s">
        <v>1142</v>
      </c>
      <c r="D339" t="s">
        <v>1143</v>
      </c>
      <c r="F339" s="4"/>
      <c r="G339" s="4"/>
      <c r="H339" s="4"/>
    </row>
    <row r="340" spans="1:9" x14ac:dyDescent="0.25">
      <c r="A340" s="2">
        <f t="shared" si="5"/>
        <v>337</v>
      </c>
      <c r="B340" t="s">
        <v>1144</v>
      </c>
      <c r="C340" t="s">
        <v>1145</v>
      </c>
      <c r="D340" t="s">
        <v>956</v>
      </c>
      <c r="F340" s="4"/>
      <c r="G340" s="4"/>
      <c r="H340" s="4"/>
    </row>
    <row r="341" spans="1:9" x14ac:dyDescent="0.25">
      <c r="A341" s="2">
        <f t="shared" si="5"/>
        <v>338</v>
      </c>
      <c r="B341" t="s">
        <v>1146</v>
      </c>
      <c r="C341" t="s">
        <v>1147</v>
      </c>
      <c r="D341" t="s">
        <v>938</v>
      </c>
      <c r="F341" s="4"/>
      <c r="G341" s="4"/>
      <c r="H341" s="4"/>
    </row>
    <row r="342" spans="1:9" x14ac:dyDescent="0.25">
      <c r="A342" s="2">
        <f t="shared" si="5"/>
        <v>339</v>
      </c>
      <c r="B342" t="s">
        <v>1148</v>
      </c>
      <c r="C342" t="s">
        <v>1149</v>
      </c>
      <c r="D342" t="s">
        <v>889</v>
      </c>
      <c r="F342" s="4"/>
      <c r="G342" s="4"/>
      <c r="H342" s="4"/>
    </row>
    <row r="343" spans="1:9" x14ac:dyDescent="0.25">
      <c r="A343" s="2">
        <f t="shared" si="5"/>
        <v>340</v>
      </c>
      <c r="B343" t="s">
        <v>1150</v>
      </c>
      <c r="C343" t="s">
        <v>1151</v>
      </c>
      <c r="D343" t="s">
        <v>889</v>
      </c>
      <c r="F343" s="4"/>
      <c r="G343" s="4"/>
      <c r="H343" s="4"/>
    </row>
    <row r="344" spans="1:9" x14ac:dyDescent="0.25">
      <c r="A344" s="2">
        <f t="shared" si="5"/>
        <v>341</v>
      </c>
      <c r="B344" t="s">
        <v>1152</v>
      </c>
      <c r="C344" t="s">
        <v>1153</v>
      </c>
      <c r="D344" t="s">
        <v>889</v>
      </c>
      <c r="F344" s="4"/>
      <c r="G344" s="4"/>
      <c r="H344" s="4"/>
    </row>
    <row r="345" spans="1:9" x14ac:dyDescent="0.25">
      <c r="A345" s="2">
        <f t="shared" si="5"/>
        <v>342</v>
      </c>
      <c r="B345" t="s">
        <v>1154</v>
      </c>
      <c r="C345" t="s">
        <v>1155</v>
      </c>
      <c r="D345" t="s">
        <v>956</v>
      </c>
      <c r="F345" s="4"/>
      <c r="G345" s="4"/>
      <c r="H345" s="4"/>
    </row>
    <row r="346" spans="1:9" x14ac:dyDescent="0.25">
      <c r="A346" s="2">
        <f t="shared" si="5"/>
        <v>343</v>
      </c>
      <c r="B346" t="s">
        <v>1156</v>
      </c>
      <c r="C346" t="s">
        <v>1157</v>
      </c>
      <c r="D346" t="s">
        <v>925</v>
      </c>
      <c r="F346" s="4"/>
      <c r="G346" s="4"/>
      <c r="H346" s="4"/>
    </row>
    <row r="347" spans="1:9" x14ac:dyDescent="0.25">
      <c r="A347" s="2">
        <f t="shared" si="5"/>
        <v>344</v>
      </c>
      <c r="B347" t="s">
        <v>1158</v>
      </c>
      <c r="C347" t="s">
        <v>1159</v>
      </c>
      <c r="D347" t="s">
        <v>931</v>
      </c>
      <c r="F347" s="4"/>
      <c r="G347" s="4"/>
      <c r="H347" s="4"/>
    </row>
    <row r="348" spans="1:9" x14ac:dyDescent="0.25">
      <c r="A348" s="2">
        <f t="shared" si="5"/>
        <v>345</v>
      </c>
      <c r="B348" s="3" t="s">
        <v>1163</v>
      </c>
      <c r="C348" t="s">
        <v>1162</v>
      </c>
      <c r="D348" t="s">
        <v>925</v>
      </c>
      <c r="E348">
        <f>+[25]Main!$I$2</f>
        <v>85</v>
      </c>
      <c r="F348" s="4">
        <f>+[25]Main!$I$4*FX!C10</f>
        <v>302.45397000000003</v>
      </c>
      <c r="G348" s="4">
        <f>+([25]Main!$I$6-[25]Main!$I$5)*FX!C10</f>
        <v>86.644348000000022</v>
      </c>
      <c r="H348" s="4">
        <f>+F348+G348</f>
        <v>389.09831800000006</v>
      </c>
      <c r="I348" s="5" t="s">
        <v>491</v>
      </c>
    </row>
    <row r="349" spans="1:9" x14ac:dyDescent="0.25">
      <c r="A349" s="2">
        <f t="shared" si="5"/>
        <v>346</v>
      </c>
      <c r="F349" s="4"/>
      <c r="G349" s="4"/>
      <c r="H349" s="4"/>
    </row>
    <row r="350" spans="1:9" x14ac:dyDescent="0.25">
      <c r="F350" s="4"/>
      <c r="G350" s="4"/>
      <c r="H350" s="4"/>
    </row>
    <row r="351" spans="1:9" x14ac:dyDescent="0.25">
      <c r="F351" s="4"/>
      <c r="G351" s="4"/>
      <c r="H351" s="4"/>
    </row>
    <row r="352" spans="1:9" x14ac:dyDescent="0.25">
      <c r="F352" s="4"/>
      <c r="G352" s="4"/>
      <c r="H352" s="4"/>
    </row>
    <row r="353" spans="6:8" x14ac:dyDescent="0.25">
      <c r="F353" s="4"/>
      <c r="G353" s="4"/>
      <c r="H353" s="4"/>
    </row>
    <row r="354" spans="6:8" x14ac:dyDescent="0.25">
      <c r="F354" s="4"/>
      <c r="G354" s="4"/>
      <c r="H354" s="4"/>
    </row>
    <row r="355" spans="6:8" x14ac:dyDescent="0.25">
      <c r="F355" s="4"/>
      <c r="G355" s="4"/>
      <c r="H355" s="4"/>
    </row>
    <row r="356" spans="6:8" x14ac:dyDescent="0.25">
      <c r="F356" s="4"/>
      <c r="G356" s="4"/>
      <c r="H356" s="4"/>
    </row>
    <row r="357" spans="6:8" x14ac:dyDescent="0.25">
      <c r="F357" s="4"/>
      <c r="G357" s="4"/>
      <c r="H357" s="4"/>
    </row>
    <row r="358" spans="6:8" x14ac:dyDescent="0.25">
      <c r="F358" s="4"/>
      <c r="G358" s="4"/>
      <c r="H358" s="4"/>
    </row>
    <row r="359" spans="6:8" x14ac:dyDescent="0.25">
      <c r="F359" s="4"/>
      <c r="G359" s="4"/>
      <c r="H359" s="4"/>
    </row>
    <row r="360" spans="6:8" x14ac:dyDescent="0.25">
      <c r="F360" s="4"/>
      <c r="G360" s="4"/>
      <c r="H360" s="4"/>
    </row>
    <row r="361" spans="6:8" x14ac:dyDescent="0.25">
      <c r="F361" s="4"/>
      <c r="G361" s="4"/>
      <c r="H361" s="4"/>
    </row>
    <row r="362" spans="6:8" x14ac:dyDescent="0.25">
      <c r="F362" s="4"/>
      <c r="G362" s="4"/>
      <c r="H362" s="4"/>
    </row>
    <row r="363" spans="6:8" x14ac:dyDescent="0.25">
      <c r="F363" s="4"/>
      <c r="G363" s="4"/>
      <c r="H363" s="4"/>
    </row>
    <row r="364" spans="6:8" x14ac:dyDescent="0.25">
      <c r="F364" s="4"/>
      <c r="G364" s="4"/>
      <c r="H364" s="4"/>
    </row>
    <row r="365" spans="6:8" x14ac:dyDescent="0.25">
      <c r="F365" s="4"/>
      <c r="G365" s="4"/>
      <c r="H365" s="4"/>
    </row>
    <row r="366" spans="6:8" x14ac:dyDescent="0.25">
      <c r="F366" s="4"/>
      <c r="G366" s="4"/>
      <c r="H366" s="4"/>
    </row>
    <row r="367" spans="6:8" x14ac:dyDescent="0.25">
      <c r="F367" s="4"/>
      <c r="G367" s="4"/>
      <c r="H367" s="4"/>
    </row>
    <row r="368" spans="6:8" x14ac:dyDescent="0.25">
      <c r="F368" s="4"/>
      <c r="G368" s="4"/>
      <c r="H368" s="4"/>
    </row>
    <row r="369" spans="6:8" x14ac:dyDescent="0.25">
      <c r="F369" s="4"/>
      <c r="G369" s="4"/>
      <c r="H369" s="4"/>
    </row>
    <row r="370" spans="6:8" x14ac:dyDescent="0.25">
      <c r="F370" s="4"/>
      <c r="G370" s="4"/>
      <c r="H370" s="4"/>
    </row>
    <row r="371" spans="6:8" x14ac:dyDescent="0.25">
      <c r="F371" s="4"/>
      <c r="G371" s="4"/>
      <c r="H371" s="4"/>
    </row>
    <row r="372" spans="6:8" x14ac:dyDescent="0.25">
      <c r="F372" s="4"/>
      <c r="G372" s="4"/>
      <c r="H372" s="4"/>
    </row>
    <row r="373" spans="6:8" x14ac:dyDescent="0.25">
      <c r="F373" s="4"/>
      <c r="G373" s="4"/>
      <c r="H373" s="4"/>
    </row>
    <row r="374" spans="6:8" x14ac:dyDescent="0.25">
      <c r="F374" s="4"/>
      <c r="G374" s="4"/>
      <c r="H374" s="4"/>
    </row>
  </sheetData>
  <hyperlinks>
    <hyperlink ref="B5" r:id="rId1" xr:uid="{60F2BACB-61B5-4C96-8C9E-80111864894F}"/>
    <hyperlink ref="B7" r:id="rId2" xr:uid="{9D0EEDA1-B2DF-4084-B5EB-19B41585271E}"/>
    <hyperlink ref="B22" r:id="rId3" xr:uid="{76657127-B771-45B3-9156-0029089F4D9C}"/>
    <hyperlink ref="B26" r:id="rId4" xr:uid="{FBF32FAB-89E3-40E1-BBFD-B235115A42F7}"/>
    <hyperlink ref="B206" r:id="rId5" xr:uid="{E094502A-4401-4567-8E04-B7B44CC306E2}"/>
    <hyperlink ref="B128" r:id="rId6" xr:uid="{6866C788-3656-4E8A-808A-5F555906DFD6}"/>
    <hyperlink ref="B10" r:id="rId7" xr:uid="{9FC1FF51-220F-453A-9822-C7CF111B8C41}"/>
    <hyperlink ref="B13" r:id="rId8" xr:uid="{B3706994-679A-45AF-9B2B-393D4A5CCE0D}"/>
    <hyperlink ref="B14" r:id="rId9" xr:uid="{F0399E18-2E62-454D-B5D7-A199EC3BF569}"/>
    <hyperlink ref="B8" r:id="rId10" xr:uid="{FCA1FD75-0995-4E45-B814-C38C255D1510}"/>
    <hyperlink ref="B4" r:id="rId11" xr:uid="{C8E650BB-1CFC-4057-8100-9961C267E202}"/>
    <hyperlink ref="B30" r:id="rId12" xr:uid="{FF436AA9-88D2-41B6-8DC1-D6DE0D8F3E4B}"/>
    <hyperlink ref="B31" r:id="rId13" xr:uid="{CA85FB13-07F4-43D0-9410-8D6F87CD7904}"/>
    <hyperlink ref="B6" r:id="rId14" xr:uid="{D597424D-B6B6-4D51-BA89-03EC069847E7}"/>
    <hyperlink ref="B12" r:id="rId15" xr:uid="{1D0D870E-6E7D-4830-82DC-CE4A04AA901A}"/>
    <hyperlink ref="A1" location="Main!A1" display="Main" xr:uid="{63AE8CB4-B5F9-4B6D-AF78-1D466E0A8750}"/>
    <hyperlink ref="B348" r:id="rId16" xr:uid="{0086E022-BF6F-4120-94D5-7F24E413B5F3}"/>
    <hyperlink ref="B259" r:id="rId17" xr:uid="{1DE1AF70-501A-4EAF-BBBA-F2A52CC98387}"/>
    <hyperlink ref="B203" r:id="rId18" xr:uid="{333F9323-1D4E-4DED-99B8-123253F3C3FB}"/>
    <hyperlink ref="B66" r:id="rId19" xr:uid="{DD2F3985-F059-492A-ACBE-F18EDFF094EB}"/>
    <hyperlink ref="B44" r:id="rId20" xr:uid="{B4DBE39C-E432-4F4E-8743-4B3B1FDF6A34}"/>
    <hyperlink ref="B72" r:id="rId21" xr:uid="{4D631F33-B3DD-4E31-AFCB-3879505B9940}"/>
    <hyperlink ref="B40" r:id="rId22" xr:uid="{943F80B6-F72B-4E85-AA19-F202B8F5955F}"/>
    <hyperlink ref="B15" r:id="rId23" xr:uid="{018A53B6-FF7F-40C5-8DBC-8AF6CEADEA65}"/>
    <hyperlink ref="B16" r:id="rId24" xr:uid="{4D5587CE-95E4-41FD-91DC-7D5D63A25FEB}"/>
    <hyperlink ref="B39" r:id="rId25" xr:uid="{10AE8582-E9CB-402A-BE65-0D0ABE3F63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77DC-719C-463E-ADBE-77D031CB3AAE}">
  <dimension ref="A1:P127"/>
  <sheetViews>
    <sheetView zoomScale="200" zoomScaleNormal="200" workbookViewId="0">
      <selection activeCell="B8" sqref="B8"/>
    </sheetView>
  </sheetViews>
  <sheetFormatPr defaultRowHeight="15" x14ac:dyDescent="0.25"/>
  <cols>
    <col min="1" max="1" width="4.5703125" customWidth="1"/>
    <col min="2" max="2" width="29.28515625" bestFit="1" customWidth="1"/>
    <col min="3" max="3" width="16.7109375" bestFit="1" customWidth="1"/>
  </cols>
  <sheetData>
    <row r="1" spans="1:16" x14ac:dyDescent="0.25">
      <c r="A1" s="3" t="s">
        <v>710</v>
      </c>
    </row>
    <row r="2" spans="1:16" x14ac:dyDescent="0.25">
      <c r="A2" t="s">
        <v>1</v>
      </c>
    </row>
    <row r="3" spans="1:16" x14ac:dyDescent="0.25">
      <c r="A3" s="19" t="s">
        <v>2</v>
      </c>
      <c r="B3" s="12" t="s">
        <v>3</v>
      </c>
      <c r="C3" s="12" t="s">
        <v>476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477</v>
      </c>
      <c r="J3" s="12"/>
      <c r="K3" s="12"/>
      <c r="L3" s="12"/>
      <c r="M3" s="12"/>
      <c r="N3" s="12" t="s">
        <v>20</v>
      </c>
      <c r="O3" s="12"/>
      <c r="P3" s="20"/>
    </row>
    <row r="4" spans="1:16" x14ac:dyDescent="0.25">
      <c r="A4" s="2">
        <v>1</v>
      </c>
      <c r="B4" s="3" t="s">
        <v>478</v>
      </c>
      <c r="C4" t="s">
        <v>479</v>
      </c>
      <c r="D4" t="s">
        <v>27</v>
      </c>
      <c r="E4">
        <f>+[26]Main!$I$2</f>
        <v>71.89</v>
      </c>
      <c r="F4" s="4">
        <f>+[26]Main!$I$4</f>
        <v>309198.91839655</v>
      </c>
      <c r="G4" s="4">
        <f>+[26]Main!$I$6-[26]Main!$I$5</f>
        <v>28452</v>
      </c>
      <c r="H4" s="4">
        <f>+F4+G4</f>
        <v>337650.91839655</v>
      </c>
      <c r="I4" s="5" t="s">
        <v>491</v>
      </c>
      <c r="N4" t="s">
        <v>480</v>
      </c>
    </row>
    <row r="5" spans="1:16" x14ac:dyDescent="0.25">
      <c r="A5" s="2">
        <f>+A4+1</f>
        <v>2</v>
      </c>
      <c r="B5" t="s">
        <v>481</v>
      </c>
      <c r="C5" t="s">
        <v>482</v>
      </c>
      <c r="D5" t="s">
        <v>711</v>
      </c>
      <c r="F5" s="4"/>
      <c r="G5" s="4"/>
      <c r="H5" s="4"/>
      <c r="I5" s="5"/>
    </row>
    <row r="6" spans="1:16" x14ac:dyDescent="0.25">
      <c r="A6" s="2">
        <f>+A5+1</f>
        <v>3</v>
      </c>
      <c r="B6" t="s">
        <v>483</v>
      </c>
      <c r="C6" t="s">
        <v>484</v>
      </c>
      <c r="D6" t="s">
        <v>27</v>
      </c>
      <c r="F6" s="4"/>
      <c r="G6" s="4"/>
      <c r="H6" s="4"/>
      <c r="I6" s="5"/>
      <c r="N6" t="s">
        <v>480</v>
      </c>
    </row>
    <row r="7" spans="1:16" x14ac:dyDescent="0.25">
      <c r="A7" s="2">
        <f>+A6+1</f>
        <v>4</v>
      </c>
      <c r="B7" t="s">
        <v>485</v>
      </c>
      <c r="C7" t="s">
        <v>486</v>
      </c>
      <c r="D7" t="s">
        <v>135</v>
      </c>
      <c r="F7" s="4"/>
      <c r="G7" s="4"/>
      <c r="H7" s="4"/>
      <c r="I7" s="5"/>
    </row>
    <row r="8" spans="1:16" x14ac:dyDescent="0.25">
      <c r="A8" s="2">
        <f t="shared" ref="A8:A71" si="0">+A7+1</f>
        <v>5</v>
      </c>
      <c r="B8" t="s">
        <v>487</v>
      </c>
      <c r="C8" t="s">
        <v>488</v>
      </c>
      <c r="D8" t="s">
        <v>157</v>
      </c>
      <c r="F8" s="4"/>
      <c r="G8" s="4"/>
      <c r="H8" s="4"/>
      <c r="I8" s="5"/>
    </row>
    <row r="9" spans="1:16" x14ac:dyDescent="0.25">
      <c r="A9" s="2">
        <f t="shared" si="0"/>
        <v>6</v>
      </c>
      <c r="B9" s="3" t="s">
        <v>489</v>
      </c>
      <c r="C9" t="s">
        <v>490</v>
      </c>
      <c r="D9" t="s">
        <v>27</v>
      </c>
      <c r="E9">
        <f>+[27]Main!$J$2</f>
        <v>97.02</v>
      </c>
      <c r="F9" s="4">
        <f>+[27]Main!$J$4</f>
        <v>110205.01800000001</v>
      </c>
      <c r="G9" s="4">
        <f>+[27]Main!$J$6-[27]Main!$J$5</f>
        <v>11604.2</v>
      </c>
      <c r="H9" s="4">
        <f>+F9+G9</f>
        <v>121809.21800000001</v>
      </c>
      <c r="I9" s="5" t="s">
        <v>491</v>
      </c>
    </row>
    <row r="10" spans="1:16" x14ac:dyDescent="0.25">
      <c r="A10" s="2">
        <f t="shared" si="0"/>
        <v>7</v>
      </c>
      <c r="B10" t="s">
        <v>492</v>
      </c>
      <c r="C10" s="7" t="s">
        <v>493</v>
      </c>
      <c r="D10" t="s">
        <v>711</v>
      </c>
      <c r="F10" s="4"/>
      <c r="G10" s="4"/>
      <c r="H10" s="4"/>
      <c r="I10" s="5"/>
    </row>
    <row r="11" spans="1:16" x14ac:dyDescent="0.25">
      <c r="A11" s="2">
        <f t="shared" si="0"/>
        <v>8</v>
      </c>
      <c r="B11" t="s">
        <v>494</v>
      </c>
      <c r="C11" t="s">
        <v>495</v>
      </c>
      <c r="D11" t="s">
        <v>31</v>
      </c>
      <c r="F11" s="4"/>
      <c r="G11" s="4"/>
      <c r="H11" s="4"/>
      <c r="I11" s="5"/>
    </row>
    <row r="12" spans="1:16" x14ac:dyDescent="0.25">
      <c r="A12" s="2">
        <f t="shared" si="0"/>
        <v>9</v>
      </c>
      <c r="B12" t="s">
        <v>496</v>
      </c>
      <c r="C12" t="s">
        <v>497</v>
      </c>
      <c r="D12" t="s">
        <v>27</v>
      </c>
      <c r="F12" s="4"/>
      <c r="G12" s="4"/>
      <c r="H12" s="4"/>
      <c r="I12" s="5"/>
      <c r="N12" t="s">
        <v>498</v>
      </c>
    </row>
    <row r="13" spans="1:16" x14ac:dyDescent="0.25">
      <c r="A13" s="2">
        <f t="shared" si="0"/>
        <v>10</v>
      </c>
      <c r="B13" t="s">
        <v>499</v>
      </c>
      <c r="C13" t="s">
        <v>500</v>
      </c>
      <c r="D13" t="s">
        <v>27</v>
      </c>
      <c r="F13" s="4"/>
      <c r="G13" s="4"/>
      <c r="H13" s="4"/>
      <c r="I13" s="5"/>
    </row>
    <row r="14" spans="1:16" x14ac:dyDescent="0.25">
      <c r="A14" s="2">
        <f t="shared" si="0"/>
        <v>11</v>
      </c>
      <c r="B14" t="s">
        <v>501</v>
      </c>
      <c r="C14" t="s">
        <v>502</v>
      </c>
      <c r="D14" t="s">
        <v>63</v>
      </c>
      <c r="F14" s="4"/>
      <c r="G14" s="4"/>
      <c r="H14" s="4"/>
      <c r="I14" s="5"/>
    </row>
    <row r="15" spans="1:16" x14ac:dyDescent="0.25">
      <c r="A15" s="2">
        <f t="shared" si="0"/>
        <v>12</v>
      </c>
      <c r="B15" t="s">
        <v>503</v>
      </c>
      <c r="C15" t="s">
        <v>504</v>
      </c>
      <c r="D15" t="s">
        <v>711</v>
      </c>
      <c r="F15" s="4"/>
      <c r="G15" s="4"/>
      <c r="H15" s="4"/>
      <c r="I15" s="5"/>
    </row>
    <row r="16" spans="1:16" x14ac:dyDescent="0.25">
      <c r="A16" s="2">
        <f t="shared" si="0"/>
        <v>13</v>
      </c>
      <c r="B16" t="s">
        <v>505</v>
      </c>
      <c r="C16" t="s">
        <v>506</v>
      </c>
      <c r="D16" t="s">
        <v>27</v>
      </c>
      <c r="F16" s="4"/>
      <c r="G16" s="4"/>
      <c r="H16" s="4"/>
      <c r="I16" s="5"/>
    </row>
    <row r="17" spans="1:9" x14ac:dyDescent="0.25">
      <c r="A17" s="2">
        <f t="shared" si="0"/>
        <v>14</v>
      </c>
      <c r="B17" t="s">
        <v>507</v>
      </c>
      <c r="C17" t="s">
        <v>508</v>
      </c>
      <c r="D17" t="s">
        <v>122</v>
      </c>
      <c r="F17" s="4"/>
      <c r="G17" s="4"/>
      <c r="H17" s="4"/>
      <c r="I17" s="5"/>
    </row>
    <row r="18" spans="1:9" x14ac:dyDescent="0.25">
      <c r="A18" s="2">
        <f t="shared" si="0"/>
        <v>15</v>
      </c>
      <c r="B18" t="s">
        <v>509</v>
      </c>
      <c r="C18" t="s">
        <v>510</v>
      </c>
      <c r="D18" t="s">
        <v>31</v>
      </c>
      <c r="F18" s="4"/>
      <c r="G18" s="4"/>
      <c r="H18" s="4"/>
      <c r="I18" s="5"/>
    </row>
    <row r="19" spans="1:9" x14ac:dyDescent="0.25">
      <c r="A19" s="2">
        <f t="shared" si="0"/>
        <v>16</v>
      </c>
      <c r="B19" t="s">
        <v>511</v>
      </c>
      <c r="C19" t="s">
        <v>512</v>
      </c>
      <c r="D19" t="s">
        <v>47</v>
      </c>
      <c r="F19" s="4"/>
      <c r="G19" s="4"/>
      <c r="H19" s="4"/>
      <c r="I19" s="5"/>
    </row>
    <row r="20" spans="1:9" x14ac:dyDescent="0.25">
      <c r="A20" s="2">
        <f t="shared" si="0"/>
        <v>17</v>
      </c>
      <c r="B20" t="s">
        <v>513</v>
      </c>
      <c r="C20" s="7" t="s">
        <v>514</v>
      </c>
      <c r="D20" t="s">
        <v>711</v>
      </c>
      <c r="F20" s="4"/>
      <c r="G20" s="4"/>
      <c r="H20" s="4"/>
      <c r="I20" s="5"/>
    </row>
    <row r="21" spans="1:9" x14ac:dyDescent="0.25">
      <c r="A21" s="2">
        <f t="shared" si="0"/>
        <v>18</v>
      </c>
      <c r="B21" t="s">
        <v>515</v>
      </c>
      <c r="C21" t="s">
        <v>516</v>
      </c>
      <c r="D21" t="s">
        <v>40</v>
      </c>
      <c r="F21" s="4"/>
      <c r="G21" s="4"/>
      <c r="H21" s="4"/>
      <c r="I21" s="5"/>
    </row>
    <row r="22" spans="1:9" x14ac:dyDescent="0.25">
      <c r="A22" s="2">
        <f t="shared" si="0"/>
        <v>19</v>
      </c>
      <c r="B22" t="s">
        <v>517</v>
      </c>
      <c r="C22" t="s">
        <v>518</v>
      </c>
      <c r="D22" t="s">
        <v>27</v>
      </c>
      <c r="F22" s="4"/>
      <c r="G22" s="4"/>
      <c r="H22" s="4"/>
      <c r="I22" s="5"/>
    </row>
    <row r="23" spans="1:9" x14ac:dyDescent="0.25">
      <c r="A23" s="2">
        <f t="shared" si="0"/>
        <v>20</v>
      </c>
      <c r="B23" t="s">
        <v>519</v>
      </c>
      <c r="C23" t="s">
        <v>520</v>
      </c>
      <c r="D23" t="s">
        <v>95</v>
      </c>
      <c r="F23" s="4"/>
      <c r="G23" s="4"/>
      <c r="H23" s="4"/>
      <c r="I23" s="5"/>
    </row>
    <row r="24" spans="1:9" x14ac:dyDescent="0.25">
      <c r="A24" s="2">
        <f t="shared" si="0"/>
        <v>21</v>
      </c>
      <c r="B24" t="s">
        <v>521</v>
      </c>
      <c r="C24" t="s">
        <v>522</v>
      </c>
      <c r="D24" t="s">
        <v>135</v>
      </c>
      <c r="F24" s="4"/>
      <c r="G24" s="4"/>
      <c r="H24" s="4"/>
      <c r="I24" s="5"/>
    </row>
    <row r="25" spans="1:9" x14ac:dyDescent="0.25">
      <c r="A25" s="2">
        <f t="shared" si="0"/>
        <v>22</v>
      </c>
      <c r="B25" t="s">
        <v>523</v>
      </c>
      <c r="C25" s="7" t="s">
        <v>524</v>
      </c>
      <c r="D25" t="s">
        <v>711</v>
      </c>
      <c r="F25" s="4"/>
      <c r="G25" s="4"/>
      <c r="H25" s="4"/>
      <c r="I25" s="5"/>
    </row>
    <row r="26" spans="1:9" x14ac:dyDescent="0.25">
      <c r="A26" s="2">
        <f t="shared" si="0"/>
        <v>23</v>
      </c>
      <c r="B26" t="s">
        <v>525</v>
      </c>
      <c r="C26" t="s">
        <v>526</v>
      </c>
      <c r="D26" t="s">
        <v>527</v>
      </c>
      <c r="F26" s="4"/>
      <c r="G26" s="4"/>
      <c r="H26" s="4"/>
      <c r="I26" s="5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166</v>
      </c>
      <c r="F27" s="4"/>
      <c r="G27" s="4"/>
      <c r="H27" s="4"/>
      <c r="I27" s="5"/>
    </row>
    <row r="28" spans="1:9" x14ac:dyDescent="0.25">
      <c r="A28" s="2">
        <f t="shared" si="0"/>
        <v>25</v>
      </c>
      <c r="B28" t="s">
        <v>530</v>
      </c>
      <c r="C28" t="s">
        <v>531</v>
      </c>
      <c r="D28" t="s">
        <v>135</v>
      </c>
      <c r="F28" s="4"/>
      <c r="G28" s="4"/>
      <c r="H28" s="4"/>
      <c r="I28" s="5"/>
    </row>
    <row r="29" spans="1:9" x14ac:dyDescent="0.25">
      <c r="A29" s="2">
        <f t="shared" si="0"/>
        <v>26</v>
      </c>
      <c r="B29" t="s">
        <v>532</v>
      </c>
      <c r="C29" s="7" t="s">
        <v>533</v>
      </c>
      <c r="D29" t="s">
        <v>166</v>
      </c>
      <c r="F29" s="4"/>
      <c r="G29" s="4"/>
      <c r="H29" s="4"/>
      <c r="I29" s="5"/>
    </row>
    <row r="30" spans="1:9" x14ac:dyDescent="0.25">
      <c r="A30" s="2">
        <f t="shared" si="0"/>
        <v>27</v>
      </c>
      <c r="B30" t="s">
        <v>534</v>
      </c>
      <c r="C30" t="s">
        <v>535</v>
      </c>
      <c r="D30" t="s">
        <v>73</v>
      </c>
      <c r="F30" s="4"/>
      <c r="G30" s="4"/>
      <c r="H30" s="4"/>
      <c r="I30" s="5"/>
    </row>
    <row r="31" spans="1:9" x14ac:dyDescent="0.25">
      <c r="A31" s="2">
        <f t="shared" si="0"/>
        <v>28</v>
      </c>
      <c r="B31" t="s">
        <v>536</v>
      </c>
      <c r="C31" t="s">
        <v>537</v>
      </c>
      <c r="D31" t="s">
        <v>40</v>
      </c>
      <c r="F31" s="4"/>
      <c r="G31" s="4"/>
      <c r="H31" s="4"/>
      <c r="I31" s="5"/>
    </row>
    <row r="32" spans="1:9" x14ac:dyDescent="0.25">
      <c r="A32" s="2">
        <f t="shared" si="0"/>
        <v>29</v>
      </c>
      <c r="B32" t="s">
        <v>147</v>
      </c>
      <c r="C32" t="s">
        <v>148</v>
      </c>
      <c r="D32" t="s">
        <v>95</v>
      </c>
      <c r="F32" s="4"/>
      <c r="G32" s="4"/>
      <c r="H32" s="4"/>
      <c r="I32" s="5"/>
    </row>
    <row r="33" spans="1:9" x14ac:dyDescent="0.25">
      <c r="A33" s="2">
        <f t="shared" si="0"/>
        <v>30</v>
      </c>
      <c r="B33" t="s">
        <v>538</v>
      </c>
      <c r="C33" t="s">
        <v>539</v>
      </c>
      <c r="D33" t="s">
        <v>711</v>
      </c>
      <c r="F33" s="4"/>
      <c r="G33" s="4"/>
      <c r="H33" s="4"/>
      <c r="I33" s="5"/>
    </row>
    <row r="34" spans="1:9" x14ac:dyDescent="0.25">
      <c r="A34" s="2">
        <f t="shared" si="0"/>
        <v>31</v>
      </c>
      <c r="B34" t="s">
        <v>540</v>
      </c>
      <c r="C34" t="s">
        <v>541</v>
      </c>
      <c r="D34" t="s">
        <v>27</v>
      </c>
      <c r="F34" s="4"/>
      <c r="G34" s="4"/>
      <c r="H34" s="4"/>
      <c r="I34" s="5"/>
    </row>
    <row r="35" spans="1:9" x14ac:dyDescent="0.25">
      <c r="A35" s="2">
        <f t="shared" si="0"/>
        <v>32</v>
      </c>
      <c r="B35" t="s">
        <v>542</v>
      </c>
      <c r="C35" t="s">
        <v>543</v>
      </c>
      <c r="D35" t="s">
        <v>544</v>
      </c>
      <c r="F35" s="4"/>
      <c r="G35" s="4"/>
      <c r="H35" s="4"/>
      <c r="I35" s="5"/>
    </row>
    <row r="36" spans="1:9" x14ac:dyDescent="0.25">
      <c r="A36" s="2">
        <f t="shared" si="0"/>
        <v>33</v>
      </c>
      <c r="B36" t="s">
        <v>545</v>
      </c>
      <c r="C36" t="s">
        <v>546</v>
      </c>
      <c r="D36" t="s">
        <v>95</v>
      </c>
      <c r="F36" s="4"/>
      <c r="G36" s="4"/>
      <c r="H36" s="4"/>
      <c r="I36" s="5"/>
    </row>
    <row r="37" spans="1:9" x14ac:dyDescent="0.25">
      <c r="A37" s="2">
        <f t="shared" si="0"/>
        <v>34</v>
      </c>
      <c r="B37" t="s">
        <v>547</v>
      </c>
      <c r="C37" t="s">
        <v>548</v>
      </c>
      <c r="D37" t="s">
        <v>549</v>
      </c>
      <c r="F37" s="4"/>
      <c r="G37" s="4"/>
      <c r="H37" s="4"/>
      <c r="I37" s="5"/>
    </row>
    <row r="38" spans="1:9" x14ac:dyDescent="0.25">
      <c r="A38" s="2">
        <f t="shared" si="0"/>
        <v>35</v>
      </c>
      <c r="B38" t="s">
        <v>550</v>
      </c>
      <c r="C38" t="s">
        <v>551</v>
      </c>
      <c r="D38" t="s">
        <v>63</v>
      </c>
      <c r="F38" s="4"/>
      <c r="G38" s="4"/>
      <c r="H38" s="4"/>
      <c r="I38" s="5"/>
    </row>
    <row r="39" spans="1:9" x14ac:dyDescent="0.25">
      <c r="A39" s="2">
        <f t="shared" si="0"/>
        <v>36</v>
      </c>
      <c r="B39" t="s">
        <v>552</v>
      </c>
      <c r="C39" t="s">
        <v>553</v>
      </c>
      <c r="D39" t="s">
        <v>416</v>
      </c>
      <c r="F39" s="4"/>
      <c r="G39" s="4"/>
      <c r="H39" s="4"/>
      <c r="I39" s="5"/>
    </row>
    <row r="40" spans="1:9" x14ac:dyDescent="0.25">
      <c r="A40" s="2">
        <f t="shared" si="0"/>
        <v>37</v>
      </c>
      <c r="B40" t="s">
        <v>554</v>
      </c>
      <c r="C40" t="s">
        <v>555</v>
      </c>
      <c r="D40" t="s">
        <v>27</v>
      </c>
      <c r="F40" s="4"/>
      <c r="G40" s="4"/>
      <c r="H40" s="4"/>
      <c r="I40" s="5"/>
    </row>
    <row r="41" spans="1:9" x14ac:dyDescent="0.25">
      <c r="A41" s="2">
        <f t="shared" si="0"/>
        <v>38</v>
      </c>
      <c r="B41" t="s">
        <v>556</v>
      </c>
      <c r="C41" t="s">
        <v>557</v>
      </c>
      <c r="D41" t="s">
        <v>711</v>
      </c>
      <c r="F41" s="4"/>
      <c r="G41" s="4"/>
      <c r="H41" s="4"/>
      <c r="I41" s="5"/>
    </row>
    <row r="42" spans="1:9" x14ac:dyDescent="0.25">
      <c r="A42" s="2">
        <f t="shared" si="0"/>
        <v>39</v>
      </c>
      <c r="B42" t="s">
        <v>558</v>
      </c>
      <c r="C42" t="s">
        <v>559</v>
      </c>
      <c r="D42" t="s">
        <v>95</v>
      </c>
      <c r="F42" s="4"/>
      <c r="G42" s="4"/>
      <c r="H42" s="4"/>
      <c r="I42" s="5"/>
    </row>
    <row r="43" spans="1:9" x14ac:dyDescent="0.25">
      <c r="A43" s="2">
        <f t="shared" si="0"/>
        <v>40</v>
      </c>
      <c r="B43" t="s">
        <v>560</v>
      </c>
      <c r="C43" t="s">
        <v>561</v>
      </c>
      <c r="D43" t="s">
        <v>562</v>
      </c>
      <c r="F43" s="4"/>
      <c r="G43" s="4"/>
      <c r="H43" s="4"/>
      <c r="I43" s="5"/>
    </row>
    <row r="44" spans="1:9" x14ac:dyDescent="0.25">
      <c r="A44" s="2">
        <f t="shared" si="0"/>
        <v>41</v>
      </c>
      <c r="B44" t="s">
        <v>563</v>
      </c>
      <c r="C44" t="s">
        <v>216</v>
      </c>
      <c r="D44" t="s">
        <v>95</v>
      </c>
      <c r="F44" s="4"/>
      <c r="G44" s="4"/>
      <c r="H44" s="4"/>
      <c r="I44" s="5"/>
    </row>
    <row r="45" spans="1:9" x14ac:dyDescent="0.25">
      <c r="A45" s="2">
        <f t="shared" si="0"/>
        <v>42</v>
      </c>
      <c r="B45" t="s">
        <v>564</v>
      </c>
      <c r="C45" t="s">
        <v>565</v>
      </c>
      <c r="D45" t="s">
        <v>40</v>
      </c>
      <c r="F45" s="4"/>
      <c r="G45" s="4"/>
      <c r="H45" s="4"/>
      <c r="I45" s="5"/>
    </row>
    <row r="46" spans="1:9" x14ac:dyDescent="0.25">
      <c r="A46" s="2">
        <f t="shared" si="0"/>
        <v>43</v>
      </c>
      <c r="B46" t="s">
        <v>566</v>
      </c>
      <c r="C46" t="s">
        <v>567</v>
      </c>
      <c r="D46" t="s">
        <v>562</v>
      </c>
      <c r="F46" s="4"/>
      <c r="G46" s="4"/>
      <c r="H46" s="4"/>
      <c r="I46" s="5"/>
    </row>
    <row r="47" spans="1:9" x14ac:dyDescent="0.25">
      <c r="A47" s="2">
        <f t="shared" si="0"/>
        <v>44</v>
      </c>
      <c r="B47" t="s">
        <v>568</v>
      </c>
      <c r="C47" t="s">
        <v>569</v>
      </c>
      <c r="D47" t="s">
        <v>570</v>
      </c>
      <c r="F47" s="4"/>
      <c r="G47" s="4"/>
      <c r="H47" s="4"/>
      <c r="I47" s="5"/>
    </row>
    <row r="48" spans="1:9" x14ac:dyDescent="0.25">
      <c r="A48" s="2">
        <f t="shared" si="0"/>
        <v>45</v>
      </c>
      <c r="B48" t="s">
        <v>571</v>
      </c>
      <c r="C48" t="s">
        <v>572</v>
      </c>
      <c r="D48" t="s">
        <v>135</v>
      </c>
      <c r="F48" s="4"/>
      <c r="G48" s="4"/>
      <c r="H48" s="4"/>
      <c r="I48" s="5"/>
    </row>
    <row r="49" spans="1:9" x14ac:dyDescent="0.25">
      <c r="A49" s="2">
        <f t="shared" si="0"/>
        <v>46</v>
      </c>
      <c r="B49" t="s">
        <v>573</v>
      </c>
      <c r="C49" t="s">
        <v>574</v>
      </c>
      <c r="D49" t="s">
        <v>238</v>
      </c>
      <c r="F49" s="4"/>
      <c r="G49" s="4"/>
      <c r="H49" s="4"/>
      <c r="I49" s="5"/>
    </row>
    <row r="50" spans="1:9" x14ac:dyDescent="0.25">
      <c r="A50" s="2">
        <f t="shared" si="0"/>
        <v>47</v>
      </c>
      <c r="B50" t="s">
        <v>575</v>
      </c>
      <c r="C50" t="s">
        <v>576</v>
      </c>
      <c r="D50" t="s">
        <v>27</v>
      </c>
      <c r="F50" s="4"/>
      <c r="G50" s="4"/>
      <c r="H50" s="4"/>
      <c r="I50" s="5"/>
    </row>
    <row r="51" spans="1:9" x14ac:dyDescent="0.25">
      <c r="A51" s="2">
        <f t="shared" si="0"/>
        <v>48</v>
      </c>
      <c r="B51" t="s">
        <v>577</v>
      </c>
      <c r="C51" t="s">
        <v>578</v>
      </c>
      <c r="D51" t="s">
        <v>27</v>
      </c>
      <c r="F51" s="4"/>
      <c r="G51" s="4"/>
      <c r="H51" s="4"/>
      <c r="I51" s="5"/>
    </row>
    <row r="52" spans="1:9" x14ac:dyDescent="0.25">
      <c r="A52" s="2">
        <f t="shared" si="0"/>
        <v>49</v>
      </c>
      <c r="B52" t="s">
        <v>579</v>
      </c>
      <c r="C52" t="s">
        <v>580</v>
      </c>
      <c r="D52" t="s">
        <v>304</v>
      </c>
      <c r="F52" s="4"/>
      <c r="G52" s="4"/>
      <c r="H52" s="4"/>
      <c r="I52" s="5"/>
    </row>
    <row r="53" spans="1:9" x14ac:dyDescent="0.25">
      <c r="A53" s="2">
        <f t="shared" si="0"/>
        <v>50</v>
      </c>
      <c r="B53" t="s">
        <v>581</v>
      </c>
      <c r="C53" t="s">
        <v>582</v>
      </c>
      <c r="D53" t="s">
        <v>31</v>
      </c>
      <c r="F53" s="4"/>
      <c r="G53" s="4"/>
      <c r="H53" s="4"/>
      <c r="I53" s="5"/>
    </row>
    <row r="54" spans="1:9" x14ac:dyDescent="0.25">
      <c r="A54" s="2">
        <f t="shared" si="0"/>
        <v>51</v>
      </c>
      <c r="B54" t="s">
        <v>583</v>
      </c>
      <c r="C54" t="s">
        <v>584</v>
      </c>
      <c r="D54" t="s">
        <v>527</v>
      </c>
      <c r="F54" s="4"/>
      <c r="G54" s="4"/>
      <c r="H54" s="4"/>
      <c r="I54" s="5"/>
    </row>
    <row r="55" spans="1:9" x14ac:dyDescent="0.25">
      <c r="A55" s="2">
        <f t="shared" si="0"/>
        <v>52</v>
      </c>
      <c r="B55" t="s">
        <v>585</v>
      </c>
      <c r="C55" t="s">
        <v>586</v>
      </c>
      <c r="D55" t="s">
        <v>95</v>
      </c>
      <c r="F55" s="4"/>
      <c r="G55" s="4"/>
      <c r="H55" s="4"/>
      <c r="I55" s="5"/>
    </row>
    <row r="56" spans="1:9" x14ac:dyDescent="0.25">
      <c r="A56" s="2">
        <f t="shared" si="0"/>
        <v>53</v>
      </c>
      <c r="B56" t="s">
        <v>587</v>
      </c>
      <c r="C56" t="s">
        <v>588</v>
      </c>
      <c r="D56" t="s">
        <v>47</v>
      </c>
      <c r="F56" s="4"/>
      <c r="G56" s="4"/>
      <c r="H56" s="4"/>
      <c r="I56" s="5"/>
    </row>
    <row r="57" spans="1:9" x14ac:dyDescent="0.25">
      <c r="A57" s="2">
        <f t="shared" si="0"/>
        <v>54</v>
      </c>
      <c r="B57" t="s">
        <v>589</v>
      </c>
      <c r="C57" t="s">
        <v>590</v>
      </c>
      <c r="D57" t="s">
        <v>40</v>
      </c>
      <c r="F57" s="4"/>
      <c r="G57" s="4"/>
      <c r="H57" s="4"/>
      <c r="I57" s="5"/>
    </row>
    <row r="58" spans="1:9" x14ac:dyDescent="0.25">
      <c r="A58" s="2">
        <f t="shared" si="0"/>
        <v>55</v>
      </c>
      <c r="B58" t="s">
        <v>591</v>
      </c>
      <c r="C58" t="s">
        <v>592</v>
      </c>
      <c r="D58" t="s">
        <v>304</v>
      </c>
      <c r="F58" s="4"/>
      <c r="G58" s="4"/>
      <c r="H58" s="4"/>
      <c r="I58" s="5"/>
    </row>
    <row r="59" spans="1:9" x14ac:dyDescent="0.25">
      <c r="A59" s="2">
        <f t="shared" si="0"/>
        <v>56</v>
      </c>
      <c r="B59" t="s">
        <v>593</v>
      </c>
      <c r="C59" t="s">
        <v>594</v>
      </c>
      <c r="D59" t="s">
        <v>27</v>
      </c>
      <c r="F59" s="4"/>
      <c r="G59" s="4"/>
      <c r="H59" s="4"/>
      <c r="I59" s="5"/>
    </row>
    <row r="60" spans="1:9" x14ac:dyDescent="0.25">
      <c r="A60" s="2">
        <f t="shared" si="0"/>
        <v>57</v>
      </c>
      <c r="B60" t="s">
        <v>595</v>
      </c>
      <c r="C60" t="s">
        <v>293</v>
      </c>
      <c r="D60" t="s">
        <v>596</v>
      </c>
      <c r="F60" s="4"/>
      <c r="G60" s="4"/>
      <c r="H60" s="4"/>
      <c r="I60" s="5"/>
    </row>
    <row r="61" spans="1:9" x14ac:dyDescent="0.25">
      <c r="A61" s="2">
        <f t="shared" si="0"/>
        <v>58</v>
      </c>
      <c r="B61" t="s">
        <v>597</v>
      </c>
      <c r="C61" t="s">
        <v>598</v>
      </c>
      <c r="D61" t="s">
        <v>570</v>
      </c>
      <c r="F61" s="4"/>
      <c r="G61" s="4"/>
      <c r="H61" s="4"/>
      <c r="I61" s="5"/>
    </row>
    <row r="62" spans="1:9" x14ac:dyDescent="0.25">
      <c r="A62" s="2">
        <f t="shared" si="0"/>
        <v>59</v>
      </c>
      <c r="B62" t="s">
        <v>599</v>
      </c>
      <c r="C62" t="s">
        <v>600</v>
      </c>
      <c r="D62" t="s">
        <v>95</v>
      </c>
      <c r="F62" s="4"/>
      <c r="G62" s="4"/>
      <c r="H62" s="4"/>
      <c r="I62" s="5"/>
    </row>
    <row r="63" spans="1:9" x14ac:dyDescent="0.25">
      <c r="A63" s="2">
        <f t="shared" si="0"/>
        <v>60</v>
      </c>
      <c r="B63" t="s">
        <v>601</v>
      </c>
      <c r="C63" t="s">
        <v>602</v>
      </c>
      <c r="D63" t="s">
        <v>549</v>
      </c>
      <c r="F63" s="4"/>
      <c r="G63" s="4"/>
      <c r="H63" s="4"/>
      <c r="I63" s="5"/>
    </row>
    <row r="64" spans="1:9" x14ac:dyDescent="0.25">
      <c r="A64" s="2">
        <f t="shared" si="0"/>
        <v>61</v>
      </c>
      <c r="B64" t="s">
        <v>603</v>
      </c>
      <c r="C64" t="s">
        <v>604</v>
      </c>
      <c r="D64" t="s">
        <v>712</v>
      </c>
      <c r="F64" s="4"/>
      <c r="G64" s="4"/>
      <c r="H64" s="4"/>
      <c r="I64" s="5"/>
    </row>
    <row r="65" spans="1:9" x14ac:dyDescent="0.25">
      <c r="A65" s="2">
        <f t="shared" si="0"/>
        <v>62</v>
      </c>
      <c r="B65" t="s">
        <v>605</v>
      </c>
      <c r="C65" t="s">
        <v>606</v>
      </c>
      <c r="D65" t="s">
        <v>549</v>
      </c>
      <c r="F65" s="4"/>
      <c r="G65" s="4"/>
      <c r="H65" s="4"/>
      <c r="I65" s="5"/>
    </row>
    <row r="66" spans="1:9" x14ac:dyDescent="0.25">
      <c r="A66" s="2">
        <f t="shared" si="0"/>
        <v>63</v>
      </c>
      <c r="B66" t="s">
        <v>607</v>
      </c>
      <c r="C66" t="s">
        <v>608</v>
      </c>
      <c r="D66" t="s">
        <v>27</v>
      </c>
      <c r="F66" s="4"/>
      <c r="G66" s="4"/>
      <c r="H66" s="4"/>
      <c r="I66" s="5"/>
    </row>
    <row r="67" spans="1:9" x14ac:dyDescent="0.25">
      <c r="A67" s="2">
        <f t="shared" si="0"/>
        <v>64</v>
      </c>
      <c r="B67" t="s">
        <v>390</v>
      </c>
      <c r="C67" t="s">
        <v>391</v>
      </c>
      <c r="D67" t="s">
        <v>223</v>
      </c>
      <c r="F67" s="4"/>
      <c r="G67" s="4"/>
      <c r="H67" s="4"/>
      <c r="I67" s="5"/>
    </row>
    <row r="68" spans="1:9" x14ac:dyDescent="0.25">
      <c r="A68" s="2">
        <f t="shared" si="0"/>
        <v>65</v>
      </c>
      <c r="B68" t="s">
        <v>609</v>
      </c>
      <c r="C68" t="s">
        <v>610</v>
      </c>
      <c r="D68" t="s">
        <v>233</v>
      </c>
      <c r="F68" s="4"/>
      <c r="G68" s="4"/>
      <c r="H68" s="4"/>
      <c r="I68" s="5"/>
    </row>
    <row r="69" spans="1:9" x14ac:dyDescent="0.25">
      <c r="A69" s="2">
        <f t="shared" si="0"/>
        <v>66</v>
      </c>
      <c r="B69" t="s">
        <v>611</v>
      </c>
      <c r="C69" t="s">
        <v>612</v>
      </c>
      <c r="D69" t="s">
        <v>27</v>
      </c>
      <c r="F69" s="4"/>
      <c r="G69" s="4"/>
      <c r="H69" s="4"/>
      <c r="I69" s="5"/>
    </row>
    <row r="70" spans="1:9" x14ac:dyDescent="0.25">
      <c r="A70" s="2">
        <f t="shared" si="0"/>
        <v>67</v>
      </c>
      <c r="B70" t="s">
        <v>613</v>
      </c>
      <c r="C70" t="s">
        <v>614</v>
      </c>
      <c r="D70" t="s">
        <v>31</v>
      </c>
      <c r="F70" s="4"/>
      <c r="G70" s="4"/>
      <c r="H70" s="4"/>
      <c r="I70" s="5"/>
    </row>
    <row r="71" spans="1:9" x14ac:dyDescent="0.25">
      <c r="A71" s="2">
        <f t="shared" si="0"/>
        <v>68</v>
      </c>
      <c r="B71" t="s">
        <v>615</v>
      </c>
      <c r="C71" s="7" t="s">
        <v>616</v>
      </c>
      <c r="D71" t="s">
        <v>617</v>
      </c>
      <c r="F71" s="4"/>
      <c r="G71" s="4"/>
      <c r="H71" s="4"/>
      <c r="I71" s="5"/>
    </row>
    <row r="72" spans="1:9" x14ac:dyDescent="0.25">
      <c r="A72" s="2">
        <f t="shared" ref="A72:A120" si="1">+A71+1</f>
        <v>69</v>
      </c>
      <c r="B72" t="s">
        <v>618</v>
      </c>
      <c r="C72" t="s">
        <v>619</v>
      </c>
      <c r="D72" t="s">
        <v>712</v>
      </c>
      <c r="F72" s="4"/>
      <c r="G72" s="4"/>
      <c r="H72" s="4"/>
      <c r="I72" s="5"/>
    </row>
    <row r="73" spans="1:9" x14ac:dyDescent="0.25">
      <c r="A73" s="2">
        <f t="shared" si="1"/>
        <v>70</v>
      </c>
      <c r="B73" t="s">
        <v>620</v>
      </c>
      <c r="C73" s="7" t="s">
        <v>621</v>
      </c>
      <c r="D73" t="s">
        <v>166</v>
      </c>
      <c r="F73" s="4"/>
      <c r="G73" s="4"/>
      <c r="H73" s="4"/>
      <c r="I73" s="5"/>
    </row>
    <row r="74" spans="1:9" x14ac:dyDescent="0.25">
      <c r="A74" s="2">
        <f t="shared" si="1"/>
        <v>71</v>
      </c>
      <c r="B74" t="s">
        <v>622</v>
      </c>
      <c r="C74" t="s">
        <v>623</v>
      </c>
      <c r="D74" t="s">
        <v>157</v>
      </c>
      <c r="F74" s="4"/>
      <c r="G74" s="4"/>
      <c r="H74" s="4"/>
      <c r="I74" s="5"/>
    </row>
    <row r="75" spans="1:9" x14ac:dyDescent="0.25">
      <c r="A75" s="2">
        <f t="shared" si="1"/>
        <v>72</v>
      </c>
      <c r="B75" t="s">
        <v>624</v>
      </c>
      <c r="C75" t="s">
        <v>625</v>
      </c>
      <c r="D75" t="s">
        <v>47</v>
      </c>
      <c r="F75" s="4"/>
      <c r="G75" s="4"/>
      <c r="H75" s="4"/>
      <c r="I75" s="5"/>
    </row>
    <row r="76" spans="1:9" x14ac:dyDescent="0.25">
      <c r="A76" s="2">
        <f t="shared" si="1"/>
        <v>73</v>
      </c>
      <c r="B76" t="s">
        <v>626</v>
      </c>
      <c r="C76" t="s">
        <v>627</v>
      </c>
      <c r="D76" t="s">
        <v>628</v>
      </c>
      <c r="F76" s="4"/>
      <c r="G76" s="4"/>
      <c r="H76" s="4"/>
      <c r="I76" s="5"/>
    </row>
    <row r="77" spans="1:9" x14ac:dyDescent="0.25">
      <c r="A77" s="2">
        <f t="shared" si="1"/>
        <v>74</v>
      </c>
      <c r="B77" t="s">
        <v>629</v>
      </c>
      <c r="C77" t="s">
        <v>630</v>
      </c>
      <c r="D77" t="s">
        <v>47</v>
      </c>
      <c r="F77" s="4"/>
      <c r="G77" s="4"/>
      <c r="H77" s="4"/>
      <c r="I77" s="5"/>
    </row>
    <row r="78" spans="1:9" x14ac:dyDescent="0.25">
      <c r="A78" s="2">
        <f t="shared" si="1"/>
        <v>75</v>
      </c>
      <c r="B78" t="s">
        <v>631</v>
      </c>
      <c r="C78" t="s">
        <v>632</v>
      </c>
      <c r="D78" t="s">
        <v>27</v>
      </c>
      <c r="F78" s="4"/>
      <c r="G78" s="4"/>
      <c r="H78" s="4"/>
      <c r="I78" s="5"/>
    </row>
    <row r="79" spans="1:9" x14ac:dyDescent="0.25">
      <c r="A79" s="2">
        <f t="shared" si="1"/>
        <v>76</v>
      </c>
      <c r="B79" t="s">
        <v>633</v>
      </c>
      <c r="C79" t="s">
        <v>634</v>
      </c>
      <c r="D79" t="s">
        <v>223</v>
      </c>
      <c r="F79" s="4"/>
      <c r="G79" s="4"/>
      <c r="H79" s="4"/>
      <c r="I79" s="5"/>
    </row>
    <row r="80" spans="1:9" x14ac:dyDescent="0.25">
      <c r="A80" s="2">
        <f t="shared" si="1"/>
        <v>77</v>
      </c>
      <c r="B80" t="s">
        <v>635</v>
      </c>
      <c r="C80" t="s">
        <v>636</v>
      </c>
      <c r="D80" t="s">
        <v>31</v>
      </c>
      <c r="F80" s="4"/>
      <c r="G80" s="4"/>
      <c r="H80" s="4"/>
      <c r="I80" s="5"/>
    </row>
    <row r="81" spans="1:9" x14ac:dyDescent="0.25">
      <c r="A81" s="2">
        <f t="shared" si="1"/>
        <v>78</v>
      </c>
      <c r="B81" t="s">
        <v>637</v>
      </c>
      <c r="C81" t="s">
        <v>638</v>
      </c>
      <c r="D81" t="s">
        <v>47</v>
      </c>
      <c r="F81" s="4"/>
      <c r="G81" s="4"/>
      <c r="H81" s="4"/>
      <c r="I81" s="5"/>
    </row>
    <row r="82" spans="1:9" x14ac:dyDescent="0.25">
      <c r="A82" s="2">
        <f t="shared" si="1"/>
        <v>79</v>
      </c>
      <c r="B82" t="s">
        <v>639</v>
      </c>
      <c r="C82" t="s">
        <v>640</v>
      </c>
      <c r="D82" t="s">
        <v>233</v>
      </c>
      <c r="F82" s="4"/>
      <c r="G82" s="4"/>
      <c r="H82" s="4"/>
      <c r="I82" s="5"/>
    </row>
    <row r="83" spans="1:9" x14ac:dyDescent="0.25">
      <c r="A83" s="2">
        <f t="shared" si="1"/>
        <v>80</v>
      </c>
      <c r="B83" t="s">
        <v>641</v>
      </c>
      <c r="C83" t="s">
        <v>642</v>
      </c>
      <c r="D83" t="s">
        <v>247</v>
      </c>
      <c r="F83" s="4"/>
      <c r="G83" s="4"/>
      <c r="H83" s="4"/>
      <c r="I83" s="5"/>
    </row>
    <row r="84" spans="1:9" x14ac:dyDescent="0.25">
      <c r="A84" s="2">
        <f t="shared" si="1"/>
        <v>81</v>
      </c>
      <c r="B84" t="s">
        <v>643</v>
      </c>
      <c r="C84" t="s">
        <v>644</v>
      </c>
      <c r="D84" t="s">
        <v>270</v>
      </c>
      <c r="F84" s="4"/>
      <c r="G84" s="4"/>
      <c r="H84" s="4"/>
      <c r="I84" s="5"/>
    </row>
    <row r="85" spans="1:9" x14ac:dyDescent="0.25">
      <c r="A85" s="2">
        <f t="shared" si="1"/>
        <v>82</v>
      </c>
      <c r="B85" t="s">
        <v>645</v>
      </c>
      <c r="C85" t="s">
        <v>646</v>
      </c>
      <c r="D85" t="s">
        <v>596</v>
      </c>
      <c r="F85" s="4"/>
      <c r="G85" s="4"/>
      <c r="H85" s="4"/>
      <c r="I85" s="5"/>
    </row>
    <row r="86" spans="1:9" x14ac:dyDescent="0.25">
      <c r="A86" s="2">
        <f t="shared" si="1"/>
        <v>83</v>
      </c>
      <c r="B86" t="s">
        <v>647</v>
      </c>
      <c r="C86" t="s">
        <v>648</v>
      </c>
      <c r="D86" t="s">
        <v>63</v>
      </c>
      <c r="F86" s="4"/>
      <c r="G86" s="4"/>
      <c r="H86" s="4"/>
      <c r="I86" s="5"/>
    </row>
    <row r="87" spans="1:9" x14ac:dyDescent="0.25">
      <c r="A87" s="2">
        <f t="shared" si="1"/>
        <v>84</v>
      </c>
      <c r="B87" t="s">
        <v>649</v>
      </c>
      <c r="C87" t="s">
        <v>650</v>
      </c>
      <c r="D87" t="s">
        <v>628</v>
      </c>
      <c r="F87" s="4"/>
      <c r="G87" s="4"/>
      <c r="H87" s="4"/>
      <c r="I87" s="5"/>
    </row>
    <row r="88" spans="1:9" x14ac:dyDescent="0.25">
      <c r="A88" s="2">
        <f t="shared" si="1"/>
        <v>85</v>
      </c>
      <c r="B88" t="s">
        <v>651</v>
      </c>
      <c r="C88" t="s">
        <v>652</v>
      </c>
      <c r="D88" t="s">
        <v>223</v>
      </c>
      <c r="F88" s="4"/>
      <c r="G88" s="4"/>
      <c r="H88" s="4"/>
      <c r="I88" s="5"/>
    </row>
    <row r="89" spans="1:9" x14ac:dyDescent="0.25">
      <c r="A89" s="2">
        <f t="shared" si="1"/>
        <v>86</v>
      </c>
      <c r="B89" t="s">
        <v>653</v>
      </c>
      <c r="C89" t="s">
        <v>654</v>
      </c>
      <c r="D89" t="s">
        <v>83</v>
      </c>
      <c r="F89" s="4"/>
      <c r="G89" s="4"/>
      <c r="H89" s="4"/>
      <c r="I89" s="5"/>
    </row>
    <row r="90" spans="1:9" x14ac:dyDescent="0.25">
      <c r="A90" s="2">
        <f t="shared" si="1"/>
        <v>87</v>
      </c>
      <c r="B90" t="s">
        <v>655</v>
      </c>
      <c r="C90" t="s">
        <v>656</v>
      </c>
      <c r="D90" t="s">
        <v>279</v>
      </c>
      <c r="F90" s="4"/>
      <c r="G90" s="4"/>
      <c r="H90" s="4"/>
      <c r="I90" s="5"/>
    </row>
    <row r="91" spans="1:9" x14ac:dyDescent="0.25">
      <c r="A91" s="2">
        <f t="shared" si="1"/>
        <v>88</v>
      </c>
      <c r="B91" t="s">
        <v>657</v>
      </c>
      <c r="C91" t="s">
        <v>658</v>
      </c>
      <c r="D91" t="s">
        <v>27</v>
      </c>
      <c r="F91" s="4"/>
      <c r="G91" s="4"/>
      <c r="H91" s="4"/>
      <c r="I91" s="5"/>
    </row>
    <row r="92" spans="1:9" x14ac:dyDescent="0.25">
      <c r="A92" s="2">
        <f t="shared" si="1"/>
        <v>89</v>
      </c>
      <c r="B92" t="s">
        <v>659</v>
      </c>
      <c r="C92" t="s">
        <v>660</v>
      </c>
      <c r="D92" t="s">
        <v>416</v>
      </c>
      <c r="F92" s="4"/>
      <c r="G92" s="4"/>
      <c r="H92" s="4"/>
      <c r="I92" s="5"/>
    </row>
    <row r="93" spans="1:9" x14ac:dyDescent="0.25">
      <c r="A93" s="2">
        <f t="shared" si="1"/>
        <v>90</v>
      </c>
      <c r="B93" t="s">
        <v>661</v>
      </c>
      <c r="C93" t="s">
        <v>662</v>
      </c>
      <c r="D93" t="s">
        <v>663</v>
      </c>
      <c r="F93" s="4"/>
      <c r="G93" s="4"/>
      <c r="H93" s="4"/>
      <c r="I93" s="5"/>
    </row>
    <row r="94" spans="1:9" x14ac:dyDescent="0.25">
      <c r="A94" s="2">
        <f t="shared" si="1"/>
        <v>91</v>
      </c>
      <c r="B94" t="s">
        <v>664</v>
      </c>
      <c r="C94" t="s">
        <v>665</v>
      </c>
      <c r="D94" t="s">
        <v>279</v>
      </c>
      <c r="F94" s="4"/>
      <c r="G94" s="4"/>
      <c r="H94" s="4"/>
      <c r="I94" s="5"/>
    </row>
    <row r="95" spans="1:9" x14ac:dyDescent="0.25">
      <c r="A95" s="2">
        <f t="shared" si="1"/>
        <v>92</v>
      </c>
      <c r="B95" t="s">
        <v>666</v>
      </c>
      <c r="C95" t="s">
        <v>667</v>
      </c>
      <c r="D95" t="s">
        <v>16</v>
      </c>
      <c r="F95" s="4"/>
      <c r="G95" s="4"/>
      <c r="H95" s="4"/>
      <c r="I95" s="5"/>
    </row>
    <row r="96" spans="1:9" x14ac:dyDescent="0.25">
      <c r="A96" s="2">
        <f t="shared" si="1"/>
        <v>93</v>
      </c>
      <c r="B96" t="s">
        <v>668</v>
      </c>
      <c r="C96" t="s">
        <v>669</v>
      </c>
      <c r="D96" t="s">
        <v>83</v>
      </c>
      <c r="F96" s="4"/>
      <c r="G96" s="4"/>
      <c r="H96" s="4"/>
      <c r="I96" s="5"/>
    </row>
    <row r="97" spans="1:9" x14ac:dyDescent="0.25">
      <c r="A97" s="2">
        <f t="shared" si="1"/>
        <v>94</v>
      </c>
      <c r="B97" t="s">
        <v>670</v>
      </c>
      <c r="C97" t="s">
        <v>671</v>
      </c>
      <c r="D97" t="s">
        <v>157</v>
      </c>
      <c r="F97" s="4"/>
      <c r="G97" s="4"/>
      <c r="H97" s="4"/>
      <c r="I97" s="5"/>
    </row>
    <row r="98" spans="1:9" x14ac:dyDescent="0.25">
      <c r="A98" s="2">
        <f t="shared" si="1"/>
        <v>95</v>
      </c>
      <c r="B98" t="s">
        <v>672</v>
      </c>
      <c r="C98" t="s">
        <v>673</v>
      </c>
      <c r="D98" t="s">
        <v>47</v>
      </c>
      <c r="F98" s="4"/>
      <c r="G98" s="4"/>
      <c r="H98" s="4"/>
      <c r="I98" s="5"/>
    </row>
    <row r="99" spans="1:9" x14ac:dyDescent="0.25">
      <c r="A99" s="2">
        <f t="shared" si="1"/>
        <v>96</v>
      </c>
      <c r="B99" t="s">
        <v>674</v>
      </c>
      <c r="C99" t="s">
        <v>675</v>
      </c>
      <c r="D99" t="s">
        <v>279</v>
      </c>
      <c r="F99" s="4"/>
      <c r="G99" s="4"/>
      <c r="H99" s="4"/>
      <c r="I99" s="5"/>
    </row>
    <row r="100" spans="1:9" x14ac:dyDescent="0.25">
      <c r="A100" s="2">
        <f t="shared" si="1"/>
        <v>97</v>
      </c>
      <c r="B100" t="s">
        <v>676</v>
      </c>
      <c r="C100" t="s">
        <v>677</v>
      </c>
      <c r="D100" t="s">
        <v>31</v>
      </c>
      <c r="F100" s="4"/>
      <c r="G100" s="4"/>
      <c r="H100" s="4"/>
      <c r="I100" s="5"/>
    </row>
    <row r="101" spans="1:9" x14ac:dyDescent="0.25">
      <c r="A101" s="2">
        <f t="shared" si="1"/>
        <v>98</v>
      </c>
      <c r="B101" t="s">
        <v>678</v>
      </c>
      <c r="C101" t="s">
        <v>679</v>
      </c>
      <c r="D101" t="s">
        <v>40</v>
      </c>
      <c r="F101" s="4"/>
      <c r="G101" s="4"/>
      <c r="H101" s="4"/>
      <c r="I101" s="5"/>
    </row>
    <row r="102" spans="1:9" x14ac:dyDescent="0.25">
      <c r="A102" s="2">
        <f t="shared" si="1"/>
        <v>99</v>
      </c>
      <c r="B102" t="s">
        <v>680</v>
      </c>
      <c r="C102" t="s">
        <v>681</v>
      </c>
      <c r="D102" t="s">
        <v>27</v>
      </c>
      <c r="F102" s="4"/>
      <c r="G102" s="4"/>
      <c r="H102" s="4"/>
      <c r="I102" s="5"/>
    </row>
    <row r="103" spans="1:9" x14ac:dyDescent="0.25">
      <c r="A103" s="2">
        <f t="shared" si="1"/>
        <v>100</v>
      </c>
      <c r="B103" t="s">
        <v>682</v>
      </c>
      <c r="C103" t="s">
        <v>683</v>
      </c>
      <c r="D103" t="s">
        <v>27</v>
      </c>
      <c r="F103" s="4"/>
      <c r="G103" s="4"/>
      <c r="H103" s="4"/>
      <c r="I103" s="5"/>
    </row>
    <row r="104" spans="1:9" x14ac:dyDescent="0.25">
      <c r="A104" s="2">
        <f t="shared" si="1"/>
        <v>101</v>
      </c>
      <c r="B104" t="s">
        <v>684</v>
      </c>
      <c r="C104" t="s">
        <v>685</v>
      </c>
      <c r="D104" t="s">
        <v>157</v>
      </c>
      <c r="F104" s="4"/>
      <c r="G104" s="4"/>
      <c r="H104" s="4"/>
      <c r="I104" s="5"/>
    </row>
    <row r="105" spans="1:9" x14ac:dyDescent="0.25">
      <c r="A105" s="2">
        <f t="shared" si="1"/>
        <v>102</v>
      </c>
      <c r="B105" t="s">
        <v>686</v>
      </c>
      <c r="C105" t="s">
        <v>687</v>
      </c>
      <c r="D105" t="s">
        <v>31</v>
      </c>
      <c r="F105" s="4"/>
      <c r="G105" s="4"/>
      <c r="H105" s="4"/>
      <c r="I105" s="5"/>
    </row>
    <row r="106" spans="1:9" x14ac:dyDescent="0.25">
      <c r="A106" s="2">
        <f t="shared" si="1"/>
        <v>103</v>
      </c>
      <c r="B106" t="s">
        <v>688</v>
      </c>
      <c r="C106" t="s">
        <v>689</v>
      </c>
      <c r="D106" t="s">
        <v>279</v>
      </c>
      <c r="F106" s="4"/>
      <c r="G106" s="4"/>
      <c r="H106" s="4"/>
      <c r="I106" s="5"/>
    </row>
    <row r="107" spans="1:9" x14ac:dyDescent="0.25">
      <c r="A107" s="2">
        <f t="shared" si="1"/>
        <v>104</v>
      </c>
      <c r="B107" t="s">
        <v>690</v>
      </c>
      <c r="C107" t="s">
        <v>691</v>
      </c>
      <c r="D107" t="s">
        <v>27</v>
      </c>
      <c r="F107" s="4"/>
      <c r="G107" s="4"/>
      <c r="H107" s="4"/>
      <c r="I107" s="5"/>
    </row>
    <row r="108" spans="1:9" x14ac:dyDescent="0.25">
      <c r="A108" s="2">
        <f t="shared" si="1"/>
        <v>105</v>
      </c>
      <c r="B108" t="s">
        <v>692</v>
      </c>
      <c r="C108" t="s">
        <v>693</v>
      </c>
      <c r="D108" t="s">
        <v>27</v>
      </c>
      <c r="F108" s="4"/>
      <c r="G108" s="4"/>
      <c r="H108" s="4"/>
      <c r="I108" s="5"/>
    </row>
    <row r="109" spans="1:9" x14ac:dyDescent="0.25">
      <c r="A109" s="2">
        <f t="shared" si="1"/>
        <v>106</v>
      </c>
      <c r="B109" t="s">
        <v>694</v>
      </c>
      <c r="C109" t="s">
        <v>695</v>
      </c>
      <c r="D109" t="s">
        <v>27</v>
      </c>
      <c r="F109" s="4"/>
      <c r="G109" s="4"/>
      <c r="H109" s="4"/>
      <c r="I109" s="5"/>
    </row>
    <row r="110" spans="1:9" x14ac:dyDescent="0.25">
      <c r="A110" s="2">
        <f t="shared" si="1"/>
        <v>107</v>
      </c>
      <c r="B110" t="s">
        <v>696</v>
      </c>
      <c r="C110" t="s">
        <v>697</v>
      </c>
      <c r="D110" t="s">
        <v>27</v>
      </c>
      <c r="F110" s="4"/>
      <c r="G110" s="4"/>
      <c r="H110" s="4"/>
      <c r="I110" s="5"/>
    </row>
    <row r="111" spans="1:9" x14ac:dyDescent="0.25">
      <c r="A111" s="2">
        <f t="shared" si="1"/>
        <v>108</v>
      </c>
      <c r="B111" t="s">
        <v>698</v>
      </c>
      <c r="C111" t="s">
        <v>699</v>
      </c>
      <c r="D111" t="s">
        <v>83</v>
      </c>
      <c r="F111" s="4"/>
      <c r="G111" s="4"/>
      <c r="H111" s="4"/>
      <c r="I111" s="5"/>
    </row>
    <row r="112" spans="1:9" x14ac:dyDescent="0.25">
      <c r="A112" s="2">
        <f t="shared" si="1"/>
        <v>109</v>
      </c>
      <c r="B112" t="s">
        <v>700</v>
      </c>
      <c r="C112" t="s">
        <v>701</v>
      </c>
      <c r="D112" t="s">
        <v>27</v>
      </c>
      <c r="F112" s="4"/>
      <c r="G112" s="4"/>
      <c r="H112" s="4"/>
      <c r="I112" s="5"/>
    </row>
    <row r="113" spans="1:9" x14ac:dyDescent="0.25">
      <c r="A113" s="2">
        <f t="shared" si="1"/>
        <v>110</v>
      </c>
      <c r="B113" t="s">
        <v>702</v>
      </c>
      <c r="C113" t="s">
        <v>703</v>
      </c>
      <c r="D113" t="s">
        <v>27</v>
      </c>
      <c r="F113" s="4"/>
      <c r="G113" s="4"/>
      <c r="H113" s="4"/>
      <c r="I113" s="5"/>
    </row>
    <row r="114" spans="1:9" x14ac:dyDescent="0.25">
      <c r="A114" s="2">
        <f t="shared" si="1"/>
        <v>111</v>
      </c>
      <c r="B114" t="s">
        <v>704</v>
      </c>
      <c r="C114" t="s">
        <v>705</v>
      </c>
      <c r="D114" t="s">
        <v>27</v>
      </c>
      <c r="F114" s="4"/>
      <c r="G114" s="4"/>
      <c r="H114" s="4"/>
      <c r="I114" s="5"/>
    </row>
    <row r="115" spans="1:9" x14ac:dyDescent="0.25">
      <c r="A115" s="2">
        <f t="shared" si="1"/>
        <v>112</v>
      </c>
      <c r="B115" t="s">
        <v>706</v>
      </c>
      <c r="C115" t="s">
        <v>707</v>
      </c>
      <c r="D115" t="s">
        <v>27</v>
      </c>
      <c r="F115" s="4"/>
      <c r="G115" s="4"/>
      <c r="H115" s="4"/>
      <c r="I115" s="5"/>
    </row>
    <row r="116" spans="1:9" x14ac:dyDescent="0.25">
      <c r="A116" s="2">
        <f t="shared" si="1"/>
        <v>113</v>
      </c>
      <c r="B116" t="s">
        <v>708</v>
      </c>
      <c r="C116" t="s">
        <v>709</v>
      </c>
      <c r="D116" t="s">
        <v>27</v>
      </c>
      <c r="F116" s="4"/>
      <c r="G116" s="4"/>
      <c r="H116" s="4"/>
      <c r="I116" s="5"/>
    </row>
    <row r="117" spans="1:9" x14ac:dyDescent="0.25">
      <c r="A117" s="2">
        <f t="shared" si="1"/>
        <v>114</v>
      </c>
      <c r="F117" s="4"/>
      <c r="G117" s="4"/>
      <c r="H117" s="4"/>
      <c r="I117" s="5"/>
    </row>
    <row r="118" spans="1:9" x14ac:dyDescent="0.25">
      <c r="A118" s="2">
        <f t="shared" si="1"/>
        <v>115</v>
      </c>
      <c r="F118" s="4"/>
      <c r="G118" s="4"/>
      <c r="H118" s="4"/>
      <c r="I118" s="5"/>
    </row>
    <row r="119" spans="1:9" x14ac:dyDescent="0.25">
      <c r="A119" s="2">
        <f t="shared" si="1"/>
        <v>116</v>
      </c>
      <c r="F119" s="4"/>
      <c r="G119" s="4"/>
      <c r="H119" s="4"/>
      <c r="I119" s="5"/>
    </row>
    <row r="120" spans="1:9" x14ac:dyDescent="0.25">
      <c r="A120" s="2">
        <f t="shared" si="1"/>
        <v>117</v>
      </c>
      <c r="F120" s="4"/>
      <c r="G120" s="4"/>
      <c r="H120" s="4"/>
      <c r="I120" s="5"/>
    </row>
    <row r="121" spans="1:9" x14ac:dyDescent="0.25">
      <c r="A121" s="2"/>
      <c r="F121" s="4"/>
      <c r="G121" s="4"/>
      <c r="H121" s="4"/>
      <c r="I121" s="5"/>
    </row>
    <row r="122" spans="1:9" x14ac:dyDescent="0.25">
      <c r="A122" s="2"/>
      <c r="F122" s="4"/>
      <c r="G122" s="4"/>
      <c r="H122" s="4"/>
      <c r="I122" s="5"/>
    </row>
    <row r="123" spans="1:9" x14ac:dyDescent="0.25">
      <c r="A123" s="2"/>
      <c r="F123" s="4"/>
      <c r="G123" s="4"/>
      <c r="H123" s="4"/>
      <c r="I123" s="5"/>
    </row>
    <row r="124" spans="1:9" x14ac:dyDescent="0.25">
      <c r="A124" s="2"/>
      <c r="F124" s="4"/>
      <c r="G124" s="4"/>
      <c r="H124" s="4"/>
      <c r="I124" s="5"/>
    </row>
    <row r="125" spans="1:9" x14ac:dyDescent="0.25">
      <c r="A125" s="2"/>
      <c r="F125" s="4"/>
      <c r="G125" s="4"/>
      <c r="H125" s="4"/>
      <c r="I125" s="5"/>
    </row>
    <row r="126" spans="1:9" x14ac:dyDescent="0.25">
      <c r="A126" s="2"/>
      <c r="F126" s="4"/>
      <c r="G126" s="4"/>
      <c r="H126" s="4"/>
      <c r="I126" s="5"/>
    </row>
    <row r="127" spans="1:9" x14ac:dyDescent="0.25">
      <c r="A127" s="2"/>
      <c r="F127" s="4"/>
      <c r="G127" s="4"/>
      <c r="H127" s="4"/>
      <c r="I127" s="5"/>
    </row>
  </sheetData>
  <hyperlinks>
    <hyperlink ref="B9" r:id="rId1" xr:uid="{F3412E22-551D-42F2-8BCF-4C748D66618A}"/>
    <hyperlink ref="A1" location="Main!A1" display="Main " xr:uid="{A03E94C0-27E1-48E4-83EF-BCF8CC3558D8}"/>
    <hyperlink ref="B4" r:id="rId2" xr:uid="{86CFCFAB-6D19-414A-B52D-B20F8A30E2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BB8-7A2E-4B85-93E6-DA813B931E82}">
  <dimension ref="A1:V27"/>
  <sheetViews>
    <sheetView zoomScale="200" zoomScaleNormal="200" workbookViewId="0">
      <selection activeCell="J7" sqref="J7"/>
    </sheetView>
  </sheetViews>
  <sheetFormatPr defaultRowHeight="15" x14ac:dyDescent="0.25"/>
  <cols>
    <col min="1" max="1" width="4.7109375" customWidth="1"/>
    <col min="2" max="2" width="26.5703125" bestFit="1" customWidth="1"/>
    <col min="3" max="3" width="10" bestFit="1" customWidth="1"/>
    <col min="5" max="5" width="9.5703125" bestFit="1" customWidth="1"/>
  </cols>
  <sheetData>
    <row r="1" spans="1:22" x14ac:dyDescent="0.25">
      <c r="A1" s="3" t="s">
        <v>710</v>
      </c>
    </row>
    <row r="2" spans="1:22" x14ac:dyDescent="0.25">
      <c r="A2" t="s">
        <v>1</v>
      </c>
    </row>
    <row r="3" spans="1:22" x14ac:dyDescent="0.25">
      <c r="A3" s="11" t="s">
        <v>2</v>
      </c>
      <c r="B3" s="12" t="s">
        <v>3</v>
      </c>
      <c r="C3" s="12" t="s">
        <v>713</v>
      </c>
      <c r="D3" s="12" t="s">
        <v>714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715</v>
      </c>
      <c r="J3" s="13" t="s">
        <v>716</v>
      </c>
      <c r="K3" s="13" t="s">
        <v>12</v>
      </c>
      <c r="L3" s="13" t="s">
        <v>717</v>
      </c>
      <c r="M3" s="13" t="s">
        <v>15</v>
      </c>
      <c r="N3" s="13" t="s">
        <v>718</v>
      </c>
      <c r="O3" s="13" t="s">
        <v>719</v>
      </c>
      <c r="P3" s="13" t="s">
        <v>17</v>
      </c>
      <c r="Q3" s="13" t="s">
        <v>19</v>
      </c>
      <c r="R3" s="13" t="s">
        <v>720</v>
      </c>
      <c r="S3" s="13"/>
      <c r="T3" s="13"/>
      <c r="U3" s="14"/>
      <c r="V3" s="5"/>
    </row>
    <row r="4" spans="1:22" x14ac:dyDescent="0.25">
      <c r="A4" s="2" t="s">
        <v>721</v>
      </c>
      <c r="B4" t="s">
        <v>722</v>
      </c>
      <c r="E4" s="5"/>
      <c r="F4" s="18">
        <f>SUM(F5:F23)</f>
        <v>653721.65659828857</v>
      </c>
      <c r="G4" s="18">
        <f>SUM(G5:G23)</f>
        <v>100086.510878</v>
      </c>
      <c r="H4" s="18">
        <f>SUM(H5:H23)</f>
        <v>744116.28747628862</v>
      </c>
      <c r="I4" s="15"/>
      <c r="J4" s="15"/>
      <c r="K4" s="15">
        <f>SUM(K5:K23)</f>
        <v>92132</v>
      </c>
      <c r="L4" s="5"/>
      <c r="M4" s="5"/>
      <c r="N4" s="15">
        <f>SUM(N5:N23)</f>
        <v>1621.4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2">
        <v>1</v>
      </c>
      <c r="B5" s="3" t="s">
        <v>723</v>
      </c>
      <c r="C5" t="s">
        <v>724</v>
      </c>
      <c r="D5" t="s">
        <v>27</v>
      </c>
      <c r="E5" s="16">
        <f>+[28]Main!$K$3</f>
        <v>170.9</v>
      </c>
      <c r="F5" s="4">
        <f>+[28]Main!$K$5</f>
        <v>265725.09906889999</v>
      </c>
      <c r="G5" s="4">
        <f>+[28]Main!$K$7-[28]Main!$K$6</f>
        <v>41479</v>
      </c>
      <c r="H5" s="4">
        <f>+F5+G5</f>
        <v>307204.09906889999</v>
      </c>
      <c r="I5" s="15" t="s">
        <v>491</v>
      </c>
      <c r="J5" s="9">
        <v>45860</v>
      </c>
      <c r="K5" s="16">
        <v>35174</v>
      </c>
      <c r="L5" s="16">
        <v>11556</v>
      </c>
      <c r="M5" s="8">
        <v>0.64</v>
      </c>
      <c r="N5" s="16">
        <v>738.2</v>
      </c>
      <c r="O5" s="8">
        <v>-0.83</v>
      </c>
      <c r="P5" s="8">
        <v>0.25</v>
      </c>
      <c r="Q5">
        <v>1987</v>
      </c>
      <c r="R5" t="s">
        <v>725</v>
      </c>
    </row>
    <row r="6" spans="1:22" x14ac:dyDescent="0.25">
      <c r="A6" s="2">
        <f>A5+1</f>
        <v>2</v>
      </c>
      <c r="B6" s="3" t="s">
        <v>726</v>
      </c>
      <c r="C6" t="s">
        <v>727</v>
      </c>
      <c r="D6" t="s">
        <v>27</v>
      </c>
      <c r="E6" s="16">
        <f>+[29]Main!$M$3</f>
        <v>58.4</v>
      </c>
      <c r="F6" s="4">
        <f>+[29]Main!$M$5</f>
        <v>98371.986171199998</v>
      </c>
      <c r="G6" s="4">
        <f>+[29]Main!$M$7-[29]Main!$M$6</f>
        <v>21333</v>
      </c>
      <c r="H6" s="4">
        <f>+F6+G6</f>
        <v>119704.9861712</v>
      </c>
      <c r="I6" s="15" t="s">
        <v>491</v>
      </c>
      <c r="J6" s="9">
        <v>45776</v>
      </c>
      <c r="K6" s="16">
        <v>24483</v>
      </c>
      <c r="L6" s="16">
        <v>11547</v>
      </c>
      <c r="M6" s="8">
        <v>0.57999999999999996</v>
      </c>
      <c r="N6" s="16">
        <v>78.900000000000006</v>
      </c>
      <c r="O6" s="8">
        <v>-2.33</v>
      </c>
      <c r="P6" s="8">
        <v>0.45</v>
      </c>
      <c r="Q6">
        <v>1985</v>
      </c>
      <c r="R6" t="s">
        <v>728</v>
      </c>
    </row>
    <row r="7" spans="1:22" x14ac:dyDescent="0.25">
      <c r="A7" s="2">
        <f t="shared" ref="A7:A13" si="0">A6+1</f>
        <v>3</v>
      </c>
      <c r="B7" s="3" t="s">
        <v>729</v>
      </c>
      <c r="C7" t="s">
        <v>730</v>
      </c>
      <c r="D7" t="s">
        <v>31</v>
      </c>
      <c r="E7" s="16">
        <f>+[30]Main!$H$2</f>
        <v>38.49</v>
      </c>
      <c r="F7" s="4">
        <f>+[30]Main!$H$5*FX!C3</f>
        <v>114298.62400000001</v>
      </c>
      <c r="G7" s="4">
        <f>+([29]Main!$M$7-[29]Main!$M$6)*FX!C3</f>
        <v>27306.240000000002</v>
      </c>
      <c r="H7" s="4">
        <f>F7+G7</f>
        <v>141604.864</v>
      </c>
      <c r="I7" s="15" t="s">
        <v>1168</v>
      </c>
      <c r="J7" s="9">
        <v>46065</v>
      </c>
      <c r="K7" s="16">
        <f>25592.8810095771*C31</f>
        <v>0</v>
      </c>
      <c r="M7" s="8">
        <v>0.73</v>
      </c>
      <c r="N7" s="16">
        <v>606.29999999999995</v>
      </c>
      <c r="O7" s="8">
        <v>0.1</v>
      </c>
      <c r="P7" s="8">
        <v>7.0000000000000007E-2</v>
      </c>
      <c r="Q7">
        <v>1902</v>
      </c>
    </row>
    <row r="8" spans="1:22" x14ac:dyDescent="0.25">
      <c r="A8" s="2">
        <f t="shared" si="0"/>
        <v>4</v>
      </c>
      <c r="B8" s="3" t="s">
        <v>731</v>
      </c>
      <c r="C8" t="s">
        <v>732</v>
      </c>
      <c r="D8" t="s">
        <v>40</v>
      </c>
      <c r="E8" s="16">
        <f>+[31]Main!$H$2</f>
        <v>485.4</v>
      </c>
      <c r="F8" s="4">
        <f>+[31]Main!$H$4*FX!C4</f>
        <v>72888.393927045603</v>
      </c>
      <c r="G8" s="4">
        <f>+([31]Main!$H$6-[31]Main!$H$5)*FX!C4</f>
        <v>-228.87708000000006</v>
      </c>
      <c r="H8" s="4">
        <f t="shared" ref="H8:H12" si="1">F8+G8</f>
        <v>72659.516847045597</v>
      </c>
      <c r="I8" s="15" t="s">
        <v>24</v>
      </c>
      <c r="J8" s="9">
        <v>45798</v>
      </c>
      <c r="K8" s="16"/>
      <c r="N8" s="16"/>
      <c r="Q8">
        <v>1910</v>
      </c>
      <c r="R8" t="s">
        <v>733</v>
      </c>
    </row>
    <row r="9" spans="1:22" x14ac:dyDescent="0.25">
      <c r="A9" s="2">
        <f t="shared" si="0"/>
        <v>5</v>
      </c>
      <c r="B9" s="3" t="s">
        <v>734</v>
      </c>
      <c r="C9" t="s">
        <v>735</v>
      </c>
      <c r="D9" t="s">
        <v>95</v>
      </c>
      <c r="E9" s="4">
        <f>+[32]Main!$J$2</f>
        <v>4080</v>
      </c>
      <c r="F9" s="4">
        <f>+[32]Main!$J$4*FX!C5</f>
        <v>49263.210449311024</v>
      </c>
      <c r="G9" s="4">
        <f>+([32]Main!$J$6-[32]Main!$J$5)*FX!C5</f>
        <v>874.26239999999996</v>
      </c>
      <c r="H9" s="4">
        <f t="shared" si="1"/>
        <v>50137.472849311023</v>
      </c>
      <c r="I9" s="15" t="s">
        <v>24</v>
      </c>
      <c r="J9" s="9">
        <v>45784</v>
      </c>
      <c r="K9" s="16">
        <f>2841077*C33</f>
        <v>0</v>
      </c>
      <c r="M9" s="8">
        <v>0.57999999999999996</v>
      </c>
      <c r="N9" s="16">
        <v>198</v>
      </c>
      <c r="Q9">
        <v>1985</v>
      </c>
    </row>
    <row r="10" spans="1:22" x14ac:dyDescent="0.25">
      <c r="A10" s="2">
        <f t="shared" si="0"/>
        <v>6</v>
      </c>
      <c r="B10" s="3" t="s">
        <v>736</v>
      </c>
      <c r="C10" t="s">
        <v>737</v>
      </c>
      <c r="D10" t="s">
        <v>31</v>
      </c>
      <c r="E10" s="16">
        <f>+[33]Main!$I$2</f>
        <v>25.6</v>
      </c>
      <c r="F10" s="4">
        <f>+([33]Main!$I$4)*FX!C3</f>
        <v>28475.392000000003</v>
      </c>
      <c r="G10" s="4">
        <f>+([33]Main!$I$6-[33]Main!$I$5)*FX!C3</f>
        <v>9880.32</v>
      </c>
      <c r="H10" s="4">
        <f t="shared" si="1"/>
        <v>38355.712</v>
      </c>
      <c r="I10" s="15" t="s">
        <v>738</v>
      </c>
      <c r="J10" s="9">
        <v>45615</v>
      </c>
      <c r="K10" s="16">
        <v>32475</v>
      </c>
      <c r="N10" s="16"/>
      <c r="Q10">
        <v>1901</v>
      </c>
    </row>
    <row r="11" spans="1:22" x14ac:dyDescent="0.25">
      <c r="A11" s="2">
        <f t="shared" si="0"/>
        <v>7</v>
      </c>
      <c r="B11" s="3" t="s">
        <v>739</v>
      </c>
      <c r="C11" s="7" t="s">
        <v>740</v>
      </c>
      <c r="D11" t="s">
        <v>617</v>
      </c>
      <c r="E11" s="4">
        <f>+[34]Main!$I$2</f>
        <v>107400</v>
      </c>
      <c r="F11" s="4">
        <f>+[34]Main!$I$4*FX!C6</f>
        <v>9270.9964935000007</v>
      </c>
      <c r="G11" s="4">
        <f>+([34]Main!$I$6-[34]Main!$I$5)*FX!C6</f>
        <v>-575.42399999999998</v>
      </c>
      <c r="H11" s="4">
        <f t="shared" si="1"/>
        <v>8695.5724934999998</v>
      </c>
      <c r="I11" s="15" t="s">
        <v>32</v>
      </c>
      <c r="J11" s="9">
        <v>45603</v>
      </c>
      <c r="K11" s="16"/>
      <c r="N11" s="16"/>
      <c r="Q11">
        <v>1989</v>
      </c>
    </row>
    <row r="12" spans="1:22" x14ac:dyDescent="0.25">
      <c r="A12" s="2">
        <f t="shared" si="0"/>
        <v>8</v>
      </c>
      <c r="B12" s="3" t="s">
        <v>741</v>
      </c>
      <c r="C12" t="s">
        <v>742</v>
      </c>
      <c r="D12" t="s">
        <v>240</v>
      </c>
      <c r="E12" s="4">
        <f>+[35]Main!$I$2</f>
        <v>590</v>
      </c>
      <c r="F12" s="4">
        <f>+[35]Main!$I$4*FX!C7</f>
        <v>4254.915253002001</v>
      </c>
      <c r="G12" s="4">
        <f>+([35]Main!$I$6-[35]Main!$I$5)*FX!C7</f>
        <v>-162.340056</v>
      </c>
      <c r="H12" s="4">
        <f t="shared" si="1"/>
        <v>4092.575197002001</v>
      </c>
      <c r="I12" s="15" t="s">
        <v>24</v>
      </c>
      <c r="J12" s="9"/>
      <c r="K12" s="16"/>
      <c r="N12" s="16"/>
    </row>
    <row r="13" spans="1:22" x14ac:dyDescent="0.25">
      <c r="A13" s="2">
        <f t="shared" si="0"/>
        <v>9</v>
      </c>
      <c r="B13" t="s">
        <v>743</v>
      </c>
      <c r="C13" t="s">
        <v>744</v>
      </c>
      <c r="D13" t="s">
        <v>58</v>
      </c>
      <c r="E13" s="16"/>
      <c r="F13" s="4">
        <v>2650</v>
      </c>
      <c r="G13" s="4"/>
      <c r="H13" s="4"/>
      <c r="I13" s="16"/>
      <c r="J13" s="9"/>
      <c r="K13" s="16"/>
      <c r="N13" s="16"/>
    </row>
    <row r="14" spans="1:22" x14ac:dyDescent="0.25">
      <c r="A14" s="2">
        <f>A13+1</f>
        <v>10</v>
      </c>
      <c r="B14" t="s">
        <v>745</v>
      </c>
      <c r="C14" t="s">
        <v>746</v>
      </c>
      <c r="D14" t="s">
        <v>240</v>
      </c>
      <c r="E14" s="16"/>
      <c r="F14" s="4">
        <v>1840</v>
      </c>
      <c r="G14" s="4"/>
      <c r="H14" s="4"/>
      <c r="I14" s="16"/>
      <c r="J14" s="9"/>
      <c r="K14" s="16"/>
      <c r="N14" s="16"/>
    </row>
    <row r="15" spans="1:22" x14ac:dyDescent="0.25">
      <c r="A15" s="2">
        <f t="shared" ref="A15:A24" si="2">A14+1</f>
        <v>11</v>
      </c>
      <c r="B15" t="s">
        <v>747</v>
      </c>
      <c r="C15" t="s">
        <v>748</v>
      </c>
      <c r="D15" t="s">
        <v>749</v>
      </c>
      <c r="E15" s="16"/>
      <c r="F15" s="4">
        <v>1820</v>
      </c>
      <c r="G15" s="4"/>
      <c r="H15" s="4"/>
      <c r="I15" s="16"/>
      <c r="J15" s="9"/>
      <c r="K15" s="16"/>
      <c r="N15" s="16"/>
    </row>
    <row r="16" spans="1:22" x14ac:dyDescent="0.25">
      <c r="A16" s="2">
        <f t="shared" si="2"/>
        <v>12</v>
      </c>
      <c r="B16" t="s">
        <v>750</v>
      </c>
      <c r="C16" t="s">
        <v>751</v>
      </c>
      <c r="D16" t="s">
        <v>27</v>
      </c>
      <c r="E16" s="16"/>
      <c r="F16" s="4">
        <v>1280</v>
      </c>
      <c r="G16" s="4"/>
      <c r="H16" s="4"/>
      <c r="I16" s="16"/>
      <c r="J16" s="9"/>
      <c r="K16" s="16"/>
      <c r="N16" s="16"/>
    </row>
    <row r="17" spans="1:18" x14ac:dyDescent="0.25">
      <c r="A17" s="2">
        <f t="shared" si="2"/>
        <v>13</v>
      </c>
      <c r="B17" t="s">
        <v>752</v>
      </c>
      <c r="C17" t="s">
        <v>753</v>
      </c>
      <c r="D17" t="s">
        <v>527</v>
      </c>
      <c r="E17" s="16"/>
      <c r="F17" s="4">
        <v>1200</v>
      </c>
      <c r="G17" s="4"/>
      <c r="H17" s="4"/>
      <c r="I17" s="16"/>
      <c r="J17" s="9"/>
      <c r="K17" s="16"/>
      <c r="N17" s="16"/>
    </row>
    <row r="18" spans="1:18" x14ac:dyDescent="0.25">
      <c r="A18" s="2">
        <f t="shared" si="2"/>
        <v>14</v>
      </c>
      <c r="B18" t="s">
        <v>754</v>
      </c>
      <c r="C18" t="s">
        <v>755</v>
      </c>
      <c r="D18" t="s">
        <v>756</v>
      </c>
      <c r="E18" s="16"/>
      <c r="F18" s="4">
        <v>890</v>
      </c>
      <c r="G18" s="4"/>
      <c r="H18" s="4"/>
      <c r="I18" s="16"/>
      <c r="J18" s="9"/>
      <c r="K18" s="16"/>
      <c r="N18" s="16"/>
    </row>
    <row r="19" spans="1:18" x14ac:dyDescent="0.25">
      <c r="A19" s="2">
        <f t="shared" si="2"/>
        <v>15</v>
      </c>
      <c r="B19" s="3" t="s">
        <v>757</v>
      </c>
      <c r="C19" t="s">
        <v>758</v>
      </c>
      <c r="D19" t="s">
        <v>27</v>
      </c>
      <c r="E19" s="16">
        <f>+[36]Main!$I$3</f>
        <v>69.63</v>
      </c>
      <c r="F19" s="4">
        <f>+[36]Main!$I$5</f>
        <v>1232.2425974099999</v>
      </c>
      <c r="G19" s="4">
        <f>+[36]Main!$I$7-[36]Main!$I$6</f>
        <v>214.72500000000002</v>
      </c>
      <c r="H19" s="4">
        <f t="shared" ref="H19:H20" si="3">F19+G19</f>
        <v>1446.9675974100001</v>
      </c>
      <c r="I19" s="16" t="s">
        <v>24</v>
      </c>
      <c r="J19" s="9">
        <v>45714</v>
      </c>
      <c r="K19" s="16"/>
      <c r="N19" s="16"/>
      <c r="Q19">
        <v>1997</v>
      </c>
    </row>
    <row r="20" spans="1:18" x14ac:dyDescent="0.25">
      <c r="A20" s="2">
        <f t="shared" si="2"/>
        <v>16</v>
      </c>
      <c r="B20" s="3" t="s">
        <v>759</v>
      </c>
      <c r="C20" t="s">
        <v>760</v>
      </c>
      <c r="D20" t="s">
        <v>27</v>
      </c>
      <c r="E20" s="16">
        <f>+[37]Main!$I$2</f>
        <v>4.3600000000000003</v>
      </c>
      <c r="F20" s="4">
        <f>+[37]Main!$I$4</f>
        <v>248.91663792000003</v>
      </c>
      <c r="G20" s="4">
        <f>+[37]Main!$I$6-[37]Main!$I$5</f>
        <v>-34.395385999999995</v>
      </c>
      <c r="H20" s="4">
        <f t="shared" si="3"/>
        <v>214.52125192000003</v>
      </c>
      <c r="I20" s="16" t="s">
        <v>32</v>
      </c>
      <c r="J20" s="9">
        <v>45791</v>
      </c>
      <c r="K20" s="16"/>
      <c r="N20" s="16"/>
      <c r="Q20">
        <v>2019</v>
      </c>
    </row>
    <row r="21" spans="1:18" x14ac:dyDescent="0.25">
      <c r="A21" s="2">
        <f t="shared" si="2"/>
        <v>17</v>
      </c>
      <c r="B21" t="s">
        <v>761</v>
      </c>
      <c r="C21" t="s">
        <v>762</v>
      </c>
      <c r="D21" t="s">
        <v>27</v>
      </c>
      <c r="E21" s="16"/>
      <c r="F21" s="4">
        <v>5.34</v>
      </c>
      <c r="G21" s="4"/>
      <c r="H21" s="4"/>
      <c r="I21" s="16"/>
      <c r="J21" s="9"/>
      <c r="K21" s="16"/>
      <c r="N21" s="16"/>
    </row>
    <row r="22" spans="1:18" x14ac:dyDescent="0.25">
      <c r="A22" s="2">
        <f t="shared" si="2"/>
        <v>18</v>
      </c>
      <c r="B22" t="s">
        <v>763</v>
      </c>
      <c r="C22" t="s">
        <v>764</v>
      </c>
      <c r="D22" t="s">
        <v>27</v>
      </c>
      <c r="E22" s="16"/>
      <c r="F22" s="4">
        <v>3.87</v>
      </c>
      <c r="G22" s="4"/>
      <c r="H22" s="4"/>
      <c r="I22" s="16"/>
      <c r="J22" s="9"/>
      <c r="K22" s="16"/>
      <c r="N22" s="16"/>
    </row>
    <row r="23" spans="1:18" x14ac:dyDescent="0.25">
      <c r="A23" s="2">
        <f t="shared" si="2"/>
        <v>19</v>
      </c>
      <c r="B23" t="s">
        <v>765</v>
      </c>
      <c r="C23" t="s">
        <v>766</v>
      </c>
      <c r="D23" t="s">
        <v>27</v>
      </c>
      <c r="F23" s="4">
        <v>2.67</v>
      </c>
      <c r="G23" s="4"/>
      <c r="H23" s="4"/>
      <c r="J23" s="9"/>
      <c r="K23" s="16"/>
      <c r="N23" s="16"/>
    </row>
    <row r="24" spans="1:18" x14ac:dyDescent="0.25">
      <c r="A24" s="2">
        <f t="shared" si="2"/>
        <v>20</v>
      </c>
      <c r="B24" s="3" t="s">
        <v>767</v>
      </c>
      <c r="C24" t="s">
        <v>768</v>
      </c>
      <c r="D24" t="s">
        <v>27</v>
      </c>
      <c r="E24" s="16" t="s">
        <v>769</v>
      </c>
      <c r="F24" s="4"/>
      <c r="G24" s="4"/>
      <c r="H24" s="4"/>
      <c r="J24" s="9"/>
      <c r="N24" s="16"/>
      <c r="Q24">
        <v>1988</v>
      </c>
      <c r="R24" t="s">
        <v>770</v>
      </c>
    </row>
    <row r="25" spans="1:18" x14ac:dyDescent="0.25">
      <c r="A25" s="2"/>
      <c r="F25" s="4"/>
      <c r="G25" s="4"/>
      <c r="H25" s="4"/>
      <c r="I25" s="16"/>
      <c r="J25" s="9"/>
      <c r="K25" s="16"/>
      <c r="N25" s="16"/>
    </row>
    <row r="26" spans="1:18" x14ac:dyDescent="0.25">
      <c r="B26" s="1" t="s">
        <v>771</v>
      </c>
      <c r="F26" s="4"/>
      <c r="G26" s="4"/>
      <c r="H26" s="4"/>
      <c r="J26" s="9"/>
      <c r="N26" s="16"/>
    </row>
    <row r="27" spans="1:18" x14ac:dyDescent="0.25">
      <c r="B27" t="s">
        <v>772</v>
      </c>
      <c r="J27" s="9"/>
      <c r="N27" s="16"/>
      <c r="R27" t="s">
        <v>773</v>
      </c>
    </row>
  </sheetData>
  <hyperlinks>
    <hyperlink ref="B5" r:id="rId1" xr:uid="{A986FBE3-1712-47B4-8E33-84D0898B9717}"/>
    <hyperlink ref="B7" r:id="rId2" xr:uid="{D6BB5999-70D6-4A72-80E1-7AD57681AB59}"/>
    <hyperlink ref="B6" r:id="rId3" xr:uid="{68EC85CD-DDD6-4ABE-9243-EAED0983F989}"/>
    <hyperlink ref="B8" r:id="rId4" xr:uid="{05D13973-C301-4CE1-A6A8-AF07D65054ED}"/>
    <hyperlink ref="B9" r:id="rId5" xr:uid="{202A2681-2E1D-4BD9-8674-744A5451E640}"/>
    <hyperlink ref="B10" r:id="rId6" xr:uid="{780EA87C-3BAA-4016-87A8-CDD060B98584}"/>
    <hyperlink ref="B19" r:id="rId7" xr:uid="{A30428F1-F086-4235-8D9E-F5EE953F12E7}"/>
    <hyperlink ref="B20" r:id="rId8" xr:uid="{941F7FE9-5D18-4125-909E-4FF2F120E06B}"/>
    <hyperlink ref="B11" r:id="rId9" xr:uid="{5E60AEB4-7704-4E76-8BC7-00E6B24D6215}"/>
    <hyperlink ref="B24" r:id="rId10" xr:uid="{33C04853-6261-40F8-97CC-F386D2548E01}"/>
    <hyperlink ref="B12" r:id="rId11" xr:uid="{DFD8F2CF-86EC-4B31-8542-B1852B8E4B47}"/>
    <hyperlink ref="A1" location="Main!A1" display="Main " xr:uid="{AAE11089-88D1-477A-AA94-904A456506EA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441-C6A1-46EA-BC47-C9E320FE97FD}">
  <dimension ref="A1:C10"/>
  <sheetViews>
    <sheetView zoomScale="200" zoomScaleNormal="200" workbookViewId="0">
      <selection activeCell="C11" sqref="C11"/>
    </sheetView>
  </sheetViews>
  <sheetFormatPr defaultRowHeight="15" x14ac:dyDescent="0.25"/>
  <cols>
    <col min="1" max="1" width="4.5703125" customWidth="1"/>
    <col min="2" max="2" width="15.28515625" bestFit="1" customWidth="1"/>
  </cols>
  <sheetData>
    <row r="1" spans="1:3" x14ac:dyDescent="0.25">
      <c r="A1" s="3" t="s">
        <v>710</v>
      </c>
    </row>
    <row r="3" spans="1:3" x14ac:dyDescent="0.25">
      <c r="B3" t="s">
        <v>777</v>
      </c>
      <c r="C3" s="17">
        <v>1.28</v>
      </c>
    </row>
    <row r="4" spans="1:3" x14ac:dyDescent="0.25">
      <c r="B4" t="s">
        <v>779</v>
      </c>
      <c r="C4" s="17">
        <v>1.2E-2</v>
      </c>
    </row>
    <row r="5" spans="1:3" x14ac:dyDescent="0.25">
      <c r="B5" t="s">
        <v>778</v>
      </c>
      <c r="C5" s="17">
        <v>6.7999999999999996E-3</v>
      </c>
    </row>
    <row r="6" spans="1:3" x14ac:dyDescent="0.25">
      <c r="B6" t="s">
        <v>774</v>
      </c>
      <c r="C6" s="17">
        <v>7.5000000000000002E-4</v>
      </c>
    </row>
    <row r="7" spans="1:3" x14ac:dyDescent="0.25">
      <c r="B7" t="s">
        <v>775</v>
      </c>
      <c r="C7" s="17">
        <v>6.2000000000000003E-5</v>
      </c>
    </row>
    <row r="8" spans="1:3" x14ac:dyDescent="0.25">
      <c r="B8" t="s">
        <v>776</v>
      </c>
      <c r="C8" s="17">
        <v>1.1399999999999999</v>
      </c>
    </row>
    <row r="9" spans="1:3" x14ac:dyDescent="0.25">
      <c r="B9" t="s">
        <v>780</v>
      </c>
      <c r="C9" s="17">
        <v>1.23</v>
      </c>
    </row>
    <row r="10" spans="1:3" x14ac:dyDescent="0.25">
      <c r="B10" t="s">
        <v>1165</v>
      </c>
      <c r="C10" s="17">
        <v>9.8000000000000004E-2</v>
      </c>
    </row>
  </sheetData>
  <hyperlinks>
    <hyperlink ref="A1" location="Main!A1" display="Main " xr:uid="{A1CCCC3C-4104-4938-8F0C-99A914FEA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Food</vt:lpstr>
      <vt:lpstr>Beverages</vt:lpstr>
      <vt:lpstr>Tobacco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2025-04-10T12:02:36Z</dcterms:created>
  <dcterms:modified xsi:type="dcterms:W3CDTF">2025-08-20T12:44:46Z</dcterms:modified>
</cp:coreProperties>
</file>