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etaModels\"/>
    </mc:Choice>
  </mc:AlternateContent>
  <xr:revisionPtr revIDLastSave="0" documentId="13_ncr:1_{82A5B505-3230-43CC-A472-63C34AA29026}" xr6:coauthVersionLast="47" xr6:coauthVersionMax="47" xr10:uidLastSave="{00000000-0000-0000-0000-000000000000}"/>
  <bookViews>
    <workbookView xWindow="225" yWindow="5325" windowWidth="38175" windowHeight="15240" xr2:uid="{99A4F583-0E14-4765-AB16-7E206A98D14D}"/>
  </bookViews>
  <sheets>
    <sheet name="Main" sheetId="1" r:id="rId1"/>
    <sheet name="Fintech" sheetId="3" r:id="rId2"/>
    <sheet name="E-Commerce" sheetId="7" r:id="rId3"/>
    <sheet name="Semiconductors" sheetId="4" r:id="rId4"/>
    <sheet name="Quantum" sheetId="8" r:id="rId5"/>
    <sheet name="Enterprise Cloud" sheetId="5" r:id="rId6"/>
    <sheet name="Social" sheetId="6" r:id="rId7"/>
    <sheet name="FX" sheetId="2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5" i="3" l="1"/>
  <c r="A7" i="1"/>
  <c r="A6" i="1"/>
  <c r="E59" i="1" l="1"/>
  <c r="A5" i="1" l="1"/>
  <c r="A8" i="1" s="1"/>
  <c r="G75" i="1" l="1"/>
  <c r="F75" i="1"/>
  <c r="E75" i="1"/>
  <c r="G120" i="1"/>
  <c r="F120" i="1"/>
  <c r="E120" i="1"/>
  <c r="H75" i="1" l="1"/>
  <c r="H120" i="1"/>
  <c r="G131" i="1"/>
  <c r="F131" i="1"/>
  <c r="E131" i="1"/>
  <c r="G91" i="1"/>
  <c r="F91" i="1"/>
  <c r="H91" i="1" s="1"/>
  <c r="E91" i="1"/>
  <c r="G77" i="1"/>
  <c r="F77" i="1"/>
  <c r="E77" i="1"/>
  <c r="G23" i="3"/>
  <c r="F23" i="3"/>
  <c r="H23" i="3" s="1"/>
  <c r="E23" i="3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G14" i="3"/>
  <c r="F14" i="3"/>
  <c r="E14" i="3"/>
  <c r="G10" i="3"/>
  <c r="F10" i="3"/>
  <c r="E10" i="3"/>
  <c r="G6" i="3"/>
  <c r="F6" i="3"/>
  <c r="E6" i="3"/>
  <c r="G9" i="3"/>
  <c r="F9" i="3"/>
  <c r="E9" i="3"/>
  <c r="G16" i="3"/>
  <c r="F16" i="3"/>
  <c r="E16" i="3"/>
  <c r="G7" i="3"/>
  <c r="F7" i="3"/>
  <c r="E7" i="3"/>
  <c r="G11" i="3"/>
  <c r="F11" i="3"/>
  <c r="E11" i="3"/>
  <c r="G54" i="3"/>
  <c r="F54" i="3"/>
  <c r="E54" i="3"/>
  <c r="G49" i="1"/>
  <c r="F49" i="1"/>
  <c r="E49" i="1"/>
  <c r="H131" i="1" l="1"/>
  <c r="H6" i="3"/>
  <c r="H9" i="3"/>
  <c r="H77" i="1"/>
  <c r="H16" i="3"/>
  <c r="H49" i="1"/>
  <c r="H7" i="3"/>
  <c r="H10" i="3"/>
  <c r="H14" i="3"/>
  <c r="H11" i="3"/>
  <c r="H54" i="3"/>
  <c r="A7" i="8"/>
  <c r="A6" i="8"/>
  <c r="A5" i="8"/>
  <c r="G145" i="1"/>
  <c r="F145" i="1"/>
  <c r="E145" i="1"/>
  <c r="G12" i="3"/>
  <c r="F12" i="3"/>
  <c r="E12" i="3"/>
  <c r="H145" i="1" l="1"/>
  <c r="H12" i="3"/>
  <c r="G20" i="3"/>
  <c r="F20" i="3"/>
  <c r="E20" i="3"/>
  <c r="G67" i="1"/>
  <c r="F67" i="1"/>
  <c r="E67" i="1"/>
  <c r="G52" i="3"/>
  <c r="F52" i="3"/>
  <c r="E52" i="3"/>
  <c r="G50" i="3"/>
  <c r="F50" i="3"/>
  <c r="E50" i="3"/>
  <c r="G60" i="1"/>
  <c r="F60" i="1"/>
  <c r="E60" i="1"/>
  <c r="G15" i="3"/>
  <c r="F15" i="3"/>
  <c r="G34" i="1"/>
  <c r="F34" i="1"/>
  <c r="H34" i="1" s="1"/>
  <c r="E34" i="1"/>
  <c r="G32" i="1"/>
  <c r="F32" i="1"/>
  <c r="E32" i="1"/>
  <c r="E15" i="3"/>
  <c r="H67" i="1" l="1"/>
  <c r="H32" i="1"/>
  <c r="H20" i="3"/>
  <c r="H15" i="3"/>
  <c r="H60" i="1"/>
  <c r="H50" i="3"/>
  <c r="H52" i="3"/>
  <c r="G58" i="1"/>
  <c r="F58" i="1"/>
  <c r="E58" i="1"/>
  <c r="H58" i="1" l="1"/>
  <c r="G247" i="1" l="1"/>
  <c r="F247" i="1"/>
  <c r="E247" i="1"/>
  <c r="H247" i="1" l="1"/>
  <c r="G54" i="1" l="1"/>
  <c r="F54" i="1"/>
  <c r="E54" i="1"/>
  <c r="G40" i="1"/>
  <c r="F40" i="1"/>
  <c r="E40" i="1"/>
  <c r="G42" i="1"/>
  <c r="F42" i="1"/>
  <c r="E42" i="1"/>
  <c r="G5" i="3"/>
  <c r="F5" i="3"/>
  <c r="E5" i="3"/>
  <c r="G321" i="1"/>
  <c r="F321" i="1"/>
  <c r="E321" i="1"/>
  <c r="G320" i="1"/>
  <c r="F320" i="1"/>
  <c r="E320" i="1"/>
  <c r="H54" i="1" l="1"/>
  <c r="H40" i="1"/>
  <c r="H42" i="1"/>
  <c r="H5" i="3"/>
  <c r="H320" i="1"/>
  <c r="H321" i="1"/>
  <c r="G17" i="3"/>
  <c r="F17" i="3"/>
  <c r="E17" i="3"/>
  <c r="G8" i="3"/>
  <c r="E8" i="3"/>
  <c r="F8" i="3"/>
  <c r="G13" i="3"/>
  <c r="F13" i="3"/>
  <c r="E13" i="3"/>
  <c r="H17" i="3" l="1"/>
  <c r="H13" i="3"/>
  <c r="H8" i="3"/>
  <c r="G4" i="3"/>
  <c r="F4" i="3"/>
  <c r="E4" i="3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G15" i="1"/>
  <c r="F15" i="1"/>
  <c r="E15" i="1"/>
  <c r="H4" i="3" l="1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5" i="5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5" i="6"/>
  <c r="A5" i="4"/>
  <c r="A5" i="3" l="1"/>
  <c r="G7" i="1"/>
  <c r="F7" i="1"/>
  <c r="E7" i="1"/>
  <c r="G8" i="1"/>
  <c r="F8" i="1"/>
  <c r="E8" i="1"/>
  <c r="G4" i="1" l="1"/>
  <c r="F4" i="1"/>
  <c r="E4" i="1"/>
  <c r="G102" i="1" l="1"/>
  <c r="F102" i="1"/>
  <c r="E102" i="1"/>
  <c r="G83" i="1"/>
  <c r="F83" i="1"/>
  <c r="E83" i="1"/>
  <c r="G10" i="1"/>
  <c r="F10" i="1"/>
  <c r="E10" i="1"/>
  <c r="H102" i="1" l="1"/>
  <c r="H83" i="1"/>
  <c r="G81" i="1"/>
  <c r="F81" i="1"/>
  <c r="E81" i="1"/>
  <c r="H81" i="1" l="1"/>
  <c r="G45" i="1"/>
  <c r="F45" i="1"/>
  <c r="E45" i="1"/>
  <c r="G41" i="1"/>
  <c r="F41" i="1"/>
  <c r="E41" i="1"/>
  <c r="G204" i="1"/>
  <c r="F204" i="1"/>
  <c r="E204" i="1"/>
  <c r="G74" i="1"/>
  <c r="F74" i="1"/>
  <c r="E74" i="1"/>
  <c r="G203" i="1"/>
  <c r="F203" i="1"/>
  <c r="E203" i="1"/>
  <c r="G18" i="1"/>
  <c r="E18" i="1"/>
  <c r="F18" i="1"/>
  <c r="G62" i="1"/>
  <c r="F62" i="1"/>
  <c r="E62" i="1"/>
  <c r="H203" i="1" l="1"/>
  <c r="H45" i="1"/>
  <c r="H204" i="1"/>
  <c r="H41" i="1"/>
  <c r="H74" i="1"/>
  <c r="H18" i="1"/>
  <c r="H62" i="1"/>
  <c r="G16" i="1"/>
  <c r="F16" i="1"/>
  <c r="E16" i="1"/>
  <c r="G146" i="1"/>
  <c r="F146" i="1"/>
  <c r="E146" i="1"/>
  <c r="G65" i="1"/>
  <c r="E65" i="1"/>
  <c r="F65" i="1"/>
  <c r="G43" i="1"/>
  <c r="F43" i="1"/>
  <c r="E43" i="1"/>
  <c r="G37" i="1"/>
  <c r="F37" i="1"/>
  <c r="E37" i="1"/>
  <c r="G90" i="1"/>
  <c r="F90" i="1"/>
  <c r="E90" i="1"/>
  <c r="G47" i="1"/>
  <c r="F47" i="1"/>
  <c r="E47" i="1"/>
  <c r="G153" i="1"/>
  <c r="F153" i="1"/>
  <c r="E153" i="1"/>
  <c r="H37" i="1" l="1"/>
  <c r="H43" i="1"/>
  <c r="H90" i="1"/>
  <c r="H16" i="1"/>
  <c r="H146" i="1"/>
  <c r="H65" i="1"/>
  <c r="H47" i="1"/>
  <c r="H153" i="1"/>
  <c r="G154" i="1"/>
  <c r="F154" i="1"/>
  <c r="E154" i="1"/>
  <c r="G87" i="1"/>
  <c r="F87" i="1"/>
  <c r="E87" i="1"/>
  <c r="H154" i="1" l="1"/>
  <c r="H87" i="1"/>
  <c r="G48" i="1"/>
  <c r="F48" i="1"/>
  <c r="E48" i="1"/>
  <c r="G59" i="1"/>
  <c r="F59" i="1"/>
  <c r="H59" i="1" l="1"/>
  <c r="H48" i="1"/>
  <c r="G38" i="1"/>
  <c r="F38" i="1"/>
  <c r="E38" i="1"/>
  <c r="G30" i="1"/>
  <c r="F30" i="1"/>
  <c r="E30" i="1"/>
  <c r="H30" i="1" l="1"/>
  <c r="H38" i="1"/>
  <c r="F24" i="1"/>
  <c r="G25" i="1"/>
  <c r="G24" i="1"/>
  <c r="E24" i="1"/>
  <c r="G17" i="1"/>
  <c r="F17" i="1"/>
  <c r="E17" i="1"/>
  <c r="H24" i="1" l="1"/>
  <c r="G29" i="1"/>
  <c r="F29" i="1"/>
  <c r="E29" i="1"/>
  <c r="G36" i="1"/>
  <c r="F36" i="1"/>
  <c r="E36" i="1"/>
  <c r="G57" i="1"/>
  <c r="F57" i="1"/>
  <c r="E57" i="1"/>
  <c r="G56" i="1"/>
  <c r="F56" i="1"/>
  <c r="E56" i="1"/>
  <c r="G26" i="1"/>
  <c r="F26" i="1"/>
  <c r="E26" i="1"/>
  <c r="F25" i="1"/>
  <c r="H25" i="1" s="1"/>
  <c r="E25" i="1"/>
  <c r="G46" i="1"/>
  <c r="F46" i="1"/>
  <c r="E46" i="1"/>
  <c r="G23" i="1"/>
  <c r="F23" i="1"/>
  <c r="E23" i="1"/>
  <c r="G21" i="1"/>
  <c r="F21" i="1"/>
  <c r="E21" i="1"/>
  <c r="G22" i="1"/>
  <c r="F22" i="1"/>
  <c r="E22" i="1"/>
  <c r="G19" i="1"/>
  <c r="F19" i="1"/>
  <c r="E19" i="1"/>
  <c r="G13" i="1"/>
  <c r="F13" i="1"/>
  <c r="E13" i="1"/>
  <c r="E5" i="1"/>
  <c r="F5" i="1"/>
  <c r="G5" i="1"/>
  <c r="H21" i="1" l="1"/>
  <c r="H56" i="1"/>
  <c r="H29" i="1"/>
  <c r="H57" i="1"/>
  <c r="H46" i="1"/>
  <c r="H36" i="1"/>
  <c r="H26" i="1"/>
  <c r="H23" i="1"/>
  <c r="H22" i="1"/>
  <c r="H19" i="1"/>
  <c r="H5" i="1"/>
  <c r="H13" i="1"/>
  <c r="F12" i="1"/>
  <c r="G12" i="1" l="1"/>
  <c r="H12" i="1" s="1"/>
  <c r="E12" i="1"/>
  <c r="G121" i="1" l="1"/>
  <c r="F121" i="1"/>
  <c r="E121" i="1"/>
  <c r="H121" i="1" l="1"/>
  <c r="G106" i="1"/>
  <c r="F106" i="1"/>
  <c r="E106" i="1"/>
  <c r="G96" i="1" l="1"/>
  <c r="F96" i="1"/>
  <c r="E96" i="1"/>
  <c r="H96" i="1" l="1"/>
  <c r="G72" i="1"/>
  <c r="F72" i="1"/>
  <c r="E72" i="1"/>
  <c r="G55" i="1"/>
  <c r="F55" i="1"/>
  <c r="E55" i="1"/>
  <c r="G52" i="1"/>
  <c r="F52" i="1"/>
  <c r="E52" i="1"/>
  <c r="G44" i="1" l="1"/>
  <c r="F44" i="1"/>
  <c r="E44" i="1"/>
  <c r="G31" i="1" l="1"/>
  <c r="F31" i="1"/>
  <c r="E31" i="1"/>
  <c r="G28" i="1" l="1"/>
  <c r="F28" i="1"/>
  <c r="E28" i="1"/>
  <c r="G27" i="1"/>
  <c r="F27" i="1"/>
  <c r="E27" i="1"/>
  <c r="G20" i="1"/>
  <c r="F20" i="1"/>
  <c r="E20" i="1"/>
  <c r="G14" i="1"/>
  <c r="F14" i="1"/>
  <c r="E14" i="1"/>
  <c r="H20" i="1" l="1"/>
  <c r="G9" i="1" l="1"/>
  <c r="F9" i="1"/>
  <c r="E9" i="1"/>
  <c r="G11" i="1" l="1"/>
  <c r="F11" i="1"/>
  <c r="E11" i="1"/>
  <c r="F6" i="1"/>
  <c r="G6" i="1" l="1"/>
  <c r="E6" i="1"/>
  <c r="H55" i="1" l="1"/>
  <c r="H31" i="1" l="1"/>
  <c r="H106" i="1"/>
  <c r="H14" i="1"/>
  <c r="H15" i="1"/>
  <c r="H28" i="1" l="1"/>
  <c r="H27" i="1"/>
  <c r="H10" i="1"/>
  <c r="H72" i="1"/>
  <c r="H44" i="1"/>
  <c r="H52" i="1"/>
  <c r="H7" i="1"/>
  <c r="H4" i="1"/>
  <c r="H11" i="1"/>
  <c r="H8" i="1"/>
  <c r="H17" i="1"/>
  <c r="H9" i="1" l="1"/>
  <c r="H6" i="1" l="1"/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</calcChain>
</file>

<file path=xl/sharedStrings.xml><?xml version="1.0" encoding="utf-8"?>
<sst xmlns="http://schemas.openxmlformats.org/spreadsheetml/2006/main" count="4398" uniqueCount="2715">
  <si>
    <t>Name</t>
  </si>
  <si>
    <t>Tickr</t>
  </si>
  <si>
    <t>Price</t>
  </si>
  <si>
    <t>MC</t>
  </si>
  <si>
    <t>Net Debt</t>
  </si>
  <si>
    <t>EV</t>
  </si>
  <si>
    <t>Microsoft</t>
  </si>
  <si>
    <t>Apple</t>
  </si>
  <si>
    <t>Nvidia</t>
  </si>
  <si>
    <t>Amazon</t>
  </si>
  <si>
    <t>Broadcom</t>
  </si>
  <si>
    <t>Meta</t>
  </si>
  <si>
    <t>Alphabet</t>
  </si>
  <si>
    <t>TSMC</t>
  </si>
  <si>
    <t>Tesla</t>
  </si>
  <si>
    <t>Oracle</t>
  </si>
  <si>
    <t>Samsung</t>
  </si>
  <si>
    <t>Netflix</t>
  </si>
  <si>
    <t>Adobe</t>
  </si>
  <si>
    <t>Salesforce</t>
  </si>
  <si>
    <t>SAP</t>
  </si>
  <si>
    <t>Qualcom</t>
  </si>
  <si>
    <t>Cisco</t>
  </si>
  <si>
    <t>Texas Instruments</t>
  </si>
  <si>
    <t>Intuit</t>
  </si>
  <si>
    <t>IBM</t>
  </si>
  <si>
    <t>Service Now</t>
  </si>
  <si>
    <t>Intel</t>
  </si>
  <si>
    <t>Dell</t>
  </si>
  <si>
    <t>Shopify</t>
  </si>
  <si>
    <t xml:space="preserve">Tech Universe </t>
  </si>
  <si>
    <t>MSFT</t>
  </si>
  <si>
    <t>AAPL</t>
  </si>
  <si>
    <t>AMZ</t>
  </si>
  <si>
    <t>GOOG</t>
  </si>
  <si>
    <t>AVGO</t>
  </si>
  <si>
    <t>TSLA</t>
  </si>
  <si>
    <t>META</t>
  </si>
  <si>
    <t>Nxt Results</t>
  </si>
  <si>
    <t>GM</t>
  </si>
  <si>
    <t>OM</t>
  </si>
  <si>
    <t>ROIC</t>
  </si>
  <si>
    <t>ROCE</t>
  </si>
  <si>
    <t>WACC</t>
  </si>
  <si>
    <t>Country</t>
  </si>
  <si>
    <t>US</t>
  </si>
  <si>
    <t>NE</t>
  </si>
  <si>
    <t>DE</t>
  </si>
  <si>
    <t>Q224</t>
  </si>
  <si>
    <t>Q324</t>
  </si>
  <si>
    <t>NFLX</t>
  </si>
  <si>
    <t>number in mio USD</t>
  </si>
  <si>
    <t>P/E</t>
  </si>
  <si>
    <t>TSM</t>
  </si>
  <si>
    <t>#</t>
  </si>
  <si>
    <t xml:space="preserve">Tenncent </t>
  </si>
  <si>
    <t>TCEHY</t>
  </si>
  <si>
    <t>ORCL</t>
  </si>
  <si>
    <t>ASML</t>
  </si>
  <si>
    <t>KOR</t>
  </si>
  <si>
    <t>005930.KS</t>
  </si>
  <si>
    <t>Alibaba</t>
  </si>
  <si>
    <t>BABA</t>
  </si>
  <si>
    <t>CRM</t>
  </si>
  <si>
    <t>AMD</t>
  </si>
  <si>
    <t>ADBE</t>
  </si>
  <si>
    <t>CSCO</t>
  </si>
  <si>
    <t>Pindoudou</t>
  </si>
  <si>
    <t>PDD</t>
  </si>
  <si>
    <t>QCOM</t>
  </si>
  <si>
    <t>NOW</t>
  </si>
  <si>
    <t>INTU</t>
  </si>
  <si>
    <t>Applied Materials</t>
  </si>
  <si>
    <t>AMAT</t>
  </si>
  <si>
    <t>UBER</t>
  </si>
  <si>
    <t>Meituan</t>
  </si>
  <si>
    <t>3690.HK</t>
  </si>
  <si>
    <t>Schneider Electrics</t>
  </si>
  <si>
    <t>SU.PA</t>
  </si>
  <si>
    <t>FRA</t>
  </si>
  <si>
    <t>Armholdings</t>
  </si>
  <si>
    <t>ARM</t>
  </si>
  <si>
    <t>Booking Holding</t>
  </si>
  <si>
    <t>BKNG</t>
  </si>
  <si>
    <t>UK</t>
  </si>
  <si>
    <t>ANET</t>
  </si>
  <si>
    <t>Sony</t>
  </si>
  <si>
    <t>JAP</t>
  </si>
  <si>
    <t>SONY</t>
  </si>
  <si>
    <t xml:space="preserve">Keyence </t>
  </si>
  <si>
    <t>6861.T</t>
  </si>
  <si>
    <t>Automatic Data Processing</t>
  </si>
  <si>
    <t>ADP</t>
  </si>
  <si>
    <t>Micron Technology</t>
  </si>
  <si>
    <t>MU</t>
  </si>
  <si>
    <t>Analog Devices</t>
  </si>
  <si>
    <t>ADI</t>
  </si>
  <si>
    <t>Palo Alto Networks</t>
  </si>
  <si>
    <t>PANW</t>
  </si>
  <si>
    <t>Mercardo Libre</t>
  </si>
  <si>
    <t>MELI</t>
  </si>
  <si>
    <t>ARG</t>
  </si>
  <si>
    <t>Fiserv</t>
  </si>
  <si>
    <t>FI</t>
  </si>
  <si>
    <t>Lam Research</t>
  </si>
  <si>
    <t>LRCX</t>
  </si>
  <si>
    <t>SHOP</t>
  </si>
  <si>
    <t>CAN</t>
  </si>
  <si>
    <t>KLAC</t>
  </si>
  <si>
    <t>KLA</t>
  </si>
  <si>
    <t>INTC</t>
  </si>
  <si>
    <t>SK Hynix</t>
  </si>
  <si>
    <t>0006060.KS</t>
  </si>
  <si>
    <t>Equinix</t>
  </si>
  <si>
    <t>EQIX</t>
  </si>
  <si>
    <t>Palantir</t>
  </si>
  <si>
    <t>PLTR</t>
  </si>
  <si>
    <t>Tokyo Electron</t>
  </si>
  <si>
    <t>8035.T</t>
  </si>
  <si>
    <t>2317.TW</t>
  </si>
  <si>
    <t>DELL</t>
  </si>
  <si>
    <t>Airbnb</t>
  </si>
  <si>
    <t>ABNB</t>
  </si>
  <si>
    <t>Paypal</t>
  </si>
  <si>
    <t>PYPL</t>
  </si>
  <si>
    <t>Synopsys</t>
  </si>
  <si>
    <t>SNPS</t>
  </si>
  <si>
    <t>Spotify</t>
  </si>
  <si>
    <t>SWE</t>
  </si>
  <si>
    <t>SPOT</t>
  </si>
  <si>
    <t>Xiaomi</t>
  </si>
  <si>
    <t>Candace Design Systems</t>
  </si>
  <si>
    <t>CDNS</t>
  </si>
  <si>
    <t>Constellaion Software</t>
  </si>
  <si>
    <t>CSU.TO</t>
  </si>
  <si>
    <t>Crowdstrike</t>
  </si>
  <si>
    <t>CRWD</t>
  </si>
  <si>
    <t>Jingdong Mall</t>
  </si>
  <si>
    <t>JD</t>
  </si>
  <si>
    <t>WDAY</t>
  </si>
  <si>
    <t>Workday</t>
  </si>
  <si>
    <t>Nintendo</t>
  </si>
  <si>
    <t>7974.T</t>
  </si>
  <si>
    <t>NetEase</t>
  </si>
  <si>
    <t>NTES</t>
  </si>
  <si>
    <t>MRVL</t>
  </si>
  <si>
    <t>Marvell Technologies</t>
  </si>
  <si>
    <t>Media Tek</t>
  </si>
  <si>
    <t>2454.TW</t>
  </si>
  <si>
    <t>NXP Semiconductors</t>
  </si>
  <si>
    <t>NXPI</t>
  </si>
  <si>
    <t>Roper Technolgies</t>
  </si>
  <si>
    <t>ROP</t>
  </si>
  <si>
    <t>Fortinet</t>
  </si>
  <si>
    <t>FTNT</t>
  </si>
  <si>
    <t>DoorDash</t>
  </si>
  <si>
    <t>Autodesk</t>
  </si>
  <si>
    <t>DASH</t>
  </si>
  <si>
    <t>ADSK</t>
  </si>
  <si>
    <t>SE</t>
  </si>
  <si>
    <t>SEA</t>
  </si>
  <si>
    <t>SING</t>
  </si>
  <si>
    <t>The Trade Desk</t>
  </si>
  <si>
    <t>TTD</t>
  </si>
  <si>
    <t>Dassault Systemes</t>
  </si>
  <si>
    <t>DSY.PA</t>
  </si>
  <si>
    <t>TXN</t>
  </si>
  <si>
    <t>FICO</t>
  </si>
  <si>
    <t>Adyen</t>
  </si>
  <si>
    <t>ADYEN.NS</t>
  </si>
  <si>
    <t>Fidelity National Information</t>
  </si>
  <si>
    <t>FIS</t>
  </si>
  <si>
    <t>TE Connectivity</t>
  </si>
  <si>
    <t>SWI</t>
  </si>
  <si>
    <t>TEL</t>
  </si>
  <si>
    <t>Coupang</t>
  </si>
  <si>
    <t>CPNG</t>
  </si>
  <si>
    <t>Infineon</t>
  </si>
  <si>
    <t>IFX.DE</t>
  </si>
  <si>
    <t>AppLovin</t>
  </si>
  <si>
    <t>APP</t>
  </si>
  <si>
    <t>Monothlic Power Systems</t>
  </si>
  <si>
    <t>MRWR</t>
  </si>
  <si>
    <t>IQVIA</t>
  </si>
  <si>
    <t>IQV</t>
  </si>
  <si>
    <t>Atlessian</t>
  </si>
  <si>
    <t>AUS</t>
  </si>
  <si>
    <t>TEAM</t>
  </si>
  <si>
    <t>Microchip Technologies</t>
  </si>
  <si>
    <t>MCHP</t>
  </si>
  <si>
    <t>Trip.com</t>
  </si>
  <si>
    <t>TCOM</t>
  </si>
  <si>
    <t>Coinbase</t>
  </si>
  <si>
    <t>COIN</t>
  </si>
  <si>
    <t>Block</t>
  </si>
  <si>
    <t>Delta Electronics</t>
  </si>
  <si>
    <t>THAI</t>
  </si>
  <si>
    <t>DELTA.BK</t>
  </si>
  <si>
    <t>Wolter Kluwer</t>
  </si>
  <si>
    <t>WKL.AS</t>
  </si>
  <si>
    <t>DataDog</t>
  </si>
  <si>
    <t>DDOG</t>
  </si>
  <si>
    <t>Baidu</t>
  </si>
  <si>
    <t>BIDU</t>
  </si>
  <si>
    <t>Eleactronic Arts</t>
  </si>
  <si>
    <t>EA</t>
  </si>
  <si>
    <t>Snowflake</t>
  </si>
  <si>
    <t>SNOW</t>
  </si>
  <si>
    <t>Murata Manufacturing</t>
  </si>
  <si>
    <t>6981.T</t>
  </si>
  <si>
    <t>SMIC</t>
  </si>
  <si>
    <t>0981.HK</t>
  </si>
  <si>
    <t>Advantest</t>
  </si>
  <si>
    <t>6857.T</t>
  </si>
  <si>
    <t>Veeva Systems</t>
  </si>
  <si>
    <t>VEEV</t>
  </si>
  <si>
    <t>HP</t>
  </si>
  <si>
    <t>HPQ</t>
  </si>
  <si>
    <t>Garmin</t>
  </si>
  <si>
    <t>GRMN</t>
  </si>
  <si>
    <t>Kuaisho Technologies</t>
  </si>
  <si>
    <t>1024.HK</t>
  </si>
  <si>
    <t>MSTR</t>
  </si>
  <si>
    <t>Quanta Computer</t>
  </si>
  <si>
    <t>2382.TW</t>
  </si>
  <si>
    <t>eBay</t>
  </si>
  <si>
    <t>EBAY</t>
  </si>
  <si>
    <t>ASM International</t>
  </si>
  <si>
    <t>ASM.AS</t>
  </si>
  <si>
    <t>Canon</t>
  </si>
  <si>
    <t>7751.T</t>
  </si>
  <si>
    <t>2308.TW</t>
  </si>
  <si>
    <t>Amadeus IT Group</t>
  </si>
  <si>
    <t>SPN</t>
  </si>
  <si>
    <t>AMS.MC</t>
  </si>
  <si>
    <t>Wisetech</t>
  </si>
  <si>
    <t>WTC.AX</t>
  </si>
  <si>
    <t>CoStar Group</t>
  </si>
  <si>
    <t>CSGP</t>
  </si>
  <si>
    <t>On Semiconductors</t>
  </si>
  <si>
    <t>ON</t>
  </si>
  <si>
    <t>Disco Corp</t>
  </si>
  <si>
    <t>6146.T</t>
  </si>
  <si>
    <t>Zomato</t>
  </si>
  <si>
    <t>ZOMATO.NS</t>
  </si>
  <si>
    <t>IND</t>
  </si>
  <si>
    <t>Ansys</t>
  </si>
  <si>
    <t>ANSS</t>
  </si>
  <si>
    <t>Hubspot</t>
  </si>
  <si>
    <t>HUBS</t>
  </si>
  <si>
    <t>Keysights</t>
  </si>
  <si>
    <t>KEYS</t>
  </si>
  <si>
    <t>STM Microtelectronics</t>
  </si>
  <si>
    <t>STM</t>
  </si>
  <si>
    <t>NET</t>
  </si>
  <si>
    <t>Take Two Interactive</t>
  </si>
  <si>
    <t>TTWO</t>
  </si>
  <si>
    <t>Cloudflare</t>
  </si>
  <si>
    <t>Renseas Electronics</t>
  </si>
  <si>
    <t>6723.T</t>
  </si>
  <si>
    <t>NEC Corp</t>
  </si>
  <si>
    <t>6701.T</t>
  </si>
  <si>
    <t>Samsara</t>
  </si>
  <si>
    <t>IOT</t>
  </si>
  <si>
    <t>Hewlett Packad Enterprise</t>
  </si>
  <si>
    <t>HPE</t>
  </si>
  <si>
    <t>Global Payments</t>
  </si>
  <si>
    <t>GPN</t>
  </si>
  <si>
    <t>Zscaler</t>
  </si>
  <si>
    <t>ZS</t>
  </si>
  <si>
    <t>NTAP</t>
  </si>
  <si>
    <t>Netapp</t>
  </si>
  <si>
    <t>Ericsson</t>
  </si>
  <si>
    <t>ERIC</t>
  </si>
  <si>
    <t>Tyler Technologies</t>
  </si>
  <si>
    <t>TYL</t>
  </si>
  <si>
    <t>Nokia</t>
  </si>
  <si>
    <t>NOK</t>
  </si>
  <si>
    <t>FIN</t>
  </si>
  <si>
    <t>Supermicro</t>
  </si>
  <si>
    <t>SMCI</t>
  </si>
  <si>
    <t>Seagate Technolgies</t>
  </si>
  <si>
    <t>IRE</t>
  </si>
  <si>
    <t>STX</t>
  </si>
  <si>
    <t>DIDY</t>
  </si>
  <si>
    <t>DiDi</t>
  </si>
  <si>
    <t xml:space="preserve">Leidos </t>
  </si>
  <si>
    <t>LDOS</t>
  </si>
  <si>
    <t>GoDaddy</t>
  </si>
  <si>
    <t>GDDY</t>
  </si>
  <si>
    <t>Gloabl Foundries</t>
  </si>
  <si>
    <t>GFS</t>
  </si>
  <si>
    <t>United Microelcetronics</t>
  </si>
  <si>
    <t>UMC</t>
  </si>
  <si>
    <t>KZH</t>
  </si>
  <si>
    <t xml:space="preserve">Kaspi.kz Joint Stock </t>
  </si>
  <si>
    <t>KKS.F</t>
  </si>
  <si>
    <t>Zoom</t>
  </si>
  <si>
    <t>ZM</t>
  </si>
  <si>
    <t>PTC</t>
  </si>
  <si>
    <t>Checkpoint Software</t>
  </si>
  <si>
    <t>ISRL</t>
  </si>
  <si>
    <t>CHKP</t>
  </si>
  <si>
    <t>Ase Group</t>
  </si>
  <si>
    <t>ASX</t>
  </si>
  <si>
    <t>Panasonic</t>
  </si>
  <si>
    <t>6752.T</t>
  </si>
  <si>
    <t>Robinhood</t>
  </si>
  <si>
    <t>HOOD</t>
  </si>
  <si>
    <t>Expedia Group</t>
  </si>
  <si>
    <t>EXPE</t>
  </si>
  <si>
    <t>Mongo DB</t>
  </si>
  <si>
    <t>MDB</t>
  </si>
  <si>
    <t>Naver</t>
  </si>
  <si>
    <t>035420.KS</t>
  </si>
  <si>
    <t>Zebra Technologies</t>
  </si>
  <si>
    <t>ZBRA</t>
  </si>
  <si>
    <t>Align Technologies</t>
  </si>
  <si>
    <t>ALGN</t>
  </si>
  <si>
    <t>SSNC</t>
  </si>
  <si>
    <t>SS&amp;C Technolgies</t>
  </si>
  <si>
    <t>Lenovo</t>
  </si>
  <si>
    <t>HNGK</t>
  </si>
  <si>
    <t>0992.HK</t>
  </si>
  <si>
    <t>FactSet</t>
  </si>
  <si>
    <t>FDS</t>
  </si>
  <si>
    <t>SNAP</t>
  </si>
  <si>
    <t>Snap</t>
  </si>
  <si>
    <t>MANH</t>
  </si>
  <si>
    <t>Manhattan Associates</t>
  </si>
  <si>
    <t>Gen Digital</t>
  </si>
  <si>
    <t>GEN</t>
  </si>
  <si>
    <t>Entergis</t>
  </si>
  <si>
    <t>ENTG</t>
  </si>
  <si>
    <t>Nexon</t>
  </si>
  <si>
    <t>3659.T</t>
  </si>
  <si>
    <t>Toast</t>
  </si>
  <si>
    <t>TOAST</t>
  </si>
  <si>
    <t>Pure Storage</t>
  </si>
  <si>
    <t>PSTG</t>
  </si>
  <si>
    <t>Dynatrace</t>
  </si>
  <si>
    <t>DT</t>
  </si>
  <si>
    <t>Xero</t>
  </si>
  <si>
    <t>XRO.AS</t>
  </si>
  <si>
    <t>SkyworksSolutions</t>
  </si>
  <si>
    <t>SWKS</t>
  </si>
  <si>
    <t>Akamai</t>
  </si>
  <si>
    <t>AKAM</t>
  </si>
  <si>
    <t>Enphase Energy</t>
  </si>
  <si>
    <t>ENP</t>
  </si>
  <si>
    <t>Bentley Systems</t>
  </si>
  <si>
    <t>BSY</t>
  </si>
  <si>
    <t>GWRE</t>
  </si>
  <si>
    <t>Guidewire Software</t>
  </si>
  <si>
    <t>Grab Holgding</t>
  </si>
  <si>
    <t>GRAB</t>
  </si>
  <si>
    <t>Nutanix</t>
  </si>
  <si>
    <t>NTNX</t>
  </si>
  <si>
    <t>Zillow</t>
  </si>
  <si>
    <t>Z</t>
  </si>
  <si>
    <t>Trimble</t>
  </si>
  <si>
    <t>TRMB</t>
  </si>
  <si>
    <t>Futu Holdings</t>
  </si>
  <si>
    <t>FUTU</t>
  </si>
  <si>
    <t>Aspen Tech</t>
  </si>
  <si>
    <t>AZPN</t>
  </si>
  <si>
    <t>JD Health</t>
  </si>
  <si>
    <t>6618.HK</t>
  </si>
  <si>
    <t>Bandai Namco</t>
  </si>
  <si>
    <t>7832.T</t>
  </si>
  <si>
    <t>6920.T</t>
  </si>
  <si>
    <t>Lasertec</t>
  </si>
  <si>
    <t>AMEC</t>
  </si>
  <si>
    <t>688012.HK</t>
  </si>
  <si>
    <t>Symbotic</t>
  </si>
  <si>
    <t>SYM</t>
  </si>
  <si>
    <t>Coherent</t>
  </si>
  <si>
    <t>COHR</t>
  </si>
  <si>
    <t>Rakuten</t>
  </si>
  <si>
    <t>4755.T</t>
  </si>
  <si>
    <t>Konami Holdings</t>
  </si>
  <si>
    <t>9766.T</t>
  </si>
  <si>
    <t>MNDY</t>
  </si>
  <si>
    <t>ASUS</t>
  </si>
  <si>
    <t>2357.TW</t>
  </si>
  <si>
    <t>LogiTech</t>
  </si>
  <si>
    <t>LOGI</t>
  </si>
  <si>
    <t>LG Electronics</t>
  </si>
  <si>
    <t>066570.SK</t>
  </si>
  <si>
    <t>Sage Group</t>
  </si>
  <si>
    <t>SGE.L</t>
  </si>
  <si>
    <t>Jack Henry &amp; Associates</t>
  </si>
  <si>
    <t>JKHY</t>
  </si>
  <si>
    <t>Oracle Corp Jap</t>
  </si>
  <si>
    <t>4716.T</t>
  </si>
  <si>
    <t>Juniper Networks</t>
  </si>
  <si>
    <t>JNPR</t>
  </si>
  <si>
    <t>F5 Networks</t>
  </si>
  <si>
    <t>NOR</t>
  </si>
  <si>
    <t>FFIV</t>
  </si>
  <si>
    <t>Adevinta</t>
  </si>
  <si>
    <t>ADE.OL</t>
  </si>
  <si>
    <t>Alibaba Health Information</t>
  </si>
  <si>
    <t>0241.HK</t>
  </si>
  <si>
    <t>Pro Medicus</t>
  </si>
  <si>
    <t>PME.AX</t>
  </si>
  <si>
    <t>Docu Sign</t>
  </si>
  <si>
    <t>DOCU</t>
  </si>
  <si>
    <t xml:space="preserve">Okta </t>
  </si>
  <si>
    <t>OKTA</t>
  </si>
  <si>
    <t>Cber Ark</t>
  </si>
  <si>
    <t>CYBR</t>
  </si>
  <si>
    <t>Chewy</t>
  </si>
  <si>
    <t>CHWY</t>
  </si>
  <si>
    <t>Delivery Hero</t>
  </si>
  <si>
    <t>NEM.F</t>
  </si>
  <si>
    <t>Nemetschek</t>
  </si>
  <si>
    <t>Kakao</t>
  </si>
  <si>
    <t>035720.KS</t>
  </si>
  <si>
    <t>Krafton</t>
  </si>
  <si>
    <t>259960.KS</t>
  </si>
  <si>
    <t>DHER.F</t>
  </si>
  <si>
    <t>Epam Systems</t>
  </si>
  <si>
    <t>EPAM</t>
  </si>
  <si>
    <t>Reddit</t>
  </si>
  <si>
    <t>RDDT</t>
  </si>
  <si>
    <t>Descrption</t>
  </si>
  <si>
    <t>Founded</t>
  </si>
  <si>
    <t>NVDA</t>
  </si>
  <si>
    <t>FQ125</t>
  </si>
  <si>
    <t>Q424</t>
  </si>
  <si>
    <t>FQ225</t>
  </si>
  <si>
    <t>EV/Sales</t>
  </si>
  <si>
    <t>Monday.com</t>
  </si>
  <si>
    <t>TWN-Dollar/USD</t>
  </si>
  <si>
    <t>RMB/USD</t>
  </si>
  <si>
    <t>EUR/USD</t>
  </si>
  <si>
    <t>KRW/USD</t>
  </si>
  <si>
    <t xml:space="preserve">Semiconductors </t>
  </si>
  <si>
    <t>FQ424</t>
  </si>
  <si>
    <t>YEN/USD</t>
  </si>
  <si>
    <t>FQ224</t>
  </si>
  <si>
    <t>PCs</t>
  </si>
  <si>
    <t>Strategies</t>
  </si>
  <si>
    <t>Financial Services</t>
  </si>
  <si>
    <t>Social Media</t>
  </si>
  <si>
    <t>Nebroker</t>
  </si>
  <si>
    <t>Gaming</t>
  </si>
  <si>
    <t>Online Marketplace</t>
  </si>
  <si>
    <t>Bitcoin Holding</t>
  </si>
  <si>
    <t>Food Delivery</t>
  </si>
  <si>
    <t>Music Streaming</t>
  </si>
  <si>
    <t>Payment</t>
  </si>
  <si>
    <t>Travel</t>
  </si>
  <si>
    <t>Software</t>
  </si>
  <si>
    <t>Chip</t>
  </si>
  <si>
    <t>Retail</t>
  </si>
  <si>
    <t>Semiconductors</t>
  </si>
  <si>
    <t>Consumer Technologies</t>
  </si>
  <si>
    <t>Mobility</t>
  </si>
  <si>
    <t>Semiconductor</t>
  </si>
  <si>
    <t>Consulting</t>
  </si>
  <si>
    <t>FQ234</t>
  </si>
  <si>
    <t>Duolingo</t>
  </si>
  <si>
    <t>DUOL</t>
  </si>
  <si>
    <t>Sail Point</t>
  </si>
  <si>
    <t>SAIL</t>
  </si>
  <si>
    <t>Astera Labs</t>
  </si>
  <si>
    <t>ALAB</t>
  </si>
  <si>
    <t>Paylocity</t>
  </si>
  <si>
    <t>PCTY</t>
  </si>
  <si>
    <t>Advantech</t>
  </si>
  <si>
    <t>2395.TW</t>
  </si>
  <si>
    <t>Roku</t>
  </si>
  <si>
    <t>ROKU</t>
  </si>
  <si>
    <t>Elastic NV</t>
  </si>
  <si>
    <t>ESTC</t>
  </si>
  <si>
    <t>Instacart</t>
  </si>
  <si>
    <t>CART</t>
  </si>
  <si>
    <t>3034.TW</t>
  </si>
  <si>
    <t>Novatek Microelectronics</t>
  </si>
  <si>
    <t>Rubrik</t>
  </si>
  <si>
    <t>RBRK</t>
  </si>
  <si>
    <t>Amdocs</t>
  </si>
  <si>
    <t>DOX</t>
  </si>
  <si>
    <t>Make My Trip</t>
  </si>
  <si>
    <t>MMYT</t>
  </si>
  <si>
    <t>Procore</t>
  </si>
  <si>
    <t>PCOR</t>
  </si>
  <si>
    <t>Bilibili</t>
  </si>
  <si>
    <t>BILI</t>
  </si>
  <si>
    <t>Altair Engineering</t>
  </si>
  <si>
    <t>ALTR</t>
  </si>
  <si>
    <t>Wix.com</t>
  </si>
  <si>
    <t>WIX</t>
  </si>
  <si>
    <t>Klaviyo</t>
  </si>
  <si>
    <t>KVYO</t>
  </si>
  <si>
    <t>AST Space Mobile</t>
  </si>
  <si>
    <t>ASTS</t>
  </si>
  <si>
    <t>BE Semiconductor</t>
  </si>
  <si>
    <t>BESI.AS</t>
  </si>
  <si>
    <t>NICE</t>
  </si>
  <si>
    <t>Monotaro</t>
  </si>
  <si>
    <t>3064.T</t>
  </si>
  <si>
    <t>ZOCO</t>
  </si>
  <si>
    <t>3092.T</t>
  </si>
  <si>
    <t>Trend Micro</t>
  </si>
  <si>
    <t>4704.T</t>
  </si>
  <si>
    <t>Zalando</t>
  </si>
  <si>
    <t>ZAL.DE</t>
  </si>
  <si>
    <t>GER</t>
  </si>
  <si>
    <t>Genpact</t>
  </si>
  <si>
    <t>G</t>
  </si>
  <si>
    <t>BER</t>
  </si>
  <si>
    <t>Realtek</t>
  </si>
  <si>
    <t>2379.TW</t>
  </si>
  <si>
    <t>Unity Software</t>
  </si>
  <si>
    <t>U</t>
  </si>
  <si>
    <t>Dayforce</t>
  </si>
  <si>
    <t>DAY</t>
  </si>
  <si>
    <t>Confluent</t>
  </si>
  <si>
    <t>CFLT</t>
  </si>
  <si>
    <t>Git Lab</t>
  </si>
  <si>
    <t>GTLB</t>
  </si>
  <si>
    <t>Vipshop</t>
  </si>
  <si>
    <t>VIPS</t>
  </si>
  <si>
    <t>Descartes Systems</t>
  </si>
  <si>
    <t>DSGX</t>
  </si>
  <si>
    <t>Yonyou</t>
  </si>
  <si>
    <t>600588.SS</t>
  </si>
  <si>
    <t>Carlsales</t>
  </si>
  <si>
    <t>CAR.AX</t>
  </si>
  <si>
    <t>Lattice Semiconductors</t>
  </si>
  <si>
    <t>LSCC</t>
  </si>
  <si>
    <t>Topicus</t>
  </si>
  <si>
    <t>TOI.V</t>
  </si>
  <si>
    <t>Allegro.eu</t>
  </si>
  <si>
    <t>ALE.WA</t>
  </si>
  <si>
    <t>POL</t>
  </si>
  <si>
    <t>Smartsheet</t>
  </si>
  <si>
    <t>SMAR</t>
  </si>
  <si>
    <t>M3 Inc</t>
  </si>
  <si>
    <t>2413.T</t>
  </si>
  <si>
    <t>Match Group</t>
  </si>
  <si>
    <t>MTCH</t>
  </si>
  <si>
    <t>Tempus AI</t>
  </si>
  <si>
    <t>TEM</t>
  </si>
  <si>
    <t>Hims &amp; Her</t>
  </si>
  <si>
    <t>HIMS</t>
  </si>
  <si>
    <t>Service Titan</t>
  </si>
  <si>
    <t>TTAN</t>
  </si>
  <si>
    <t>MACOM</t>
  </si>
  <si>
    <t>MTSI</t>
  </si>
  <si>
    <t>Lite On Technology</t>
  </si>
  <si>
    <t>2301.TW</t>
  </si>
  <si>
    <t>Dropbox</t>
  </si>
  <si>
    <t>DBX</t>
  </si>
  <si>
    <t>PB Fintech</t>
  </si>
  <si>
    <t>POLICYBZ.NS</t>
  </si>
  <si>
    <t>Credo Technology</t>
  </si>
  <si>
    <t>CRDO</t>
  </si>
  <si>
    <t>Lumine Group</t>
  </si>
  <si>
    <t>LMN.V</t>
  </si>
  <si>
    <t>Kingsoft</t>
  </si>
  <si>
    <t>3888.HK</t>
  </si>
  <si>
    <t>Hashi Corp</t>
  </si>
  <si>
    <t>HCP</t>
  </si>
  <si>
    <t>Alchip Technologies</t>
  </si>
  <si>
    <t>3661.TW</t>
  </si>
  <si>
    <t>Cleanwater Technologies</t>
  </si>
  <si>
    <t>CWAN</t>
  </si>
  <si>
    <t>OpenText</t>
  </si>
  <si>
    <t>OTEX</t>
  </si>
  <si>
    <t>Commvault</t>
  </si>
  <si>
    <t>CVLT</t>
  </si>
  <si>
    <t>Qorvo</t>
  </si>
  <si>
    <t>QRVO</t>
  </si>
  <si>
    <t>UiPath</t>
  </si>
  <si>
    <t>PATH</t>
  </si>
  <si>
    <t>Waystar</t>
  </si>
  <si>
    <t>WAY</t>
  </si>
  <si>
    <t>360 Digi Tech</t>
  </si>
  <si>
    <t>QFIN</t>
  </si>
  <si>
    <t>Nova Measuring Instrument</t>
  </si>
  <si>
    <t>NVMI</t>
  </si>
  <si>
    <t xml:space="preserve">Onto Innovation </t>
  </si>
  <si>
    <t>ONTO</t>
  </si>
  <si>
    <t>Global E</t>
  </si>
  <si>
    <t>GLBE</t>
  </si>
  <si>
    <t>Pegasystemts</t>
  </si>
  <si>
    <t>PEGA</t>
  </si>
  <si>
    <t>Sentinel One</t>
  </si>
  <si>
    <t>S</t>
  </si>
  <si>
    <t>Nebius Corp</t>
  </si>
  <si>
    <t>NBIS</t>
  </si>
  <si>
    <t>CCC Intelegent Solutions</t>
  </si>
  <si>
    <t>CCCS</t>
  </si>
  <si>
    <t>Schibsted</t>
  </si>
  <si>
    <t>SHA.OL</t>
  </si>
  <si>
    <t>Global Wafers</t>
  </si>
  <si>
    <t>6488.TWO</t>
  </si>
  <si>
    <t>Globant</t>
  </si>
  <si>
    <t>GLOB</t>
  </si>
  <si>
    <t>LUX</t>
  </si>
  <si>
    <t>eMemory</t>
  </si>
  <si>
    <t>3529.TWO</t>
  </si>
  <si>
    <t>Temenso</t>
  </si>
  <si>
    <t>TEMN.SW</t>
  </si>
  <si>
    <t>Vanguard Semiconductor</t>
  </si>
  <si>
    <t>5347.TWO</t>
  </si>
  <si>
    <t>Entain</t>
  </si>
  <si>
    <t>ENT.L</t>
  </si>
  <si>
    <t>IOM</t>
  </si>
  <si>
    <t>Technology One</t>
  </si>
  <si>
    <t>TNE.AX</t>
  </si>
  <si>
    <t>Informatica</t>
  </si>
  <si>
    <t>INFA</t>
  </si>
  <si>
    <t>CD Project</t>
  </si>
  <si>
    <t>CDR.WA</t>
  </si>
  <si>
    <t xml:space="preserve">Inter Digital </t>
  </si>
  <si>
    <t>IDCC</t>
  </si>
  <si>
    <t>ACIW</t>
  </si>
  <si>
    <t>ACI Wolrdwide</t>
  </si>
  <si>
    <t>Go To</t>
  </si>
  <si>
    <t>GOTO.JK</t>
  </si>
  <si>
    <t>INDO</t>
  </si>
  <si>
    <t>QXO Inc</t>
  </si>
  <si>
    <t>QXO</t>
  </si>
  <si>
    <t>CRUS</t>
  </si>
  <si>
    <t>Cirrus Logic</t>
  </si>
  <si>
    <t>Nykaa</t>
  </si>
  <si>
    <t>NYKA.NS</t>
  </si>
  <si>
    <t>Unimicron</t>
  </si>
  <si>
    <t>3037.TW</t>
  </si>
  <si>
    <t>Paytm</t>
  </si>
  <si>
    <t>PAYTM.NS</t>
  </si>
  <si>
    <t>Next DC</t>
  </si>
  <si>
    <t>NXT.AX</t>
  </si>
  <si>
    <t>Vertex</t>
  </si>
  <si>
    <t>VERX</t>
  </si>
  <si>
    <t>Etsy</t>
  </si>
  <si>
    <t>ETSY</t>
  </si>
  <si>
    <t>OneStream</t>
  </si>
  <si>
    <t>OS</t>
  </si>
  <si>
    <t>Lumen</t>
  </si>
  <si>
    <t>LUMN</t>
  </si>
  <si>
    <t>Silergy</t>
  </si>
  <si>
    <t>6415.TW</t>
  </si>
  <si>
    <t>Gloal Unichip Corp</t>
  </si>
  <si>
    <t>3443.TW</t>
  </si>
  <si>
    <t>SPS Comerce</t>
  </si>
  <si>
    <t>SPCS</t>
  </si>
  <si>
    <t>Lyft</t>
  </si>
  <si>
    <t>LYFT</t>
  </si>
  <si>
    <t>WK</t>
  </si>
  <si>
    <t>Workiva</t>
  </si>
  <si>
    <t>Amkor Technology</t>
  </si>
  <si>
    <t>AMKR</t>
  </si>
  <si>
    <t>PONY</t>
  </si>
  <si>
    <t>Pony AI</t>
  </si>
  <si>
    <t>Allegro Microsystems</t>
  </si>
  <si>
    <t>ALGM</t>
  </si>
  <si>
    <t>Intapp</t>
  </si>
  <si>
    <t>INTA</t>
  </si>
  <si>
    <t>Compass</t>
  </si>
  <si>
    <t>COMP</t>
  </si>
  <si>
    <t>Marathon Digital</t>
  </si>
  <si>
    <t>MARA</t>
  </si>
  <si>
    <t>Jubilant Foodworks</t>
  </si>
  <si>
    <t>JUBLFOOD.NS</t>
  </si>
  <si>
    <t>Quayls</t>
  </si>
  <si>
    <t>QYLS</t>
  </si>
  <si>
    <t>BOX</t>
  </si>
  <si>
    <t>Q2</t>
  </si>
  <si>
    <t>QTWO</t>
  </si>
  <si>
    <t>We Ride</t>
  </si>
  <si>
    <t>WRD</t>
  </si>
  <si>
    <t>Freshworks</t>
  </si>
  <si>
    <t>FRSH</t>
  </si>
  <si>
    <t>Varonis</t>
  </si>
  <si>
    <t>VRNS</t>
  </si>
  <si>
    <t>IonQ</t>
  </si>
  <si>
    <t>IONQ</t>
  </si>
  <si>
    <t>Tenable</t>
  </si>
  <si>
    <t>TENB</t>
  </si>
  <si>
    <t>Upstart</t>
  </si>
  <si>
    <t>UPST</t>
  </si>
  <si>
    <t>Wayfair</t>
  </si>
  <si>
    <t>W</t>
  </si>
  <si>
    <t xml:space="preserve">Lumentum </t>
  </si>
  <si>
    <t>LITE</t>
  </si>
  <si>
    <t>Just Eat Takeaway</t>
  </si>
  <si>
    <t>TKWY.AS</t>
  </si>
  <si>
    <t>Sega Sammy Holdinga</t>
  </si>
  <si>
    <t>6460.T</t>
  </si>
  <si>
    <t>United Internet</t>
  </si>
  <si>
    <t>UTDI.F</t>
  </si>
  <si>
    <t>Acer</t>
  </si>
  <si>
    <t>2352.TW</t>
  </si>
  <si>
    <t>Grindr</t>
  </si>
  <si>
    <t>GRND</t>
  </si>
  <si>
    <t>Rumble</t>
  </si>
  <si>
    <t>RUM</t>
  </si>
  <si>
    <t>Rigetti Computing</t>
  </si>
  <si>
    <t>RGTI</t>
  </si>
  <si>
    <t>Team Viewer</t>
  </si>
  <si>
    <t>TMW.DE</t>
  </si>
  <si>
    <t>Klarna</t>
  </si>
  <si>
    <t>KLAR</t>
  </si>
  <si>
    <t>FQ325</t>
  </si>
  <si>
    <t>XYZ</t>
  </si>
  <si>
    <t>Q125</t>
  </si>
  <si>
    <t>Visa</t>
  </si>
  <si>
    <t>V</t>
  </si>
  <si>
    <t>Mastercard</t>
  </si>
  <si>
    <t>MA</t>
  </si>
  <si>
    <t>S&amp;P Global</t>
  </si>
  <si>
    <t>SPGI</t>
  </si>
  <si>
    <t>Intercontinental</t>
  </si>
  <si>
    <t>ICE</t>
  </si>
  <si>
    <t>Paychex</t>
  </si>
  <si>
    <t>PAYX</t>
  </si>
  <si>
    <t>ADYEN NA</t>
  </si>
  <si>
    <t>MSCI</t>
  </si>
  <si>
    <t>Hong Kong Exchanges</t>
  </si>
  <si>
    <t>388 HK</t>
  </si>
  <si>
    <t>East Money Information</t>
  </si>
  <si>
    <t>300059 CH</t>
  </si>
  <si>
    <t>Fair Isaac</t>
  </si>
  <si>
    <t>London Stock Exchange</t>
  </si>
  <si>
    <t>LSEG LN</t>
  </si>
  <si>
    <t>Experian</t>
  </si>
  <si>
    <t>EXPN LN</t>
  </si>
  <si>
    <t>TOST</t>
  </si>
  <si>
    <t>Discover</t>
  </si>
  <si>
    <t>DFS</t>
  </si>
  <si>
    <t>Nasdaq</t>
  </si>
  <si>
    <t>NDAQ</t>
  </si>
  <si>
    <t>Fidelity National Info</t>
  </si>
  <si>
    <t>SS&amp;C</t>
  </si>
  <si>
    <t>Verisk</t>
  </si>
  <si>
    <t>VRSK</t>
  </si>
  <si>
    <t>Paycom</t>
  </si>
  <si>
    <t>PAYC</t>
  </si>
  <si>
    <t>PagSeguro Digital</t>
  </si>
  <si>
    <t>PAGS</t>
  </si>
  <si>
    <t>Kaspi</t>
  </si>
  <si>
    <t>KSPI KZ</t>
  </si>
  <si>
    <t>Hundsun</t>
  </si>
  <si>
    <t>600570 CH</t>
  </si>
  <si>
    <t>Microstrategy</t>
  </si>
  <si>
    <t>Oracle Financial</t>
  </si>
  <si>
    <t>OFSS IN</t>
  </si>
  <si>
    <t>POLICYBZ IN</t>
  </si>
  <si>
    <t>Dlocal</t>
  </si>
  <si>
    <t>DLO</t>
  </si>
  <si>
    <t>Equifax</t>
  </si>
  <si>
    <t>EFX</t>
  </si>
  <si>
    <t>Clearwater Analytics</t>
  </si>
  <si>
    <t>Ncino</t>
  </si>
  <si>
    <t>NCNO</t>
  </si>
  <si>
    <t>Kingdee</t>
  </si>
  <si>
    <t>268 HK</t>
  </si>
  <si>
    <t>Dave</t>
  </si>
  <si>
    <t>DAVE</t>
  </si>
  <si>
    <t>Sofi</t>
  </si>
  <si>
    <t>SOFI</t>
  </si>
  <si>
    <t>Concentrix</t>
  </si>
  <si>
    <t>CNXC</t>
  </si>
  <si>
    <t>Fortnox</t>
  </si>
  <si>
    <t>Ticker</t>
  </si>
  <si>
    <t>CH</t>
  </si>
  <si>
    <t>KA</t>
  </si>
  <si>
    <t>IN</t>
  </si>
  <si>
    <t>numbers in mio USD</t>
  </si>
  <si>
    <t>005930 KS</t>
  </si>
  <si>
    <t>Qualcomm</t>
  </si>
  <si>
    <t>ARM Holdings</t>
  </si>
  <si>
    <t>Longi Green</t>
  </si>
  <si>
    <t>601012 CH</t>
  </si>
  <si>
    <t>Micron</t>
  </si>
  <si>
    <t>Super Micro</t>
  </si>
  <si>
    <t>000660 KS</t>
  </si>
  <si>
    <t>8035 JP</t>
  </si>
  <si>
    <t>KLA Corp</t>
  </si>
  <si>
    <t>Shin-Etsu Chemical</t>
  </si>
  <si>
    <t>4063 JP</t>
  </si>
  <si>
    <t>NXP Semiconductor</t>
  </si>
  <si>
    <t>MediaTek</t>
  </si>
  <si>
    <t>2454 TT</t>
  </si>
  <si>
    <t>6857 JP</t>
  </si>
  <si>
    <t>Hygon Information Technology</t>
  </si>
  <si>
    <t>688041 CH</t>
  </si>
  <si>
    <t>Cambricon</t>
  </si>
  <si>
    <t>688256 CH</t>
  </si>
  <si>
    <t>Microchip</t>
  </si>
  <si>
    <t>Hoya</t>
  </si>
  <si>
    <t>7741 JP</t>
  </si>
  <si>
    <t>IFX GR</t>
  </si>
  <si>
    <t>Monolithic</t>
  </si>
  <si>
    <t>MPWR</t>
  </si>
  <si>
    <t>STMicro</t>
  </si>
  <si>
    <t>Disco</t>
  </si>
  <si>
    <t>6146 JP</t>
  </si>
  <si>
    <t>TCL Zhonghuan</t>
  </si>
  <si>
    <t>002129 CH</t>
  </si>
  <si>
    <t>GlobalFoundries</t>
  </si>
  <si>
    <t>On Semiconductor</t>
  </si>
  <si>
    <t>981 HK</t>
  </si>
  <si>
    <t>ENPH</t>
  </si>
  <si>
    <t>Mobileye</t>
  </si>
  <si>
    <t>MBLY</t>
  </si>
  <si>
    <t>Private</t>
  </si>
  <si>
    <t>Pasqal</t>
  </si>
  <si>
    <t>Cerebras</t>
  </si>
  <si>
    <t>AMZN</t>
  </si>
  <si>
    <t>ServiceNow</t>
  </si>
  <si>
    <t>Atlassian</t>
  </si>
  <si>
    <t>Datadog</t>
  </si>
  <si>
    <t>Veeva</t>
  </si>
  <si>
    <t>HubSpot</t>
  </si>
  <si>
    <t>MongoDB</t>
  </si>
  <si>
    <t>Okta</t>
  </si>
  <si>
    <t>DocuSign</t>
  </si>
  <si>
    <t>Hashicorp</t>
  </si>
  <si>
    <t>Sprinklr</t>
  </si>
  <si>
    <t>CXM</t>
  </si>
  <si>
    <t>Splunk</t>
  </si>
  <si>
    <t>SPLK</t>
  </si>
  <si>
    <t>Open Text</t>
  </si>
  <si>
    <t>WTC AU</t>
  </si>
  <si>
    <t>Obic</t>
  </si>
  <si>
    <t>4684 JP</t>
  </si>
  <si>
    <t>Qualtrics</t>
  </si>
  <si>
    <t>XM</t>
  </si>
  <si>
    <t>Sage</t>
  </si>
  <si>
    <t>SGE LN</t>
  </si>
  <si>
    <t>YonYou</t>
  </si>
  <si>
    <t>600588 CH</t>
  </si>
  <si>
    <t>Bill Holdings</t>
  </si>
  <si>
    <t>BILL</t>
  </si>
  <si>
    <t>Twilio</t>
  </si>
  <si>
    <t>TWLO</t>
  </si>
  <si>
    <t>Elastic</t>
  </si>
  <si>
    <t>Aspen</t>
  </si>
  <si>
    <t>Braze</t>
  </si>
  <si>
    <t>BRZE</t>
  </si>
  <si>
    <t>FreshWorks</t>
  </si>
  <si>
    <t>Five9</t>
  </si>
  <si>
    <t>FIVN</t>
  </si>
  <si>
    <t>Fastly</t>
  </si>
  <si>
    <t>FSLY</t>
  </si>
  <si>
    <t>XRO AU</t>
  </si>
  <si>
    <t>UIpath</t>
  </si>
  <si>
    <t>Oracle Japan</t>
  </si>
  <si>
    <t>4716 JP</t>
  </si>
  <si>
    <t>Asana</t>
  </si>
  <si>
    <t>ASAN</t>
  </si>
  <si>
    <t>AppFolio</t>
  </si>
  <si>
    <t>APPF</t>
  </si>
  <si>
    <t>DSG CN</t>
  </si>
  <si>
    <t>TeamViewer</t>
  </si>
  <si>
    <t>TMV GR</t>
  </si>
  <si>
    <t>Qualys</t>
  </si>
  <si>
    <t>QLYS</t>
  </si>
  <si>
    <t>SmartSheet</t>
  </si>
  <si>
    <t>Temenos</t>
  </si>
  <si>
    <t>TEMN SW</t>
  </si>
  <si>
    <t>PegaSystems</t>
  </si>
  <si>
    <t>Jfrog</t>
  </si>
  <si>
    <t>FROG</t>
  </si>
  <si>
    <t>Verra Mobility</t>
  </si>
  <si>
    <t>VRRM</t>
  </si>
  <si>
    <t>BlackLine</t>
  </si>
  <si>
    <t>BL</t>
  </si>
  <si>
    <t>SoundHound</t>
  </si>
  <si>
    <t>SOUN</t>
  </si>
  <si>
    <t>Nebius</t>
  </si>
  <si>
    <t>Box</t>
  </si>
  <si>
    <t>Blackbaud</t>
  </si>
  <si>
    <t>BLKB</t>
  </si>
  <si>
    <t>Teradata</t>
  </si>
  <si>
    <t>TDC</t>
  </si>
  <si>
    <t>Ionos</t>
  </si>
  <si>
    <t>IOS GR</t>
  </si>
  <si>
    <t>Obic Business</t>
  </si>
  <si>
    <t>4733 JP</t>
  </si>
  <si>
    <t>FiscalNote</t>
  </si>
  <si>
    <t>NOTE</t>
  </si>
  <si>
    <t>GigaCloud</t>
  </si>
  <si>
    <t>GCT</t>
  </si>
  <si>
    <t>Zeta</t>
  </si>
  <si>
    <t>Databricks</t>
  </si>
  <si>
    <t>Notion</t>
  </si>
  <si>
    <t>Flexport</t>
  </si>
  <si>
    <t>Citrix</t>
  </si>
  <si>
    <t>Drift</t>
  </si>
  <si>
    <t>TenCent</t>
  </si>
  <si>
    <t>700 HK</t>
  </si>
  <si>
    <t>Kuaishou</t>
  </si>
  <si>
    <t>1024 HK</t>
  </si>
  <si>
    <t>035720 KS</t>
  </si>
  <si>
    <t>035420 KS</t>
  </si>
  <si>
    <t>Pinterest</t>
  </si>
  <si>
    <t>PINS</t>
  </si>
  <si>
    <t>Weibo</t>
  </si>
  <si>
    <t>WB</t>
  </si>
  <si>
    <t>Roblox</t>
  </si>
  <si>
    <t>RBLX</t>
  </si>
  <si>
    <t>Match</t>
  </si>
  <si>
    <t>Bumble</t>
  </si>
  <si>
    <t>BMBL</t>
  </si>
  <si>
    <t>Truth Social</t>
  </si>
  <si>
    <t>DJT</t>
  </si>
  <si>
    <t>Eventbrite</t>
  </si>
  <si>
    <t>EB</t>
  </si>
  <si>
    <t>Yalla</t>
  </si>
  <si>
    <t>YALA</t>
  </si>
  <si>
    <t>Renren</t>
  </si>
  <si>
    <t>Kunlun</t>
  </si>
  <si>
    <t>ByteDance</t>
  </si>
  <si>
    <t>Onlyfans</t>
  </si>
  <si>
    <t>X, fka Twitter</t>
  </si>
  <si>
    <t>fka TWTR</t>
  </si>
  <si>
    <t>Discord</t>
  </si>
  <si>
    <t>Character.ai</t>
  </si>
  <si>
    <t>Glance</t>
  </si>
  <si>
    <t>BeReal</t>
  </si>
  <si>
    <t>Hinge</t>
  </si>
  <si>
    <t>Signal</t>
  </si>
  <si>
    <t>Quora</t>
  </si>
  <si>
    <t>Telegram</t>
  </si>
  <si>
    <t>SecondLife</t>
  </si>
  <si>
    <t>Hive Social</t>
  </si>
  <si>
    <t>peach.cool</t>
  </si>
  <si>
    <t>Wizz</t>
  </si>
  <si>
    <t>BlueSky</t>
  </si>
  <si>
    <t>Life360</t>
  </si>
  <si>
    <t>Google Meet</t>
  </si>
  <si>
    <t>Mastodon</t>
  </si>
  <si>
    <t>Plenty of Fish</t>
  </si>
  <si>
    <t>Tumblr?</t>
  </si>
  <si>
    <t>Wink</t>
  </si>
  <si>
    <t>Hily</t>
  </si>
  <si>
    <t>Kik</t>
  </si>
  <si>
    <t>Yubo</t>
  </si>
  <si>
    <t>Monkey Run</t>
  </si>
  <si>
    <t>WooPlus</t>
  </si>
  <si>
    <t>CougarD</t>
  </si>
  <si>
    <t>Fizz</t>
  </si>
  <si>
    <t>Glow</t>
  </si>
  <si>
    <t>Ashley Madison</t>
  </si>
  <si>
    <t>Stir</t>
  </si>
  <si>
    <t>Zoosk</t>
  </si>
  <si>
    <t>3Fun</t>
  </si>
  <si>
    <t>Upward</t>
  </si>
  <si>
    <t>Skool</t>
  </si>
  <si>
    <t>Gather</t>
  </si>
  <si>
    <t>Circle.so</t>
  </si>
  <si>
    <t>SK</t>
  </si>
  <si>
    <t xml:space="preserve">Main </t>
  </si>
  <si>
    <t>numbers in mio US</t>
  </si>
  <si>
    <t>Main</t>
  </si>
  <si>
    <t>Arista Networks</t>
  </si>
  <si>
    <t>PDD Holdings (Pinduoduo)</t>
  </si>
  <si>
    <t>MercadoLibre</t>
  </si>
  <si>
    <t>Sea Limited</t>
  </si>
  <si>
    <t>Copart</t>
  </si>
  <si>
    <t>CPRT</t>
  </si>
  <si>
    <t>Carvana</t>
  </si>
  <si>
    <t>CVNA</t>
  </si>
  <si>
    <t>Instacart (Maplebear Inc.)</t>
  </si>
  <si>
    <t>Alibaba Health Information Technology</t>
  </si>
  <si>
    <t>ZOZO</t>
  </si>
  <si>
    <t>SCHA.OL</t>
  </si>
  <si>
    <t>NYKAA.NS</t>
  </si>
  <si>
    <t>Global-e</t>
  </si>
  <si>
    <t>GoTo</t>
  </si>
  <si>
    <t>Ocado</t>
  </si>
  <si>
    <t>OCDO.L</t>
  </si>
  <si>
    <t>Redcare Pharmacy</t>
  </si>
  <si>
    <t>RDC.DE</t>
  </si>
  <si>
    <t>Mercari</t>
  </si>
  <si>
    <t>4385.T</t>
  </si>
  <si>
    <t>momo.com Inc.</t>
  </si>
  <si>
    <t>8454.TW</t>
  </si>
  <si>
    <t>IndiaMART</t>
  </si>
  <si>
    <t>INDIAMART.NS</t>
  </si>
  <si>
    <t>Revolve</t>
  </si>
  <si>
    <t>RVLV</t>
  </si>
  <si>
    <t>About You</t>
  </si>
  <si>
    <t>YOU.DE</t>
  </si>
  <si>
    <t>Lightspeed POS</t>
  </si>
  <si>
    <t>LSPD</t>
  </si>
  <si>
    <t>Cimpress</t>
  </si>
  <si>
    <t>CMPR</t>
  </si>
  <si>
    <t>Auction Technology Group</t>
  </si>
  <si>
    <t>ATG.L</t>
  </si>
  <si>
    <t>Liquidity Services</t>
  </si>
  <si>
    <t>LQDT</t>
  </si>
  <si>
    <t>VTEX</t>
  </si>
  <si>
    <t>Bukalapak.com</t>
  </si>
  <si>
    <t>BUKA.JK</t>
  </si>
  <si>
    <t>CEWE</t>
  </si>
  <si>
    <t>CWC.F</t>
  </si>
  <si>
    <t>Groupon</t>
  </si>
  <si>
    <t>GRPN</t>
  </si>
  <si>
    <t>Wirtualna Polska (WP Holding)</t>
  </si>
  <si>
    <t>WPL.WA</t>
  </si>
  <si>
    <t>MYT Netherlands Parent (Mytheresa)</t>
  </si>
  <si>
    <t>MYTE</t>
  </si>
  <si>
    <t>Uxin Limited</t>
  </si>
  <si>
    <t>UXIN</t>
  </si>
  <si>
    <t>The RealReal</t>
  </si>
  <si>
    <t>REAL</t>
  </si>
  <si>
    <t>Vivid Seats</t>
  </si>
  <si>
    <t>SEAT</t>
  </si>
  <si>
    <t>Infibeam Avenues</t>
  </si>
  <si>
    <t>INFIBEAM.NS</t>
  </si>
  <si>
    <t>Zur Rose Group</t>
  </si>
  <si>
    <t>ROSE.SW</t>
  </si>
  <si>
    <t>Dada Nexus</t>
  </si>
  <si>
    <t>DADA</t>
  </si>
  <si>
    <t>THG (The Hut Group)</t>
  </si>
  <si>
    <t>THG.L</t>
  </si>
  <si>
    <t>Boohoo Group</t>
  </si>
  <si>
    <t>BOO.L</t>
  </si>
  <si>
    <t>Dingdong Maicai</t>
  </si>
  <si>
    <t>DDL</t>
  </si>
  <si>
    <t>ASOS</t>
  </si>
  <si>
    <t>ASC.L</t>
  </si>
  <si>
    <t>BigCommerce</t>
  </si>
  <si>
    <t>BIGC</t>
  </si>
  <si>
    <t>MSTC Limited</t>
  </si>
  <si>
    <t>MSTCLTD.NS</t>
  </si>
  <si>
    <t>ThredUp</t>
  </si>
  <si>
    <t>TDUP</t>
  </si>
  <si>
    <t>BHG Group AB</t>
  </si>
  <si>
    <t>BHG.ST</t>
  </si>
  <si>
    <t>Shoper</t>
  </si>
  <si>
    <t>SHO.WA</t>
  </si>
  <si>
    <t>home24</t>
  </si>
  <si>
    <t>H24.HM</t>
  </si>
  <si>
    <t>Kits Eyecare</t>
  </si>
  <si>
    <t>KITS.TO</t>
  </si>
  <si>
    <t>The Original BARK Company</t>
  </si>
  <si>
    <t>BARK</t>
  </si>
  <si>
    <t>Jumia</t>
  </si>
  <si>
    <t>JMIA</t>
  </si>
  <si>
    <t>Beyond, Inc.</t>
  </si>
  <si>
    <t>BYON</t>
  </si>
  <si>
    <t>Americanas</t>
  </si>
  <si>
    <t>AMER3.SA</t>
  </si>
  <si>
    <t>Cettire Limited</t>
  </si>
  <si>
    <t>CTT.AX</t>
  </si>
  <si>
    <t>Hong Kong Technology Venture Company (HKTV)</t>
  </si>
  <si>
    <t>1137.HK</t>
  </si>
  <si>
    <t>Westwing Group</t>
  </si>
  <si>
    <t>WEW.DE</t>
  </si>
  <si>
    <t>Baozun</t>
  </si>
  <si>
    <t>BZUN</t>
  </si>
  <si>
    <t>Vente-Unique.com</t>
  </si>
  <si>
    <t>ALVU.PA</t>
  </si>
  <si>
    <t>a.k.a. Brands</t>
  </si>
  <si>
    <t>AKA</t>
  </si>
  <si>
    <t>Allied Tecnologia</t>
  </si>
  <si>
    <t>ALLD3.SA</t>
  </si>
  <si>
    <t>Verkkokauppa.com</t>
  </si>
  <si>
    <t>VERK.HE</t>
  </si>
  <si>
    <t>SRP Groupe (Showroomprive.com)</t>
  </si>
  <si>
    <t>SRP.PA</t>
  </si>
  <si>
    <t>1stdibs.com</t>
  </si>
  <si>
    <t>DIBS</t>
  </si>
  <si>
    <t>Bike24 Holding</t>
  </si>
  <si>
    <t>BIKE.DE</t>
  </si>
  <si>
    <t>Global Fashion Group</t>
  </si>
  <si>
    <t>GFG.DE</t>
  </si>
  <si>
    <t>1-800-PetMeds</t>
  </si>
  <si>
    <t>PETS</t>
  </si>
  <si>
    <t>Artnet AG</t>
  </si>
  <si>
    <t>ART.DE</t>
  </si>
  <si>
    <t>Natural Health Trends</t>
  </si>
  <si>
    <t>NHTC</t>
  </si>
  <si>
    <t>CDON AB</t>
  </si>
  <si>
    <t>CDON.ST</t>
  </si>
  <si>
    <t>Mister Spex</t>
  </si>
  <si>
    <t>MRX.F</t>
  </si>
  <si>
    <t>CarParts.com</t>
  </si>
  <si>
    <t>PRTS</t>
  </si>
  <si>
    <t>Grove Collaborative</t>
  </si>
  <si>
    <t>GROV</t>
  </si>
  <si>
    <t>Groupe LDLC</t>
  </si>
  <si>
    <t>ALLDL.PA</t>
  </si>
  <si>
    <t>Hour Loop</t>
  </si>
  <si>
    <t>HOUR</t>
  </si>
  <si>
    <t>Katapult Holdings</t>
  </si>
  <si>
    <t>KPLT</t>
  </si>
  <si>
    <t>Delticom AG</t>
  </si>
  <si>
    <t>DEX.DE</t>
  </si>
  <si>
    <t>LightInTheBox Holding</t>
  </si>
  <si>
    <t>LITB</t>
  </si>
  <si>
    <t>INTERSHOP Communications</t>
  </si>
  <si>
    <t>ISHA.DE</t>
  </si>
  <si>
    <t>Rent the Runway</t>
  </si>
  <si>
    <t>RENT</t>
  </si>
  <si>
    <t>Lulu's Fashion Lounge</t>
  </si>
  <si>
    <t>LVLU</t>
  </si>
  <si>
    <t>Webuy Global</t>
  </si>
  <si>
    <t>WBUY</t>
  </si>
  <si>
    <t>Yunji</t>
  </si>
  <si>
    <t>YJ</t>
  </si>
  <si>
    <t>Missfresh</t>
  </si>
  <si>
    <t>MF</t>
  </si>
  <si>
    <t>Newegg</t>
  </si>
  <si>
    <t>NEGG</t>
  </si>
  <si>
    <t>Kidpik</t>
  </si>
  <si>
    <t>PIK</t>
  </si>
  <si>
    <t>Treasure Global</t>
  </si>
  <si>
    <t>TGL</t>
  </si>
  <si>
    <t>Upexi</t>
  </si>
  <si>
    <t>UPXI</t>
  </si>
  <si>
    <t>Jeffs' Brands</t>
  </si>
  <si>
    <t>JFBR</t>
  </si>
  <si>
    <t>Kaspien</t>
  </si>
  <si>
    <t>KSPN</t>
  </si>
  <si>
    <t>Ozon</t>
  </si>
  <si>
    <t>OZON.ME</t>
  </si>
  <si>
    <t>CA</t>
  </si>
  <si>
    <t>HK</t>
  </si>
  <si>
    <t>IS</t>
  </si>
  <si>
    <t>TW</t>
  </si>
  <si>
    <t>SW</t>
  </si>
  <si>
    <t>BRA</t>
  </si>
  <si>
    <t>AX</t>
  </si>
  <si>
    <t>FR</t>
  </si>
  <si>
    <t>MAL</t>
  </si>
  <si>
    <t>Fortnox AB</t>
  </si>
  <si>
    <t>FNOX.ST</t>
  </si>
  <si>
    <t>SPS Commerce</t>
  </si>
  <si>
    <t>SPSC</t>
  </si>
  <si>
    <t>Cellebrite</t>
  </si>
  <si>
    <t>CLBT</t>
  </si>
  <si>
    <t>IONOS Group</t>
  </si>
  <si>
    <t>IOS.DE</t>
  </si>
  <si>
    <t>Hisense Visual Technology</t>
  </si>
  <si>
    <t>600060.SS</t>
  </si>
  <si>
    <t>Paycor</t>
  </si>
  <si>
    <t>PYCR</t>
  </si>
  <si>
    <t>Sanmina</t>
  </si>
  <si>
    <t>SANM</t>
  </si>
  <si>
    <t>Remitly</t>
  </si>
  <si>
    <t>RELY</t>
  </si>
  <si>
    <t>CyberAgent</t>
  </si>
  <si>
    <t>4751.T</t>
  </si>
  <si>
    <t>Softcat</t>
  </si>
  <si>
    <t>SCT.L</t>
  </si>
  <si>
    <t>Technoprobe</t>
  </si>
  <si>
    <t>TPRO.MI</t>
  </si>
  <si>
    <t>Tower Semiconductor</t>
  </si>
  <si>
    <t>TSEM</t>
  </si>
  <si>
    <t>Sopra Steria Group</t>
  </si>
  <si>
    <t>SOP.PA</t>
  </si>
  <si>
    <t>CLEAR Secure</t>
  </si>
  <si>
    <t>YOU</t>
  </si>
  <si>
    <t>KPIT Technologies</t>
  </si>
  <si>
    <t>KPITTECH.NS</t>
  </si>
  <si>
    <t>Rohm</t>
  </si>
  <si>
    <t>6963.T</t>
  </si>
  <si>
    <t>JFrog</t>
  </si>
  <si>
    <t>Tata Elxsi</t>
  </si>
  <si>
    <t>TATAELXSI.NS</t>
  </si>
  <si>
    <t>Hemnet Group AB</t>
  </si>
  <si>
    <t>HEM.ST</t>
  </si>
  <si>
    <t>TOTVS</t>
  </si>
  <si>
    <t>TOTS3.SA</t>
  </si>
  <si>
    <t>VusionGroup</t>
  </si>
  <si>
    <t>VU.PA</t>
  </si>
  <si>
    <t>Kinaxis</t>
  </si>
  <si>
    <t>KXS.TO</t>
  </si>
  <si>
    <t>SoundHound AI</t>
  </si>
  <si>
    <t>Nikon</t>
  </si>
  <si>
    <t>NINOY</t>
  </si>
  <si>
    <t>SolarWinds</t>
  </si>
  <si>
    <t>Nanya Technology</t>
  </si>
  <si>
    <t>2408.TW</t>
  </si>
  <si>
    <t>SiTime</t>
  </si>
  <si>
    <t>SITM</t>
  </si>
  <si>
    <t>Autohome</t>
  </si>
  <si>
    <t>ATHM</t>
  </si>
  <si>
    <t>Perfect World Entertainment</t>
  </si>
  <si>
    <t>002624.SZ</t>
  </si>
  <si>
    <t>Espressif Systems (Shanghai)</t>
  </si>
  <si>
    <t>688018.SS</t>
  </si>
  <si>
    <t>AvePoint</t>
  </si>
  <si>
    <t>AVPT</t>
  </si>
  <si>
    <t>Playtech</t>
  </si>
  <si>
    <t>PTEC.L</t>
  </si>
  <si>
    <t>Presight AI</t>
  </si>
  <si>
    <t>PRESIGHT.AE</t>
  </si>
  <si>
    <t>ZoomInfo</t>
  </si>
  <si>
    <t>ZI</t>
  </si>
  <si>
    <t>Silicon Labs</t>
  </si>
  <si>
    <t>SLAB</t>
  </si>
  <si>
    <t>Zeta Global</t>
  </si>
  <si>
    <t>ZETA</t>
  </si>
  <si>
    <t>Alight</t>
  </si>
  <si>
    <t>ALIT</t>
  </si>
  <si>
    <t>nCino</t>
  </si>
  <si>
    <t>C3 AI</t>
  </si>
  <si>
    <t>AI</t>
  </si>
  <si>
    <t>Kakao Pay</t>
  </si>
  <si>
    <t>377300.KS</t>
  </si>
  <si>
    <t>DeNA</t>
  </si>
  <si>
    <t>2432.T</t>
  </si>
  <si>
    <t>ASMPT (ASM Pacific Technology)</t>
  </si>
  <si>
    <t>0522.HK</t>
  </si>
  <si>
    <t>Asseco</t>
  </si>
  <si>
    <t>ACP.WA</t>
  </si>
  <si>
    <t>LifeStance Health Group</t>
  </si>
  <si>
    <t>LFST</t>
  </si>
  <si>
    <t>DigitalOcean</t>
  </si>
  <si>
    <t>DOCN</t>
  </si>
  <si>
    <t>LIF</t>
  </si>
  <si>
    <t>Power Integrations</t>
  </si>
  <si>
    <t>POWI</t>
  </si>
  <si>
    <t>Alkami Technology</t>
  </si>
  <si>
    <t>ALKT</t>
  </si>
  <si>
    <t>dLocal</t>
  </si>
  <si>
    <t>Uruguay</t>
  </si>
  <si>
    <t>Progress Software</t>
  </si>
  <si>
    <t>PRGS</t>
  </si>
  <si>
    <t>Lufax</t>
  </si>
  <si>
    <t>LU</t>
  </si>
  <si>
    <t>Embracer Group</t>
  </si>
  <si>
    <t>EMBRAC-B.ST</t>
  </si>
  <si>
    <t>Diginex</t>
  </si>
  <si>
    <t>DGNX</t>
  </si>
  <si>
    <t>Riot Blockchain</t>
  </si>
  <si>
    <t>RIOT</t>
  </si>
  <si>
    <t>Semtech</t>
  </si>
  <si>
    <t>SMTC</t>
  </si>
  <si>
    <t>ODDITY Tech</t>
  </si>
  <si>
    <t>ODD</t>
  </si>
  <si>
    <t>Deliveroo</t>
  </si>
  <si>
    <t>ROO.L</t>
  </si>
  <si>
    <t>Truecaller</t>
  </si>
  <si>
    <t>TRUE-B.ST</t>
  </si>
  <si>
    <t>Atoss</t>
  </si>
  <si>
    <t>AOF.F</t>
  </si>
  <si>
    <t>Payoneer</t>
  </si>
  <si>
    <t>PAYO</t>
  </si>
  <si>
    <t>Yelp</t>
  </si>
  <si>
    <t>YELP</t>
  </si>
  <si>
    <t>Calix</t>
  </si>
  <si>
    <t>CALX</t>
  </si>
  <si>
    <t>Genius Sports</t>
  </si>
  <si>
    <t>GENI</t>
  </si>
  <si>
    <t>Clarivate</t>
  </si>
  <si>
    <t>CLVT</t>
  </si>
  <si>
    <t>PAR Technology</t>
  </si>
  <si>
    <t>PAR</t>
  </si>
  <si>
    <t>JOYY</t>
  </si>
  <si>
    <t>YY</t>
  </si>
  <si>
    <t>DoubleVerify</t>
  </si>
  <si>
    <t>DV</t>
  </si>
  <si>
    <t>D-Wave Quantum</t>
  </si>
  <si>
    <t>QBTS</t>
  </si>
  <si>
    <t>RingCentral</t>
  </si>
  <si>
    <t>RNG</t>
  </si>
  <si>
    <t>Melexis NV</t>
  </si>
  <si>
    <t>MELE.BR</t>
  </si>
  <si>
    <t>TMV.DE</t>
  </si>
  <si>
    <t>Vitec Software Group</t>
  </si>
  <si>
    <t>VIT-B.ST</t>
  </si>
  <si>
    <t>TietoEVRY</t>
  </si>
  <si>
    <t>TIETO.HE</t>
  </si>
  <si>
    <t>FormFactor</t>
  </si>
  <si>
    <t>FORM</t>
  </si>
  <si>
    <t>Appian</t>
  </si>
  <si>
    <t>APPN</t>
  </si>
  <si>
    <t>Core Scientific</t>
  </si>
  <si>
    <t>CORZ</t>
  </si>
  <si>
    <t>CleanSpark</t>
  </si>
  <si>
    <t>CLSK</t>
  </si>
  <si>
    <t>KFin Technologies</t>
  </si>
  <si>
    <t>KFINTECH.NS</t>
  </si>
  <si>
    <t>NCsoft</t>
  </si>
  <si>
    <t>036570.KS</t>
  </si>
  <si>
    <t>NextVision Stabilized Systems</t>
  </si>
  <si>
    <t>NXSN.TA</t>
  </si>
  <si>
    <t>Sino-American Silicon Products</t>
  </si>
  <si>
    <t>5483.TWO</t>
  </si>
  <si>
    <t>Agilysys</t>
  </si>
  <si>
    <t>AGYS</t>
  </si>
  <si>
    <t>Exclusive Networks</t>
  </si>
  <si>
    <t>EXN.PA</t>
  </si>
  <si>
    <t>Comet Holding</t>
  </si>
  <si>
    <t>COTN.SW</t>
  </si>
  <si>
    <t>Marqeta</t>
  </si>
  <si>
    <t>MQ</t>
  </si>
  <si>
    <t>Qt Group</t>
  </si>
  <si>
    <t>QTCOM.HE</t>
  </si>
  <si>
    <t>Socionext</t>
  </si>
  <si>
    <t>6526.T</t>
  </si>
  <si>
    <t>Lemonade</t>
  </si>
  <si>
    <t>LMND</t>
  </si>
  <si>
    <t>OVH Groupe</t>
  </si>
  <si>
    <t>OVH.PA</t>
  </si>
  <si>
    <t>Impinj</t>
  </si>
  <si>
    <t>PI</t>
  </si>
  <si>
    <t>BlackBerry</t>
  </si>
  <si>
    <t>BB</t>
  </si>
  <si>
    <t>SUNeVision</t>
  </si>
  <si>
    <t>1686.HK</t>
  </si>
  <si>
    <t>Synaptics</t>
  </si>
  <si>
    <t>SYNA</t>
  </si>
  <si>
    <t>Playtika</t>
  </si>
  <si>
    <t>PLTK</t>
  </si>
  <si>
    <t>Nordic Semiconductor</t>
  </si>
  <si>
    <t>NOD.OL</t>
  </si>
  <si>
    <t>VisEra Technologies</t>
  </si>
  <si>
    <t>6789.TW</t>
  </si>
  <si>
    <t>Ambarella</t>
  </si>
  <si>
    <t>AMBA</t>
  </si>
  <si>
    <t>Paradox Interactive</t>
  </si>
  <si>
    <t>PDX.ST</t>
  </si>
  <si>
    <t>EverCommerce</t>
  </si>
  <si>
    <t>EVCM</t>
  </si>
  <si>
    <t>Esker</t>
  </si>
  <si>
    <t>ALESK.PA</t>
  </si>
  <si>
    <t>Powerchip Semiconductor Manufacturing</t>
  </si>
  <si>
    <t>6770.TW</t>
  </si>
  <si>
    <t>Soitec</t>
  </si>
  <si>
    <t>SOI.PA</t>
  </si>
  <si>
    <t>Matterport</t>
  </si>
  <si>
    <t>MTTR</t>
  </si>
  <si>
    <t>NCR Atleos Corporation</t>
  </si>
  <si>
    <t>NATL</t>
  </si>
  <si>
    <t>Planisware</t>
  </si>
  <si>
    <t>PLNW.PA</t>
  </si>
  <si>
    <t>Northern Data AG</t>
  </si>
  <si>
    <t>NB2.DE</t>
  </si>
  <si>
    <t>Certara</t>
  </si>
  <si>
    <t>CERT</t>
  </si>
  <si>
    <t>CSG International</t>
  </si>
  <si>
    <t>CSGS</t>
  </si>
  <si>
    <t>Nan Ya PCB</t>
  </si>
  <si>
    <t>8046.TW</t>
  </si>
  <si>
    <t>Hesai Group</t>
  </si>
  <si>
    <t>HSAI</t>
  </si>
  <si>
    <t>Bayanat AI</t>
  </si>
  <si>
    <t>BAYANAT.AE</t>
  </si>
  <si>
    <t>Sterling Check</t>
  </si>
  <si>
    <t>STER</t>
  </si>
  <si>
    <t>LiveRamp</t>
  </si>
  <si>
    <t>RAMP</t>
  </si>
  <si>
    <t>Rasan Information Technology Company</t>
  </si>
  <si>
    <t>8313.SR</t>
  </si>
  <si>
    <t>iQIYI</t>
  </si>
  <si>
    <t>IQ</t>
  </si>
  <si>
    <t>Terveystalo</t>
  </si>
  <si>
    <t>TTALO.HE</t>
  </si>
  <si>
    <t>Despegar</t>
  </si>
  <si>
    <t>DESP</t>
  </si>
  <si>
    <t>Domain Holdings Australia</t>
  </si>
  <si>
    <t>DHG.AX</t>
  </si>
  <si>
    <t>Criteo</t>
  </si>
  <si>
    <t>CRTO</t>
  </si>
  <si>
    <t>Kulicke and Soffa Industries</t>
  </si>
  <si>
    <t>KLIC</t>
  </si>
  <si>
    <t>NextNav</t>
  </si>
  <si>
    <t>NN</t>
  </si>
  <si>
    <t>Vishay Intertechnology</t>
  </si>
  <si>
    <t>VSH</t>
  </si>
  <si>
    <t>Money Forward</t>
  </si>
  <si>
    <t>3994.T</t>
  </si>
  <si>
    <t>AvidXchange</t>
  </si>
  <si>
    <t>AVDX</t>
  </si>
  <si>
    <t>Zuora</t>
  </si>
  <si>
    <t>ZUO</t>
  </si>
  <si>
    <t>ePlus</t>
  </si>
  <si>
    <t>PLUS</t>
  </si>
  <si>
    <t>Diebold Nixdorf</t>
  </si>
  <si>
    <t>DBD</t>
  </si>
  <si>
    <t>Trainline</t>
  </si>
  <si>
    <t>TRN.L</t>
  </si>
  <si>
    <t>Rorze Corporation</t>
  </si>
  <si>
    <t>6323.T</t>
  </si>
  <si>
    <t>freee K.K.</t>
  </si>
  <si>
    <t>4478.T</t>
  </si>
  <si>
    <t>Bytes Technology</t>
  </si>
  <si>
    <t>BYIT.L</t>
  </si>
  <si>
    <t>Yubico</t>
  </si>
  <si>
    <t>YUBICO.ST</t>
  </si>
  <si>
    <t>Mixi</t>
  </si>
  <si>
    <t>2121.T</t>
  </si>
  <si>
    <t>Bitdeer Technologies Group</t>
  </si>
  <si>
    <t>BTDR</t>
  </si>
  <si>
    <t>Rapid7</t>
  </si>
  <si>
    <t>RPD</t>
  </si>
  <si>
    <t>Omnicell</t>
  </si>
  <si>
    <t>OMCL</t>
  </si>
  <si>
    <t>Axcelis Technologies</t>
  </si>
  <si>
    <t>ACLS</t>
  </si>
  <si>
    <t>Sapiens</t>
  </si>
  <si>
    <t>SPNS</t>
  </si>
  <si>
    <t>Jamf</t>
  </si>
  <si>
    <t>JAMF</t>
  </si>
  <si>
    <t>NETSCOUT</t>
  </si>
  <si>
    <t>NTCT</t>
  </si>
  <si>
    <t>Kontron AG</t>
  </si>
  <si>
    <t>KTN.F</t>
  </si>
  <si>
    <t>ANI Pharmaceuticals</t>
  </si>
  <si>
    <t>ANIP</t>
  </si>
  <si>
    <t>iFAST Corporation</t>
  </si>
  <si>
    <t>AIY.SI</t>
  </si>
  <si>
    <t>Phreesia</t>
  </si>
  <si>
    <t>PHR</t>
  </si>
  <si>
    <t>Schrödinger</t>
  </si>
  <si>
    <t>SDGR</t>
  </si>
  <si>
    <t>PagerDuty</t>
  </si>
  <si>
    <t>PD</t>
  </si>
  <si>
    <t>Ubisoft</t>
  </si>
  <si>
    <t>UBI.PA</t>
  </si>
  <si>
    <t>Nexus AG</t>
  </si>
  <si>
    <t>NXU.DE</t>
  </si>
  <si>
    <t>Pearl Abyss</t>
  </si>
  <si>
    <t>263750.KQ</t>
  </si>
  <si>
    <t>tuya</t>
  </si>
  <si>
    <t>TUYA</t>
  </si>
  <si>
    <t>Silicon Motion</t>
  </si>
  <si>
    <t>SIMO</t>
  </si>
  <si>
    <t>One Software Technologies</t>
  </si>
  <si>
    <t>ONE.TA</t>
  </si>
  <si>
    <t>Hypoport</t>
  </si>
  <si>
    <t>HYQ.F</t>
  </si>
  <si>
    <t>HelloFresh</t>
  </si>
  <si>
    <t>HFG.DE</t>
  </si>
  <si>
    <t>CompuGroup Medical</t>
  </si>
  <si>
    <t>COP.DE</t>
  </si>
  <si>
    <t>Opera</t>
  </si>
  <si>
    <t>OPRA</t>
  </si>
  <si>
    <t>Spirent</t>
  </si>
  <si>
    <t>SPT.L</t>
  </si>
  <si>
    <t>LegalZoom</t>
  </si>
  <si>
    <t>LZ</t>
  </si>
  <si>
    <t>Semrush</t>
  </si>
  <si>
    <t>SEMR</t>
  </si>
  <si>
    <t>Ibotta</t>
  </si>
  <si>
    <t>IBTA</t>
  </si>
  <si>
    <t>PEXA Group</t>
  </si>
  <si>
    <t>PXA.AX</t>
  </si>
  <si>
    <t>MeridianLink</t>
  </si>
  <si>
    <t>MLNK</t>
  </si>
  <si>
    <t>secunet</t>
  </si>
  <si>
    <t>YSN.F</t>
  </si>
  <si>
    <t>Teladoc Health</t>
  </si>
  <si>
    <t>TDOC</t>
  </si>
  <si>
    <t>Phoenix Group</t>
  </si>
  <si>
    <t>PHX.AE</t>
  </si>
  <si>
    <t>N-Able</t>
  </si>
  <si>
    <t>NABL</t>
  </si>
  <si>
    <t>Karooooo</t>
  </si>
  <si>
    <t>KARO</t>
  </si>
  <si>
    <t>Aixtron</t>
  </si>
  <si>
    <t>AIXA.F</t>
  </si>
  <si>
    <t>IREN (Iris Energy)</t>
  </si>
  <si>
    <t>IREN</t>
  </si>
  <si>
    <t>Hut 8 Mining</t>
  </si>
  <si>
    <t>HUT</t>
  </si>
  <si>
    <t>Zip Co</t>
  </si>
  <si>
    <t>ZIP.AX</t>
  </si>
  <si>
    <t>UP Fintech (Tiger Brokers)</t>
  </si>
  <si>
    <t>TIGR</t>
  </si>
  <si>
    <t>Amplitude</t>
  </si>
  <si>
    <t>AMPL</t>
  </si>
  <si>
    <t>ACM Research</t>
  </si>
  <si>
    <t>ACMR</t>
  </si>
  <si>
    <t>Donnelley Financial Solutions</t>
  </si>
  <si>
    <t>DFIN</t>
  </si>
  <si>
    <t>Siltronic</t>
  </si>
  <si>
    <t>WAF.F</t>
  </si>
  <si>
    <t>Sprout Social</t>
  </si>
  <si>
    <t>SPT</t>
  </si>
  <si>
    <t>A10 Networks</t>
  </si>
  <si>
    <t>ATEN</t>
  </si>
  <si>
    <t>Applied Blockchain</t>
  </si>
  <si>
    <t>APLD</t>
  </si>
  <si>
    <t>NCR Voyix Corporation</t>
  </si>
  <si>
    <t>VYX</t>
  </si>
  <si>
    <t>Grid Dynamics</t>
  </si>
  <si>
    <t>GDYN</t>
  </si>
  <si>
    <t>Photronics</t>
  </si>
  <si>
    <t>PLAB</t>
  </si>
  <si>
    <t>Trustpilot Group</t>
  </si>
  <si>
    <t>TRST.L</t>
  </si>
  <si>
    <t>Lectra SA</t>
  </si>
  <si>
    <t>LSS.PA</t>
  </si>
  <si>
    <t>Raspberry Pi</t>
  </si>
  <si>
    <t>RPI.L</t>
  </si>
  <si>
    <t>Dave Inc.</t>
  </si>
  <si>
    <t>Himax</t>
  </si>
  <si>
    <t>HIMX</t>
  </si>
  <si>
    <t>MapmyIndia</t>
  </si>
  <si>
    <t>MAPMYINDIA.NS</t>
  </si>
  <si>
    <t>Veeco</t>
  </si>
  <si>
    <t>VECO</t>
  </si>
  <si>
    <t>Coursera</t>
  </si>
  <si>
    <t>COUR</t>
  </si>
  <si>
    <t>GungHo Online Entertainment</t>
  </si>
  <si>
    <t>3765.T</t>
  </si>
  <si>
    <t>Endava</t>
  </si>
  <si>
    <t>DAVA</t>
  </si>
  <si>
    <t>LendingClub</t>
  </si>
  <si>
    <t>LC</t>
  </si>
  <si>
    <t>Nagarro</t>
  </si>
  <si>
    <t>NA9.DE</t>
  </si>
  <si>
    <t>Flywire</t>
  </si>
  <si>
    <t>FLYW</t>
  </si>
  <si>
    <t>Redfin</t>
  </si>
  <si>
    <t>RDFN</t>
  </si>
  <si>
    <t>Learning Technologies Group</t>
  </si>
  <si>
    <t>LTG.L</t>
  </si>
  <si>
    <t>WIN Semiconductors</t>
  </si>
  <si>
    <t>3105.TWO</t>
  </si>
  <si>
    <t>PROG Holdings</t>
  </si>
  <si>
    <t>PRG</t>
  </si>
  <si>
    <t>Harmonic</t>
  </si>
  <si>
    <t>HLIT</t>
  </si>
  <si>
    <t>Elmos Semiconductor</t>
  </si>
  <si>
    <t>ELG.DE</t>
  </si>
  <si>
    <t>Kainos Group</t>
  </si>
  <si>
    <t>KNOS.L</t>
  </si>
  <si>
    <t>Olo</t>
  </si>
  <si>
    <t>OLO</t>
  </si>
  <si>
    <t>Megaport Limited</t>
  </si>
  <si>
    <t>MP1.AX</t>
  </si>
  <si>
    <t>Webjet Limited</t>
  </si>
  <si>
    <t>WEB.AX</t>
  </si>
  <si>
    <t>SAKURA Internet</t>
  </si>
  <si>
    <t>3778.T</t>
  </si>
  <si>
    <t>Verint Systems</t>
  </si>
  <si>
    <t>VRNT</t>
  </si>
  <si>
    <t>Mensch und Maschine</t>
  </si>
  <si>
    <t>MUM.F</t>
  </si>
  <si>
    <t>Quantum Computing</t>
  </si>
  <si>
    <t>QUBT</t>
  </si>
  <si>
    <t>Enghouse Systems</t>
  </si>
  <si>
    <t>ENGH.TO</t>
  </si>
  <si>
    <t>Udemy</t>
  </si>
  <si>
    <t>UDMY</t>
  </si>
  <si>
    <t>Crayon Group</t>
  </si>
  <si>
    <t>CRAYN.OL</t>
  </si>
  <si>
    <t>Digi International</t>
  </si>
  <si>
    <t>DGII</t>
  </si>
  <si>
    <t>Taboola.com</t>
  </si>
  <si>
    <t>TBLA</t>
  </si>
  <si>
    <t>Arlo Technologies</t>
  </si>
  <si>
    <t>ARLO</t>
  </si>
  <si>
    <t>Cybozu</t>
  </si>
  <si>
    <t>4776.T</t>
  </si>
  <si>
    <t>UCT (Ultra Clean Holdings)</t>
  </si>
  <si>
    <t>UCTT</t>
  </si>
  <si>
    <t>Docebo</t>
  </si>
  <si>
    <t>DCBO</t>
  </si>
  <si>
    <t>SoftwareONE</t>
  </si>
  <si>
    <t>SWON.SW</t>
  </si>
  <si>
    <t>Iress Limited</t>
  </si>
  <si>
    <t>IRE.AX</t>
  </si>
  <si>
    <t>Fiverr</t>
  </si>
  <si>
    <t>FVRR</t>
  </si>
  <si>
    <t>Sabre</t>
  </si>
  <si>
    <t>SABR</t>
  </si>
  <si>
    <t>MaxLinear</t>
  </si>
  <si>
    <t>MXL</t>
  </si>
  <si>
    <t>QuinStreet</t>
  </si>
  <si>
    <t>QNST</t>
  </si>
  <si>
    <t>Formosa Sumco Technology</t>
  </si>
  <si>
    <t>3532.TW</t>
  </si>
  <si>
    <t>Penguin Solutions</t>
  </si>
  <si>
    <t>PENG</t>
  </si>
  <si>
    <t>TeraWulf</t>
  </si>
  <si>
    <t>WULF</t>
  </si>
  <si>
    <t>Yalla Group</t>
  </si>
  <si>
    <t>Paysafe</t>
  </si>
  <si>
    <t>PSFE</t>
  </si>
  <si>
    <t>Viant Technology</t>
  </si>
  <si>
    <t>DSP</t>
  </si>
  <si>
    <t>GB Group (GBG)</t>
  </si>
  <si>
    <t>GBG.L</t>
  </si>
  <si>
    <t>BigBear.ai</t>
  </si>
  <si>
    <t>BBAI</t>
  </si>
  <si>
    <t>eMudhra</t>
  </si>
  <si>
    <t>EMUDHRA.NS</t>
  </si>
  <si>
    <t>Youdao</t>
  </si>
  <si>
    <t>DAO</t>
  </si>
  <si>
    <t>Blend Labs</t>
  </si>
  <si>
    <t>BLND</t>
  </si>
  <si>
    <t>Vimeo</t>
  </si>
  <si>
    <t>VMEO</t>
  </si>
  <si>
    <t>Cipher Mining</t>
  </si>
  <si>
    <t>CIFR</t>
  </si>
  <si>
    <t>Protolabs</t>
  </si>
  <si>
    <t>PRLB</t>
  </si>
  <si>
    <t>Exail Technologies</t>
  </si>
  <si>
    <t>EXA.PA</t>
  </si>
  <si>
    <t>Alfa Financial Software</t>
  </si>
  <si>
    <t>ALFA.L</t>
  </si>
  <si>
    <t>PROS</t>
  </si>
  <si>
    <t>PRO</t>
  </si>
  <si>
    <t>Mastek</t>
  </si>
  <si>
    <t>MASTEK.NS</t>
  </si>
  <si>
    <t>i3 Verticals</t>
  </si>
  <si>
    <t>IIIV</t>
  </si>
  <si>
    <t>Couchbase</t>
  </si>
  <si>
    <t>BASE</t>
  </si>
  <si>
    <t>TANLA</t>
  </si>
  <si>
    <t>TANLA.NS</t>
  </si>
  <si>
    <t>Secureworks</t>
  </si>
  <si>
    <t>SCWX</t>
  </si>
  <si>
    <t>Yext</t>
  </si>
  <si>
    <t>YEXT</t>
  </si>
  <si>
    <t>Weave Communications</t>
  </si>
  <si>
    <t>WEAV</t>
  </si>
  <si>
    <t>Pagaya Technologies</t>
  </si>
  <si>
    <t>PGY</t>
  </si>
  <si>
    <t>Wemade</t>
  </si>
  <si>
    <t>112040.KQ</t>
  </si>
  <si>
    <t>Zuken Inc.</t>
  </si>
  <si>
    <t>6947.T</t>
  </si>
  <si>
    <t>Riskified</t>
  </si>
  <si>
    <t>RSKD</t>
  </si>
  <si>
    <t>TOWA Corporation</t>
  </si>
  <si>
    <t>6315.T</t>
  </si>
  <si>
    <t>PDF Solutions</t>
  </si>
  <si>
    <t>PDFS</t>
  </si>
  <si>
    <t>Huya</t>
  </si>
  <si>
    <t>HUYA</t>
  </si>
  <si>
    <t>BitFuFu</t>
  </si>
  <si>
    <t>FUFU</t>
  </si>
  <si>
    <t>Epsilon Net</t>
  </si>
  <si>
    <t>EPSIL.AT</t>
  </si>
  <si>
    <t>Greece</t>
  </si>
  <si>
    <t>DeFi Technologies</t>
  </si>
  <si>
    <t>DEFI.NE</t>
  </si>
  <si>
    <t>Copperleaf Technologies</t>
  </si>
  <si>
    <t>CPLF.TO</t>
  </si>
  <si>
    <t>Cognyte Software</t>
  </si>
  <si>
    <t>CGNT</t>
  </si>
  <si>
    <t>Cohu</t>
  </si>
  <si>
    <t>COHU</t>
  </si>
  <si>
    <t>Mühlbauer Holding</t>
  </si>
  <si>
    <t>MUB.DE</t>
  </si>
  <si>
    <t>Gentrack Group</t>
  </si>
  <si>
    <t>GTK.NZ</t>
  </si>
  <si>
    <t>Ituran</t>
  </si>
  <si>
    <t>ITRN</t>
  </si>
  <si>
    <t>Hansen Technologies</t>
  </si>
  <si>
    <t>HSN.AX</t>
  </si>
  <si>
    <t>Corsair Gaming</t>
  </si>
  <si>
    <t>CRSR</t>
  </si>
  <si>
    <t>Stratasys</t>
  </si>
  <si>
    <t>SSYS</t>
  </si>
  <si>
    <t>NETGEAR</t>
  </si>
  <si>
    <t>NTGR</t>
  </si>
  <si>
    <t>Ichor Systems</t>
  </si>
  <si>
    <t>ICHR</t>
  </si>
  <si>
    <t>Telus International</t>
  </si>
  <si>
    <t>TIXT</t>
  </si>
  <si>
    <t>SÜSS MicroTec</t>
  </si>
  <si>
    <t>SMHN.DE</t>
  </si>
  <si>
    <t>CI&amp;T</t>
  </si>
  <si>
    <t>CINT</t>
  </si>
  <si>
    <t>Magic Software</t>
  </si>
  <si>
    <t>MGIC</t>
  </si>
  <si>
    <t>SiteMinder</t>
  </si>
  <si>
    <t>SDR.AX</t>
  </si>
  <si>
    <t>Avalon Technologies</t>
  </si>
  <si>
    <t>AVALON.NS</t>
  </si>
  <si>
    <t>Gree</t>
  </si>
  <si>
    <t>3632.T</t>
  </si>
  <si>
    <t>Asseco Business Solutions</t>
  </si>
  <si>
    <t>ABS.WA</t>
  </si>
  <si>
    <t>Getty Images</t>
  </si>
  <si>
    <t>GETY</t>
  </si>
  <si>
    <t>Koh Young Technology</t>
  </si>
  <si>
    <t>098460.KQ</t>
  </si>
  <si>
    <t>E2open</t>
  </si>
  <si>
    <t>ETWO</t>
  </si>
  <si>
    <t>PowerFleet</t>
  </si>
  <si>
    <t>AIOT</t>
  </si>
  <si>
    <t>Equasens</t>
  </si>
  <si>
    <t>EQS.PA</t>
  </si>
  <si>
    <t>u-blox</t>
  </si>
  <si>
    <t>UBXN.SW</t>
  </si>
  <si>
    <t>NerdWallet</t>
  </si>
  <si>
    <t>NRDS</t>
  </si>
  <si>
    <t>Quadient</t>
  </si>
  <si>
    <t>QDT.PA</t>
  </si>
  <si>
    <t>Catapult Group International</t>
  </si>
  <si>
    <t>CAT.AX</t>
  </si>
  <si>
    <t>TomTom</t>
  </si>
  <si>
    <t>TOM2.AS</t>
  </si>
  <si>
    <t>Bravura Solutions</t>
  </si>
  <si>
    <t>BVS.AX</t>
  </si>
  <si>
    <t>TechTarget</t>
  </si>
  <si>
    <t>TTGT</t>
  </si>
  <si>
    <t>Alpha &amp; Omega Semiconductor</t>
  </si>
  <si>
    <t>AOSL</t>
  </si>
  <si>
    <t>Hippo</t>
  </si>
  <si>
    <t>HIPO</t>
  </si>
  <si>
    <t>Similarweb</t>
  </si>
  <si>
    <t>SMWB</t>
  </si>
  <si>
    <t>Nextdoor</t>
  </si>
  <si>
    <t>KIND</t>
  </si>
  <si>
    <t>LendingTree</t>
  </si>
  <si>
    <t>TREE</t>
  </si>
  <si>
    <t>AMTD Digital</t>
  </si>
  <si>
    <t>HKD</t>
  </si>
  <si>
    <t>Cantaloupe</t>
  </si>
  <si>
    <t>CTLP</t>
  </si>
  <si>
    <t>OneSpan</t>
  </si>
  <si>
    <t>OSPN</t>
  </si>
  <si>
    <t>Porch Group</t>
  </si>
  <si>
    <t>PRCH</t>
  </si>
  <si>
    <t>CEVA</t>
  </si>
  <si>
    <t>X-FAB</t>
  </si>
  <si>
    <t>XFAB.PA</t>
  </si>
  <si>
    <t>ZipRecruiter</t>
  </si>
  <si>
    <t>ZIP</t>
  </si>
  <si>
    <t>EaseMyTrip</t>
  </si>
  <si>
    <t>EASEMYTRIP.NS</t>
  </si>
  <si>
    <t>Shutterstock</t>
  </si>
  <si>
    <t>SSTK</t>
  </si>
  <si>
    <t>Priority Technology Holdings</t>
  </si>
  <si>
    <t>PRTH</t>
  </si>
  <si>
    <t>Simulations Plus</t>
  </si>
  <si>
    <t>SLP</t>
  </si>
  <si>
    <t>AT&amp;S Austria Technologie &amp; Systemtechnik</t>
  </si>
  <si>
    <t>ATS.VI</t>
  </si>
  <si>
    <t>NCC Group plc</t>
  </si>
  <si>
    <t>NCC.L</t>
  </si>
  <si>
    <t>Logility Supply Chain Solutions</t>
  </si>
  <si>
    <t>LGTY</t>
  </si>
  <si>
    <t>ChipMOS Technologies</t>
  </si>
  <si>
    <t>IMOS</t>
  </si>
  <si>
    <t>Frequentis</t>
  </si>
  <si>
    <t>FQT.VI</t>
  </si>
  <si>
    <t>BOE Varitronix</t>
  </si>
  <si>
    <t>0710.HK</t>
  </si>
  <si>
    <t>Red Violet</t>
  </si>
  <si>
    <t>RDVT</t>
  </si>
  <si>
    <t>MediaAlpha</t>
  </si>
  <si>
    <t>MAX</t>
  </si>
  <si>
    <t>Red Cat Holdings</t>
  </si>
  <si>
    <t>RCAT</t>
  </si>
  <si>
    <t>Team17</t>
  </si>
  <si>
    <t>TM17.L</t>
  </si>
  <si>
    <t>Thryv</t>
  </si>
  <si>
    <t>THRY</t>
  </si>
  <si>
    <t>DoubleDown Interactive</t>
  </si>
  <si>
    <t>DDI</t>
  </si>
  <si>
    <t>PlayWay</t>
  </si>
  <si>
    <t>PLW.WA</t>
  </si>
  <si>
    <t>Xerox</t>
  </si>
  <si>
    <t>XRX</t>
  </si>
  <si>
    <t>D2L Inc.</t>
  </si>
  <si>
    <t>DTOL.TO</t>
  </si>
  <si>
    <t>Nuix Limited</t>
  </si>
  <si>
    <t>NXL.AX</t>
  </si>
  <si>
    <t>FD Technologies</t>
  </si>
  <si>
    <t>FDP.L</t>
  </si>
  <si>
    <t>Vista Group International</t>
  </si>
  <si>
    <t>VGL.NZ</t>
  </si>
  <si>
    <t>cBrain</t>
  </si>
  <si>
    <t>CBRAIN.CO</t>
  </si>
  <si>
    <t>Faro Technologies</t>
  </si>
  <si>
    <t>FARO</t>
  </si>
  <si>
    <t>GigaCloud Technology</t>
  </si>
  <si>
    <t>Talkspace</t>
  </si>
  <si>
    <t>TALK</t>
  </si>
  <si>
    <t>RS Technologies</t>
  </si>
  <si>
    <t>3445.T</t>
  </si>
  <si>
    <t>Qudian</t>
  </si>
  <si>
    <t>QD</t>
  </si>
  <si>
    <t>Veradigm</t>
  </si>
  <si>
    <t>MDRX</t>
  </si>
  <si>
    <t>PSI Software</t>
  </si>
  <si>
    <t>PSAN.DE</t>
  </si>
  <si>
    <t>Bitfarms</t>
  </si>
  <si>
    <t>BITF</t>
  </si>
  <si>
    <t>Repay Holdings</t>
  </si>
  <si>
    <t>RPAY</t>
  </si>
  <si>
    <t>Wiit S.p.A.</t>
  </si>
  <si>
    <t>WIIT.MI</t>
  </si>
  <si>
    <t>Gravity Co.</t>
  </si>
  <si>
    <t>GRVY</t>
  </si>
  <si>
    <t>Aeva Technologies</t>
  </si>
  <si>
    <t>AEVA</t>
  </si>
  <si>
    <t>Computer Modelling Group</t>
  </si>
  <si>
    <t>CMG.TO</t>
  </si>
  <si>
    <t>Pinewood Technologies Group</t>
  </si>
  <si>
    <t>PINE.L</t>
  </si>
  <si>
    <t>COLOPL</t>
  </si>
  <si>
    <t>3668.T</t>
  </si>
  <si>
    <t>PubMatic</t>
  </si>
  <si>
    <t>PUBM</t>
  </si>
  <si>
    <t>Dye &amp; Durham</t>
  </si>
  <si>
    <t>DND.TO</t>
  </si>
  <si>
    <t>kneat.com</t>
  </si>
  <si>
    <t>FOBK.F</t>
  </si>
  <si>
    <t>Linedata Services</t>
  </si>
  <si>
    <t>LIN.PA</t>
  </si>
  <si>
    <t>Ouster</t>
  </si>
  <si>
    <t>OUST</t>
  </si>
  <si>
    <t>Stitch Fix</t>
  </si>
  <si>
    <t>SFIX</t>
  </si>
  <si>
    <t>Consensus Cloud Solutions</t>
  </si>
  <si>
    <t>CCSI</t>
  </si>
  <si>
    <t>Sidetrade</t>
  </si>
  <si>
    <t>ALBFR.PA</t>
  </si>
  <si>
    <t>Cigniti Technologies</t>
  </si>
  <si>
    <t>CIGNITITEC.NS</t>
  </si>
  <si>
    <t>Allient</t>
  </si>
  <si>
    <t>ALNT</t>
  </si>
  <si>
    <t>Coveo Solutions</t>
  </si>
  <si>
    <t>CVO.TO</t>
  </si>
  <si>
    <t>indie Semiconductor</t>
  </si>
  <si>
    <t>INDI</t>
  </si>
  <si>
    <t>ReposiTrak</t>
  </si>
  <si>
    <t>TRAK</t>
  </si>
  <si>
    <t>Pexip</t>
  </si>
  <si>
    <t>PEXIP.OL</t>
  </si>
  <si>
    <t>Lesaka Technologies</t>
  </si>
  <si>
    <t>LSAK</t>
  </si>
  <si>
    <t>RPMGlobal Holdings Limited</t>
  </si>
  <si>
    <t>RUL.AX</t>
  </si>
  <si>
    <t>Perion Network</t>
  </si>
  <si>
    <t>PERI</t>
  </si>
  <si>
    <t>Conduent</t>
  </si>
  <si>
    <t>CNDT</t>
  </si>
  <si>
    <t>nLIGHT</t>
  </si>
  <si>
    <t>LASR</t>
  </si>
  <si>
    <t>Mitek Systems</t>
  </si>
  <si>
    <t>MITK</t>
  </si>
  <si>
    <t>Text (LiveChat)</t>
  </si>
  <si>
    <t>TXT.WA</t>
  </si>
  <si>
    <t>Zhihu</t>
  </si>
  <si>
    <t>ZH</t>
  </si>
  <si>
    <t>Wolfspeed</t>
  </si>
  <si>
    <t>WOLF</t>
  </si>
  <si>
    <t>Navitas Semiconductor</t>
  </si>
  <si>
    <t>NVTS</t>
  </si>
  <si>
    <t>F-Secure</t>
  </si>
  <si>
    <t>FSECURE.HE</t>
  </si>
  <si>
    <t>Infotel SA</t>
  </si>
  <si>
    <t>INF.PA</t>
  </si>
  <si>
    <t>IVU Traffic Technologies</t>
  </si>
  <si>
    <t>IVU.DE</t>
  </si>
  <si>
    <t>Domo</t>
  </si>
  <si>
    <t>DOMO</t>
  </si>
  <si>
    <t>SkyWater Technology</t>
  </si>
  <si>
    <t>SKYT</t>
  </si>
  <si>
    <t>Rackspace Technology</t>
  </si>
  <si>
    <t>RXT</t>
  </si>
  <si>
    <t>Bit Digital</t>
  </si>
  <si>
    <t>BTBT</t>
  </si>
  <si>
    <t>PLAID,Inc.</t>
  </si>
  <si>
    <t>4165.T</t>
  </si>
  <si>
    <t>Nano Dimension</t>
  </si>
  <si>
    <t>NNDM</t>
  </si>
  <si>
    <t>Infomedia Ltd</t>
  </si>
  <si>
    <t>IFM.AX</t>
  </si>
  <si>
    <t>Absci</t>
  </si>
  <si>
    <t>ABSI</t>
  </si>
  <si>
    <t>Cerence</t>
  </si>
  <si>
    <t>CRNC</t>
  </si>
  <si>
    <t>Com2uS</t>
  </si>
  <si>
    <t>078340.KQ</t>
  </si>
  <si>
    <t>Gorilla Technology</t>
  </si>
  <si>
    <t>GRRR</t>
  </si>
  <si>
    <t>Neowiz Games</t>
  </si>
  <si>
    <t>095660.KQ</t>
  </si>
  <si>
    <t>Spok Holdings</t>
  </si>
  <si>
    <t>SPOK</t>
  </si>
  <si>
    <t>ECARX Holdings</t>
  </si>
  <si>
    <t>ECX</t>
  </si>
  <si>
    <t>Rimini Street</t>
  </si>
  <si>
    <t>RMNI</t>
  </si>
  <si>
    <t>Outbrain</t>
  </si>
  <si>
    <t>OB</t>
  </si>
  <si>
    <t>Spire Global</t>
  </si>
  <si>
    <t>SPIR</t>
  </si>
  <si>
    <t>Xperi</t>
  </si>
  <si>
    <t>XPER</t>
  </si>
  <si>
    <t>Kaltura</t>
  </si>
  <si>
    <t>KLTR</t>
  </si>
  <si>
    <t>MicroVision</t>
  </si>
  <si>
    <t>MVIS</t>
  </si>
  <si>
    <t>Agora.io</t>
  </si>
  <si>
    <t>API</t>
  </si>
  <si>
    <t>Mobile-health Network Solutions</t>
  </si>
  <si>
    <t>MNDR</t>
  </si>
  <si>
    <t>DocMorris</t>
  </si>
  <si>
    <t>DOCM.SW</t>
  </si>
  <si>
    <t>Qoria Limited</t>
  </si>
  <si>
    <t>QOR.AX</t>
  </si>
  <si>
    <t>POET Technologies</t>
  </si>
  <si>
    <t>POET</t>
  </si>
  <si>
    <t>Locaweb</t>
  </si>
  <si>
    <t>LWSA3.SA</t>
  </si>
  <si>
    <t>3D Systems</t>
  </si>
  <si>
    <t>DDD</t>
  </si>
  <si>
    <t>Seco S.p.A.</t>
  </si>
  <si>
    <t>IOT.MI</t>
  </si>
  <si>
    <t>Sohu.com</t>
  </si>
  <si>
    <t>SOHU</t>
  </si>
  <si>
    <t>Chrysos Corporation Limited</t>
  </si>
  <si>
    <t>C79.AX</t>
  </si>
  <si>
    <t>Webzen</t>
  </si>
  <si>
    <t>069080.KQ</t>
  </si>
  <si>
    <t>Digital Turbine</t>
  </si>
  <si>
    <t>APPS</t>
  </si>
  <si>
    <t>SEALSQ</t>
  </si>
  <si>
    <t>LAES</t>
  </si>
  <si>
    <t>Unisys</t>
  </si>
  <si>
    <t>UIS</t>
  </si>
  <si>
    <t>Admicom Oyj</t>
  </si>
  <si>
    <t>ADMCM.HE</t>
  </si>
  <si>
    <t>BrainChip</t>
  </si>
  <si>
    <t>BRN.AX</t>
  </si>
  <si>
    <t>Fonix Mobile</t>
  </si>
  <si>
    <t>FNX.L</t>
  </si>
  <si>
    <t>Dropsuite</t>
  </si>
  <si>
    <t>DSE.AX</t>
  </si>
  <si>
    <t>AudioCodes</t>
  </si>
  <si>
    <t>AUDC</t>
  </si>
  <si>
    <t>Materialise NV</t>
  </si>
  <si>
    <t>MTLS</t>
  </si>
  <si>
    <t>Nerdy, Inc,</t>
  </si>
  <si>
    <t>NRDY</t>
  </si>
  <si>
    <t>trivago</t>
  </si>
  <si>
    <t>TRVG</t>
  </si>
  <si>
    <t>Parrot S.A.</t>
  </si>
  <si>
    <t>PARRO.PA</t>
  </si>
  <si>
    <t>Digimarc</t>
  </si>
  <si>
    <t>DMRC</t>
  </si>
  <si>
    <t>Serko Limited</t>
  </si>
  <si>
    <t>SKO.NZ</t>
  </si>
  <si>
    <t>Nucleus Software Exports</t>
  </si>
  <si>
    <t>NUCLEUS.NS</t>
  </si>
  <si>
    <t>Arteris</t>
  </si>
  <si>
    <t>AIP</t>
  </si>
  <si>
    <t>Asure Software</t>
  </si>
  <si>
    <t>ASUR</t>
  </si>
  <si>
    <t>Expensify</t>
  </si>
  <si>
    <t>EXFY</t>
  </si>
  <si>
    <t>Backblaze</t>
  </si>
  <si>
    <t>BLZE</t>
  </si>
  <si>
    <t>Canaan</t>
  </si>
  <si>
    <t>Aehr Test Systems</t>
  </si>
  <si>
    <t>AEHR</t>
  </si>
  <si>
    <t>BlackSky Technology</t>
  </si>
  <si>
    <t>BKSY</t>
  </si>
  <si>
    <t>Automatic Bank Services</t>
  </si>
  <si>
    <t>SHVA.TA</t>
  </si>
  <si>
    <t>OPTiM</t>
  </si>
  <si>
    <t>3694.T</t>
  </si>
  <si>
    <t>OneConnect</t>
  </si>
  <si>
    <t>OCFT</t>
  </si>
  <si>
    <t>zSpace</t>
  </si>
  <si>
    <t>ZSPC</t>
  </si>
  <si>
    <t>Netcall</t>
  </si>
  <si>
    <t>NET.L</t>
  </si>
  <si>
    <t>HIVE Blockchain Technologies</t>
  </si>
  <si>
    <t>HIVE</t>
  </si>
  <si>
    <t>LifeMD</t>
  </si>
  <si>
    <t>LFMD</t>
  </si>
  <si>
    <t>Accelya</t>
  </si>
  <si>
    <t>ACCELYA.NS</t>
  </si>
  <si>
    <t>Allot</t>
  </si>
  <si>
    <t>ALLT</t>
  </si>
  <si>
    <t>accesso Technology Group</t>
  </si>
  <si>
    <t>ACSO.L</t>
  </si>
  <si>
    <t>8x8</t>
  </si>
  <si>
    <t>EGHT</t>
  </si>
  <si>
    <t>CS Disco</t>
  </si>
  <si>
    <t>LAW</t>
  </si>
  <si>
    <t>Valens Semiconductor</t>
  </si>
  <si>
    <t>VLN</t>
  </si>
  <si>
    <t>TASK Group</t>
  </si>
  <si>
    <t>TSK.AX</t>
  </si>
  <si>
    <t>Weebit Nano</t>
  </si>
  <si>
    <t>WBT.AX</t>
  </si>
  <si>
    <t>SoundThinking (ShotSpotter)</t>
  </si>
  <si>
    <t>SSTI</t>
  </si>
  <si>
    <t>Palladyne AI</t>
  </si>
  <si>
    <t>PDYN</t>
  </si>
  <si>
    <t>The Platform Group</t>
  </si>
  <si>
    <t>TPG.F</t>
  </si>
  <si>
    <t>Richtech Robotics</t>
  </si>
  <si>
    <t>RR</t>
  </si>
  <si>
    <t>Beeks Financial Cloud Group</t>
  </si>
  <si>
    <t>BKS.L</t>
  </si>
  <si>
    <t>MotorK</t>
  </si>
  <si>
    <t>MTRK.AS</t>
  </si>
  <si>
    <t>Fabasoft</t>
  </si>
  <si>
    <t>FAA.DE</t>
  </si>
  <si>
    <t>Smart Parking Limited</t>
  </si>
  <si>
    <t>SPZ.AX</t>
  </si>
  <si>
    <t>ON24</t>
  </si>
  <si>
    <t>ONTF</t>
  </si>
  <si>
    <t>Digia Oyj</t>
  </si>
  <si>
    <t>DIGIA.HE</t>
  </si>
  <si>
    <t>Xunlei</t>
  </si>
  <si>
    <t>XNET</t>
  </si>
  <si>
    <t>Luminar Technologies</t>
  </si>
  <si>
    <t>LAZR</t>
  </si>
  <si>
    <t>Aptitude Software Group</t>
  </si>
  <si>
    <t>APTD.L</t>
  </si>
  <si>
    <t>UNITED</t>
  </si>
  <si>
    <t>2497.T</t>
  </si>
  <si>
    <t>SOPHiA GENETICS</t>
  </si>
  <si>
    <t>SOPH</t>
  </si>
  <si>
    <t>Visiativ SA</t>
  </si>
  <si>
    <t>ALVIV.PA</t>
  </si>
  <si>
    <t>Marvelous</t>
  </si>
  <si>
    <t>7844.T</t>
  </si>
  <si>
    <t>Arqit Quantum</t>
  </si>
  <si>
    <t>ARQQ</t>
  </si>
  <si>
    <t>Ceragon Networks</t>
  </si>
  <si>
    <t>CRNT</t>
  </si>
  <si>
    <t>Cegedim SA</t>
  </si>
  <si>
    <t>CGM.PA</t>
  </si>
  <si>
    <t>Nexters</t>
  </si>
  <si>
    <t>GDEV</t>
  </si>
  <si>
    <t>ReadyTech Holdings</t>
  </si>
  <si>
    <t>RDY.AX</t>
  </si>
  <si>
    <t>WM Technology</t>
  </si>
  <si>
    <t>MAPS</t>
  </si>
  <si>
    <t>eHealth</t>
  </si>
  <si>
    <t>EHTH</t>
  </si>
  <si>
    <t>Telos</t>
  </si>
  <si>
    <t>TLS</t>
  </si>
  <si>
    <t>WithSecure Oyj</t>
  </si>
  <si>
    <t>WITH.HE</t>
  </si>
  <si>
    <t>Quick Heal</t>
  </si>
  <si>
    <t>QUICKHEAL.NS</t>
  </si>
  <si>
    <t>Satixfy Communications</t>
  </si>
  <si>
    <t>SATX</t>
  </si>
  <si>
    <t>Concurrent Technologies</t>
  </si>
  <si>
    <t>CNC.L</t>
  </si>
  <si>
    <t>Marti Technologies</t>
  </si>
  <si>
    <t>MRT</t>
  </si>
  <si>
    <t>Tingo Group</t>
  </si>
  <si>
    <t>TIO</t>
  </si>
  <si>
    <t>Serviceware</t>
  </si>
  <si>
    <t>SJJ.DE</t>
  </si>
  <si>
    <t>Perfect Corp.</t>
  </si>
  <si>
    <t>PERF</t>
  </si>
  <si>
    <t>Vecima Networks</t>
  </si>
  <si>
    <t>VCM.TO</t>
  </si>
  <si>
    <t>Tucows</t>
  </si>
  <si>
    <t>TCX</t>
  </si>
  <si>
    <t>gumi</t>
  </si>
  <si>
    <t>3903.T</t>
  </si>
  <si>
    <t>Playstudios</t>
  </si>
  <si>
    <t>MYPS</t>
  </si>
  <si>
    <t>SmartRent</t>
  </si>
  <si>
    <t>SMRT</t>
  </si>
  <si>
    <t>Ansarada Group</t>
  </si>
  <si>
    <t>AND.AX</t>
  </si>
  <si>
    <t>Skillsoft</t>
  </si>
  <si>
    <t>SKIL</t>
  </si>
  <si>
    <t>Arab Sea Information Systems Company</t>
  </si>
  <si>
    <t>7201.SR</t>
  </si>
  <si>
    <t>OptimizeRx</t>
  </si>
  <si>
    <t>OPRX</t>
  </si>
  <si>
    <t>Appen</t>
  </si>
  <si>
    <t>APX.AX</t>
  </si>
  <si>
    <t>Digital Bros</t>
  </si>
  <si>
    <t>DIB.MI</t>
  </si>
  <si>
    <t>Unifiedpost Group</t>
  </si>
  <si>
    <t>UPG.BR</t>
  </si>
  <si>
    <t>CoreCard</t>
  </si>
  <si>
    <t>CCRD</t>
  </si>
  <si>
    <t>Eagle Eye Solutions Group</t>
  </si>
  <si>
    <t>EYE.L</t>
  </si>
  <si>
    <t>CuriosityStream</t>
  </si>
  <si>
    <t>CURI</t>
  </si>
  <si>
    <t>Microlise</t>
  </si>
  <si>
    <t>SAAS.L</t>
  </si>
  <si>
    <t>Freelance.com SA</t>
  </si>
  <si>
    <t>ALFRE.PA</t>
  </si>
  <si>
    <t>Creotech Instruments</t>
  </si>
  <si>
    <t>CRI.WA</t>
  </si>
  <si>
    <t>Gooch &amp; Housego</t>
  </si>
  <si>
    <t>GHH.L</t>
  </si>
  <si>
    <t>Payfare Inc.</t>
  </si>
  <si>
    <t>PAY.TO</t>
  </si>
  <si>
    <t>Userjoy Technology</t>
  </si>
  <si>
    <t>3546.TWO</t>
  </si>
  <si>
    <t>Sylogist</t>
  </si>
  <si>
    <t>SYZ.TO</t>
  </si>
  <si>
    <t>AudioEye</t>
  </si>
  <si>
    <t>AEYE</t>
  </si>
  <si>
    <t>eGain</t>
  </si>
  <si>
    <t>EGAN</t>
  </si>
  <si>
    <t>NFON AG</t>
  </si>
  <si>
    <t>NFN.DE</t>
  </si>
  <si>
    <t>3P Learning</t>
  </si>
  <si>
    <t>3PL.AX</t>
  </si>
  <si>
    <t>Neonode</t>
  </si>
  <si>
    <t>NEON</t>
  </si>
  <si>
    <t>Vuzix</t>
  </si>
  <si>
    <t>VUZI</t>
  </si>
  <si>
    <t>Quartix Technologies</t>
  </si>
  <si>
    <t>QTX.L</t>
  </si>
  <si>
    <t>11 bit studios</t>
  </si>
  <si>
    <t>11B.WA</t>
  </si>
  <si>
    <t>TrueCar</t>
  </si>
  <si>
    <t>Atomera</t>
  </si>
  <si>
    <t>ATOM</t>
  </si>
  <si>
    <t>Easy Software</t>
  </si>
  <si>
    <t>ESY.HM</t>
  </si>
  <si>
    <t>Tracsis</t>
  </si>
  <si>
    <t>TRCS.L</t>
  </si>
  <si>
    <t>Thinkific Labs</t>
  </si>
  <si>
    <t>THNC.TO</t>
  </si>
  <si>
    <t>Vacasa</t>
  </si>
  <si>
    <t>VCSA</t>
  </si>
  <si>
    <t>Beta Systems Software</t>
  </si>
  <si>
    <t>BSS.F</t>
  </si>
  <si>
    <t>Eleco</t>
  </si>
  <si>
    <t>ELCO.L</t>
  </si>
  <si>
    <t>Silvaco Group</t>
  </si>
  <si>
    <t>SVCO</t>
  </si>
  <si>
    <t>Serverworks</t>
  </si>
  <si>
    <t>4434.T</t>
  </si>
  <si>
    <t>IQE plc</t>
  </si>
  <si>
    <t>IQE.L</t>
  </si>
  <si>
    <t>Lightwave Logic</t>
  </si>
  <si>
    <t>LWLG</t>
  </si>
  <si>
    <t>Airship AI</t>
  </si>
  <si>
    <t>AISP</t>
  </si>
  <si>
    <t>American Well</t>
  </si>
  <si>
    <t>AMWL</t>
  </si>
  <si>
    <t>Compugen</t>
  </si>
  <si>
    <t>CGEN</t>
  </si>
  <si>
    <t>Aiforia Technologies Oyj</t>
  </si>
  <si>
    <t>AIFORIA.HE</t>
  </si>
  <si>
    <t>Vectron Systems</t>
  </si>
  <si>
    <t>V3S.DE</t>
  </si>
  <si>
    <t>Tribal Group</t>
  </si>
  <si>
    <t>TRB.L</t>
  </si>
  <si>
    <t>Synchronoss</t>
  </si>
  <si>
    <t>SNCR</t>
  </si>
  <si>
    <t>Dominion Hosting</t>
  </si>
  <si>
    <t>DHH.MI</t>
  </si>
  <si>
    <t>SNGULAR</t>
  </si>
  <si>
    <t>SNG.MC</t>
  </si>
  <si>
    <t>Bigtincan</t>
  </si>
  <si>
    <t>BTH.AX</t>
  </si>
  <si>
    <t>Arbe Robotics</t>
  </si>
  <si>
    <t>ARBE</t>
  </si>
  <si>
    <t>Celebrus Technologies</t>
  </si>
  <si>
    <t>CLBS.L</t>
  </si>
  <si>
    <t>Everspin Technologies</t>
  </si>
  <si>
    <t>MRAM</t>
  </si>
  <si>
    <t>Innoviz</t>
  </si>
  <si>
    <t>INVZ</t>
  </si>
  <si>
    <t>Forge Global</t>
  </si>
  <si>
    <t>FRGE</t>
  </si>
  <si>
    <t>Lemonsoft</t>
  </si>
  <si>
    <t>LEMON.HE</t>
  </si>
  <si>
    <t>Paysign</t>
  </si>
  <si>
    <t>PAYS</t>
  </si>
  <si>
    <t>Almawave</t>
  </si>
  <si>
    <t>AIW.MI</t>
  </si>
  <si>
    <t>Intchains Group</t>
  </si>
  <si>
    <t>ICG</t>
  </si>
  <si>
    <t>Frontier Developments</t>
  </si>
  <si>
    <t>FDEV.L</t>
  </si>
  <si>
    <t>WALLIX Group</t>
  </si>
  <si>
    <t>ALLIX.PA</t>
  </si>
  <si>
    <t>Magnachip</t>
  </si>
  <si>
    <t>MX</t>
  </si>
  <si>
    <t>Viomi Technology</t>
  </si>
  <si>
    <t>VIOT</t>
  </si>
  <si>
    <t>Veritone</t>
  </si>
  <si>
    <t>VERI</t>
  </si>
  <si>
    <t>Drecom</t>
  </si>
  <si>
    <t>3793.T</t>
  </si>
  <si>
    <t>The9</t>
  </si>
  <si>
    <t>NCTY</t>
  </si>
  <si>
    <t>Corero Network Security</t>
  </si>
  <si>
    <t>CNS.L</t>
  </si>
  <si>
    <t>Freightos</t>
  </si>
  <si>
    <t>CRGO</t>
  </si>
  <si>
    <t>Streamwide</t>
  </si>
  <si>
    <t>ALSTW.PA</t>
  </si>
  <si>
    <t>Cheetah Mobile</t>
  </si>
  <si>
    <t>CMCM</t>
  </si>
  <si>
    <t>EROAD Limited</t>
  </si>
  <si>
    <t>ERD.NZ</t>
  </si>
  <si>
    <t>Aeluma</t>
  </si>
  <si>
    <t>ALMU</t>
  </si>
  <si>
    <t>People Can Fly</t>
  </si>
  <si>
    <t>PCF.WA</t>
  </si>
  <si>
    <t>iHuman</t>
  </si>
  <si>
    <t>IH</t>
  </si>
  <si>
    <t>RumbleOn</t>
  </si>
  <si>
    <t>RMBL</t>
  </si>
  <si>
    <t>Odysight.ai</t>
  </si>
  <si>
    <t>ODYS</t>
  </si>
  <si>
    <t>Genasys</t>
  </si>
  <si>
    <t>GNSS</t>
  </si>
  <si>
    <t>Micro Systemation</t>
  </si>
  <si>
    <t>MSAB-B.ST</t>
  </si>
  <si>
    <t>2CRSI</t>
  </si>
  <si>
    <t>AL2SI.PA</t>
  </si>
  <si>
    <t>Penneo A/S</t>
  </si>
  <si>
    <t>PENNEO.CO</t>
  </si>
  <si>
    <t>centrotherm international</t>
  </si>
  <si>
    <t>CTNK.F</t>
  </si>
  <si>
    <t>Vantiva</t>
  </si>
  <si>
    <t>VANTI.PA</t>
  </si>
  <si>
    <t>CI Games</t>
  </si>
  <si>
    <t>CI7.F</t>
  </si>
  <si>
    <t>Rekor Systems</t>
  </si>
  <si>
    <t>REKR</t>
  </si>
  <si>
    <t>Velo3D</t>
  </si>
  <si>
    <t>VLDX</t>
  </si>
  <si>
    <t>Ondas Holdings</t>
  </si>
  <si>
    <t>ONDS</t>
  </si>
  <si>
    <t>Castellum</t>
  </si>
  <si>
    <t>CTM</t>
  </si>
  <si>
    <t>Quicklogic</t>
  </si>
  <si>
    <t>QUIK</t>
  </si>
  <si>
    <t>Gigas Hosting</t>
  </si>
  <si>
    <t>GIGA.MC</t>
  </si>
  <si>
    <t>Lantronix</t>
  </si>
  <si>
    <t>LTRX</t>
  </si>
  <si>
    <t>Geospace Technologies</t>
  </si>
  <si>
    <t>GEOS</t>
  </si>
  <si>
    <t>Research Solutions</t>
  </si>
  <si>
    <t>RSSS</t>
  </si>
  <si>
    <t>DUG Technology</t>
  </si>
  <si>
    <t>DUG.AX</t>
  </si>
  <si>
    <t>Silicom</t>
  </si>
  <si>
    <t>SILC</t>
  </si>
  <si>
    <t>Exasol AG</t>
  </si>
  <si>
    <t>EXL.DE</t>
  </si>
  <si>
    <t>Airtasker</t>
  </si>
  <si>
    <t>ART.AX</t>
  </si>
  <si>
    <t>Identiv</t>
  </si>
  <si>
    <t>INVE</t>
  </si>
  <si>
    <t>1Spatial</t>
  </si>
  <si>
    <t>SPA.L</t>
  </si>
  <si>
    <t>Zenvia</t>
  </si>
  <si>
    <t>ZENV</t>
  </si>
  <si>
    <t>cyan AG</t>
  </si>
  <si>
    <t>CYR.DE</t>
  </si>
  <si>
    <t>Upland Software</t>
  </si>
  <si>
    <t>UPLD</t>
  </si>
  <si>
    <t>Pulsar Group</t>
  </si>
  <si>
    <t>PULS.L</t>
  </si>
  <si>
    <t>24SevenOffice</t>
  </si>
  <si>
    <t>247.ST</t>
  </si>
  <si>
    <t>Agile Content</t>
  </si>
  <si>
    <t>AGIL.MC</t>
  </si>
  <si>
    <t>authID</t>
  </si>
  <si>
    <t>AUID</t>
  </si>
  <si>
    <t>Skillz</t>
  </si>
  <si>
    <t>SKLZ</t>
  </si>
  <si>
    <t>LivePerson</t>
  </si>
  <si>
    <t>LPSN</t>
  </si>
  <si>
    <t>Nano Labs</t>
  </si>
  <si>
    <t>NA</t>
  </si>
  <si>
    <t>Avant Technologies Inc.</t>
  </si>
  <si>
    <t>AVAI</t>
  </si>
  <si>
    <t>GCT Semiconductor</t>
  </si>
  <si>
    <t>GCTS</t>
  </si>
  <si>
    <t>ATARI</t>
  </si>
  <si>
    <t>ALATA.PA</t>
  </si>
  <si>
    <t>Where Food Comes From</t>
  </si>
  <si>
    <t>WFCF</t>
  </si>
  <si>
    <t>iLearningEngines</t>
  </si>
  <si>
    <t>AILE</t>
  </si>
  <si>
    <t>YOC AG</t>
  </si>
  <si>
    <t>YOC.DE</t>
  </si>
  <si>
    <t>Troops</t>
  </si>
  <si>
    <t>TROO</t>
  </si>
  <si>
    <t>Nacon</t>
  </si>
  <si>
    <t>NACON.PA</t>
  </si>
  <si>
    <t>Forian</t>
  </si>
  <si>
    <t>FORA</t>
  </si>
  <si>
    <t>freelancer.com</t>
  </si>
  <si>
    <t>FLN.AX</t>
  </si>
  <si>
    <t>HiPay Group</t>
  </si>
  <si>
    <t>ALHYP.PA</t>
  </si>
  <si>
    <t>Bakkt Holdings</t>
  </si>
  <si>
    <t>BKKT</t>
  </si>
  <si>
    <t>stem</t>
  </si>
  <si>
    <t>STEM</t>
  </si>
  <si>
    <t>SYLA Technologies</t>
  </si>
  <si>
    <t>SYT</t>
  </si>
  <si>
    <t>111, Inc.</t>
  </si>
  <si>
    <t>YI</t>
  </si>
  <si>
    <t>Cepton</t>
  </si>
  <si>
    <t>CPTN</t>
  </si>
  <si>
    <t>Amtech Systems</t>
  </si>
  <si>
    <t>ASYS</t>
  </si>
  <si>
    <t>Coheris SA</t>
  </si>
  <si>
    <t>COH.PA</t>
  </si>
  <si>
    <t>Ateme SA</t>
  </si>
  <si>
    <t>ATEME.PA</t>
  </si>
  <si>
    <t>Duos Technologies Group</t>
  </si>
  <si>
    <t>DUOT</t>
  </si>
  <si>
    <t>Phunware</t>
  </si>
  <si>
    <t>PHUN</t>
  </si>
  <si>
    <t>Semilux International</t>
  </si>
  <si>
    <t>SELX</t>
  </si>
  <si>
    <t>Chegg</t>
  </si>
  <si>
    <t>CHGG</t>
  </si>
  <si>
    <t>Sequans Communications</t>
  </si>
  <si>
    <t>SQNS</t>
  </si>
  <si>
    <t>Mentice AB</t>
  </si>
  <si>
    <t>MNTC.ST</t>
  </si>
  <si>
    <t>SurgePays</t>
  </si>
  <si>
    <t>SURG</t>
  </si>
  <si>
    <t>Automated Systems Company KPSC</t>
  </si>
  <si>
    <t>ASC.KW</t>
  </si>
  <si>
    <t>Intellicheck</t>
  </si>
  <si>
    <t>IDN</t>
  </si>
  <si>
    <t>Mobile Factory</t>
  </si>
  <si>
    <t>3912.T</t>
  </si>
  <si>
    <t>Méliuz</t>
  </si>
  <si>
    <t>CASH3.SA</t>
  </si>
  <si>
    <t>One Stop Systems</t>
  </si>
  <si>
    <t>OSS</t>
  </si>
  <si>
    <t>iomart Group</t>
  </si>
  <si>
    <t>IOM.L</t>
  </si>
  <si>
    <t>Alarum Technologies</t>
  </si>
  <si>
    <t>ALAR</t>
  </si>
  <si>
    <t>Stronghold Digital Mining</t>
  </si>
  <si>
    <t>SDIG</t>
  </si>
  <si>
    <t>WISeKey International</t>
  </si>
  <si>
    <t>WKEY</t>
  </si>
  <si>
    <t>3i Infotech</t>
  </si>
  <si>
    <t>3IINFOLTD.NS</t>
  </si>
  <si>
    <t>KLab</t>
  </si>
  <si>
    <t>3656.T</t>
  </si>
  <si>
    <t>KORE</t>
  </si>
  <si>
    <t>Comtech Telecommunications</t>
  </si>
  <si>
    <t>CMTL</t>
  </si>
  <si>
    <t>SHL Telemedicine</t>
  </si>
  <si>
    <t>SHLT</t>
  </si>
  <si>
    <t>Techstep ASA</t>
  </si>
  <si>
    <t>TECH.OL</t>
  </si>
  <si>
    <t>Usio</t>
  </si>
  <si>
    <t>USIO</t>
  </si>
  <si>
    <t>TransAct Technologies</t>
  </si>
  <si>
    <t>TACT</t>
  </si>
  <si>
    <t>Akili</t>
  </si>
  <si>
    <t>AKLI</t>
  </si>
  <si>
    <t>Scienjoy</t>
  </si>
  <si>
    <t>SJ</t>
  </si>
  <si>
    <t>Pixelworks</t>
  </si>
  <si>
    <t>PXLW</t>
  </si>
  <si>
    <t>Tose Software</t>
  </si>
  <si>
    <t>4728.T</t>
  </si>
  <si>
    <t>Mobix Labs</t>
  </si>
  <si>
    <t>MOBX</t>
  </si>
  <si>
    <t>Zoomd Technologies</t>
  </si>
  <si>
    <t>ZOMD.V</t>
  </si>
  <si>
    <t>Beamr Imaging</t>
  </si>
  <si>
    <t>BMR</t>
  </si>
  <si>
    <t>geechs</t>
  </si>
  <si>
    <t>7060.T</t>
  </si>
  <si>
    <t>System1</t>
  </si>
  <si>
    <t>SST</t>
  </si>
  <si>
    <t>Swvl Holdings</t>
  </si>
  <si>
    <t>SWVL</t>
  </si>
  <si>
    <t>Starbreeze</t>
  </si>
  <si>
    <t>STAR-B.ST</t>
  </si>
  <si>
    <t>Lucas GC</t>
  </si>
  <si>
    <t>LGCL</t>
  </si>
  <si>
    <t>reAlpha Tech</t>
  </si>
  <si>
    <t>AIRE</t>
  </si>
  <si>
    <t>Verimatrix</t>
  </si>
  <si>
    <t>VMX.PA</t>
  </si>
  <si>
    <t>Focus Universal</t>
  </si>
  <si>
    <t>FCUV</t>
  </si>
  <si>
    <t>Wedia SA</t>
  </si>
  <si>
    <t>ALWED.PA</t>
  </si>
  <si>
    <t>Xiao-I</t>
  </si>
  <si>
    <t>AIXI</t>
  </si>
  <si>
    <t>Nippon Ichi Software</t>
  </si>
  <si>
    <t>3851.T</t>
  </si>
  <si>
    <t>Latch</t>
  </si>
  <si>
    <t>LTCH</t>
  </si>
  <si>
    <t>Argo Blockchain</t>
  </si>
  <si>
    <t>ARBK</t>
  </si>
  <si>
    <t>HUB Cyber Security</t>
  </si>
  <si>
    <t>HUBC</t>
  </si>
  <si>
    <t>BIT Mining (500.com)</t>
  </si>
  <si>
    <t>BTCM</t>
  </si>
  <si>
    <t>The Glimpse Group</t>
  </si>
  <si>
    <t>VRAR</t>
  </si>
  <si>
    <t>Appirits</t>
  </si>
  <si>
    <t>4174.T</t>
  </si>
  <si>
    <t>CXApp</t>
  </si>
  <si>
    <t>CXAI</t>
  </si>
  <si>
    <t>enish</t>
  </si>
  <si>
    <t>3667.T</t>
  </si>
  <si>
    <t>NJ Holdings</t>
  </si>
  <si>
    <t>9421.T</t>
  </si>
  <si>
    <t>Guardforce AI</t>
  </si>
  <si>
    <t>GFAI</t>
  </si>
  <si>
    <t>VIA optronics AG</t>
  </si>
  <si>
    <t>VIAO</t>
  </si>
  <si>
    <t>Hanryu Holdings</t>
  </si>
  <si>
    <t>HRYU</t>
  </si>
  <si>
    <t>Aterian</t>
  </si>
  <si>
    <t>ATER</t>
  </si>
  <si>
    <t>Pintec Technology</t>
  </si>
  <si>
    <t>PT</t>
  </si>
  <si>
    <t>Lifeward</t>
  </si>
  <si>
    <t>LFWD</t>
  </si>
  <si>
    <t>WonderPlanet</t>
  </si>
  <si>
    <t>4199.T</t>
  </si>
  <si>
    <t>Smith Micro Software</t>
  </si>
  <si>
    <t>SMSI</t>
  </si>
  <si>
    <t>23andMe</t>
  </si>
  <si>
    <t>ME</t>
  </si>
  <si>
    <t>Exela Technologies</t>
  </si>
  <si>
    <t>XELA</t>
  </si>
  <si>
    <t>WeTrade Group</t>
  </si>
  <si>
    <t>WETG</t>
  </si>
  <si>
    <t>Silicon Studio</t>
  </si>
  <si>
    <t>3907.T</t>
  </si>
  <si>
    <t>Advanced Health Intelligence</t>
  </si>
  <si>
    <t>AHI</t>
  </si>
  <si>
    <t>SeaChange</t>
  </si>
  <si>
    <t>SEAC</t>
  </si>
  <si>
    <t>SOS Limited</t>
  </si>
  <si>
    <t>SOS</t>
  </si>
  <si>
    <t>Foresight Autonomous Holdings</t>
  </si>
  <si>
    <t>FRSX</t>
  </si>
  <si>
    <t>Mobilicom</t>
  </si>
  <si>
    <t>MOB</t>
  </si>
  <si>
    <t>AgEagle Aerial Systems</t>
  </si>
  <si>
    <t>UAVS</t>
  </si>
  <si>
    <t>Marpai</t>
  </si>
  <si>
    <t>MRAI</t>
  </si>
  <si>
    <t>Jump Networks</t>
  </si>
  <si>
    <t>JUMPNET.NS</t>
  </si>
  <si>
    <t>AppTech Payments</t>
  </si>
  <si>
    <t>APCX</t>
  </si>
  <si>
    <t>Sphere 3D</t>
  </si>
  <si>
    <t>ANY</t>
  </si>
  <si>
    <t>AEye</t>
  </si>
  <si>
    <t>LIDR</t>
  </si>
  <si>
    <t>Gryphon Digital Mining</t>
  </si>
  <si>
    <t>GRYP</t>
  </si>
  <si>
    <t>Blackboxstocks</t>
  </si>
  <si>
    <t>BLBX</t>
  </si>
  <si>
    <t>Versus Systems</t>
  </si>
  <si>
    <t>VS</t>
  </si>
  <si>
    <t>Rubicon Technologies</t>
  </si>
  <si>
    <t>RBT</t>
  </si>
  <si>
    <t>Witbe S.A.</t>
  </si>
  <si>
    <t>ALWIT.PA</t>
  </si>
  <si>
    <t>SIMPPLE</t>
  </si>
  <si>
    <t>SPPL</t>
  </si>
  <si>
    <t>Jet.AI</t>
  </si>
  <si>
    <t>JTAI</t>
  </si>
  <si>
    <t>Ekso Bionics</t>
  </si>
  <si>
    <t>EKSO</t>
  </si>
  <si>
    <t>Energous</t>
  </si>
  <si>
    <t>WATT</t>
  </si>
  <si>
    <t>Socket Mobile</t>
  </si>
  <si>
    <t>SCKT</t>
  </si>
  <si>
    <t>Kalray</t>
  </si>
  <si>
    <t>ALKAL.PA</t>
  </si>
  <si>
    <t>Mynaric</t>
  </si>
  <si>
    <t>MYNA</t>
  </si>
  <si>
    <t>Greenidge Generation Holdings</t>
  </si>
  <si>
    <t>GREE</t>
  </si>
  <si>
    <t>Wag! Group</t>
  </si>
  <si>
    <t>PET</t>
  </si>
  <si>
    <t>Rail Vision</t>
  </si>
  <si>
    <t>RVSN</t>
  </si>
  <si>
    <t>Urgent.ly Inc.</t>
  </si>
  <si>
    <t>ULY</t>
  </si>
  <si>
    <t>Earlyworks</t>
  </si>
  <si>
    <t>ELWS</t>
  </si>
  <si>
    <t>CISO Global (Cerberus Cyber Sentinel)</t>
  </si>
  <si>
    <t>CISO</t>
  </si>
  <si>
    <t>Baijiayun Group</t>
  </si>
  <si>
    <t>RTC</t>
  </si>
  <si>
    <t>Onfolio Holdings</t>
  </si>
  <si>
    <t>ONFO</t>
  </si>
  <si>
    <t>Locafy</t>
  </si>
  <si>
    <t>LCFY</t>
  </si>
  <si>
    <t>IMTE</t>
  </si>
  <si>
    <t>2U</t>
  </si>
  <si>
    <t>TWOU</t>
  </si>
  <si>
    <t>Trust Stamp</t>
  </si>
  <si>
    <t>IDAI</t>
  </si>
  <si>
    <t>Verb Technology</t>
  </si>
  <si>
    <t>VERB</t>
  </si>
  <si>
    <t>Netcapital</t>
  </si>
  <si>
    <t>NCPL</t>
  </si>
  <si>
    <t>Markforged</t>
  </si>
  <si>
    <t>MKFG</t>
  </si>
  <si>
    <t>Zoom Telephonics</t>
  </si>
  <si>
    <t>MINM</t>
  </si>
  <si>
    <t>ADVFN</t>
  </si>
  <si>
    <t>AFN.L</t>
  </si>
  <si>
    <t>Oblong</t>
  </si>
  <si>
    <t>OBLG</t>
  </si>
  <si>
    <t>BIO-key International</t>
  </si>
  <si>
    <t>BKYI</t>
  </si>
  <si>
    <t>OLB Group</t>
  </si>
  <si>
    <t>OLB</t>
  </si>
  <si>
    <t>BloomZ</t>
  </si>
  <si>
    <t>BLMZ</t>
  </si>
  <si>
    <t>Remark Holdings</t>
  </si>
  <si>
    <t>MARK</t>
  </si>
  <si>
    <t>Cemtrex</t>
  </si>
  <si>
    <t>CETX</t>
  </si>
  <si>
    <t>Fr8Tech (Freight Technologies)</t>
  </si>
  <si>
    <t>FRGT</t>
  </si>
  <si>
    <t>Shapeways</t>
  </si>
  <si>
    <t>SHPW</t>
  </si>
  <si>
    <t>Marin Software</t>
  </si>
  <si>
    <t>MRIN</t>
  </si>
  <si>
    <t>SaverOne 2014</t>
  </si>
  <si>
    <t>SVRE</t>
  </si>
  <si>
    <t>G Medical Innovations</t>
  </si>
  <si>
    <t>GMVD</t>
  </si>
  <si>
    <t>Signing Day Sports</t>
  </si>
  <si>
    <t>SGN</t>
  </si>
  <si>
    <t>Starbox Group</t>
  </si>
  <si>
    <t>STBX</t>
  </si>
  <si>
    <t>Quantum</t>
  </si>
  <si>
    <t>QMCO</t>
  </si>
  <si>
    <t>Streamline Health Solutions</t>
  </si>
  <si>
    <t>STRM</t>
  </si>
  <si>
    <t>Movella</t>
  </si>
  <si>
    <t>MVLA</t>
  </si>
  <si>
    <t>Global Mofy Metaverse</t>
  </si>
  <si>
    <t>GMM</t>
  </si>
  <si>
    <t>Super League Gaming</t>
  </si>
  <si>
    <t>SLGG</t>
  </si>
  <si>
    <t>Fintech Scion (FintechCashier)</t>
  </si>
  <si>
    <t>FINR</t>
  </si>
  <si>
    <t>Cyngn</t>
  </si>
  <si>
    <t>CYN</t>
  </si>
  <si>
    <t>Mondee</t>
  </si>
  <si>
    <t>MOND</t>
  </si>
  <si>
    <t>Presto Automation</t>
  </si>
  <si>
    <t>PRST</t>
  </si>
  <si>
    <t>Grom Social Enterprises</t>
  </si>
  <si>
    <t>GROM</t>
  </si>
  <si>
    <t>Triterras</t>
  </si>
  <si>
    <t>TRIRF</t>
  </si>
  <si>
    <t>Vinco Ventures</t>
  </si>
  <si>
    <t>BBIG</t>
  </si>
  <si>
    <t>Yandex</t>
  </si>
  <si>
    <t>YNDX.ME</t>
  </si>
  <si>
    <t>IT</t>
  </si>
  <si>
    <t>TUR</t>
  </si>
  <si>
    <t>UAE</t>
  </si>
  <si>
    <t>BR</t>
  </si>
  <si>
    <t>KW</t>
  </si>
  <si>
    <t>SP</t>
  </si>
  <si>
    <t>NZ</t>
  </si>
  <si>
    <t>BEL</t>
  </si>
  <si>
    <t>SA</t>
  </si>
  <si>
    <t>CY</t>
  </si>
  <si>
    <t>SAF</t>
  </si>
  <si>
    <t>Updated</t>
  </si>
  <si>
    <t>Next Rslts</t>
  </si>
  <si>
    <t xml:space="preserve">Foxconn </t>
  </si>
  <si>
    <t>Q225</t>
  </si>
  <si>
    <t>Etoro</t>
  </si>
  <si>
    <t>ETOR</t>
  </si>
  <si>
    <t>Circle</t>
  </si>
  <si>
    <t>CRCL</t>
  </si>
  <si>
    <t>1810.HK</t>
  </si>
  <si>
    <t>Galaxy Digital</t>
  </si>
  <si>
    <t>Chime Financial</t>
  </si>
  <si>
    <t>CHYM</t>
  </si>
  <si>
    <t>GLXY</t>
  </si>
  <si>
    <t>Core Weave</t>
  </si>
  <si>
    <t>CRWV</t>
  </si>
  <si>
    <t>VIRT</t>
  </si>
  <si>
    <t>Virtu Financial</t>
  </si>
  <si>
    <t>Notes</t>
  </si>
  <si>
    <t>Market Maker</t>
  </si>
  <si>
    <t>Nubank</t>
  </si>
  <si>
    <t>Trade Republic</t>
  </si>
  <si>
    <t>Scalable Capital</t>
  </si>
  <si>
    <t>Interactive Broker</t>
  </si>
  <si>
    <t>IBKR</t>
  </si>
  <si>
    <t>NU</t>
  </si>
  <si>
    <t>D-Wave</t>
  </si>
  <si>
    <t>Rigetti</t>
  </si>
  <si>
    <t>Quantum Inc</t>
  </si>
  <si>
    <t>Google</t>
  </si>
  <si>
    <t>Honeywell</t>
  </si>
  <si>
    <t>HON</t>
  </si>
  <si>
    <t>PsiQuantum</t>
  </si>
  <si>
    <t>Xanadu</t>
  </si>
  <si>
    <t>Bluefors</t>
  </si>
  <si>
    <t>Quantinuum</t>
  </si>
  <si>
    <t>Alpine Quantum Technologies GmbH</t>
  </si>
  <si>
    <t>QuEra</t>
  </si>
  <si>
    <t>People</t>
  </si>
  <si>
    <t>Aspect, Alain</t>
  </si>
  <si>
    <t>Conducted Bell's theoretical experiment and proved quantum paradoxes, won Nobel.</t>
  </si>
  <si>
    <t>Bell, John</t>
  </si>
  <si>
    <t>Proved QM does not violate locality or realism in 1964.</t>
  </si>
  <si>
    <t>Bohr, Niels</t>
  </si>
  <si>
    <t>Father of QM, was against Einstein in the sense that he felt QM was complete.</t>
  </si>
  <si>
    <t>Born, Max</t>
  </si>
  <si>
    <t>QM architect</t>
  </si>
  <si>
    <t>Deutsch, David</t>
  </si>
  <si>
    <t>With Jozsa, found the first algorithm which is faster in QC</t>
  </si>
  <si>
    <t>Einstein, Albert</t>
  </si>
  <si>
    <t>Unhappy with QM, wrote the 1935 EPR paper. Conjectured entangled states cannot communicate faster than light (spooky action)</t>
  </si>
  <si>
    <t>Feynman, Richard</t>
  </si>
  <si>
    <t>Physicist who conjectured QC</t>
  </si>
  <si>
    <t>Grover, Lou</t>
  </si>
  <si>
    <t>Found QC search algorithm</t>
  </si>
  <si>
    <t>Heisenberg, Werner</t>
  </si>
  <si>
    <t xml:space="preserve">QM architect, eponymous of the famed uncertainty principle. </t>
  </si>
  <si>
    <t>Pauli, Wolfgang</t>
  </si>
  <si>
    <t>Podolsky, Boris</t>
  </si>
  <si>
    <t>One of the EPR authors</t>
  </si>
  <si>
    <t>Poplavskii, RP</t>
  </si>
  <si>
    <t>Contemplated QC before anyone.</t>
  </si>
  <si>
    <t>Rosen, Nathan</t>
  </si>
  <si>
    <t>Schrodinger, Erwin</t>
  </si>
  <si>
    <t>QM architect. Came to agree with Einstein and came up with cat example to show QM was incomplete.</t>
  </si>
  <si>
    <t>Shor, Peter</t>
  </si>
  <si>
    <t>1994 algorithm to factor integers.</t>
  </si>
  <si>
    <t>Simon, Dan</t>
  </si>
  <si>
    <t>Found QC speedup algorithm after Deutsch.</t>
  </si>
  <si>
    <t>Manin, Yuri</t>
  </si>
  <si>
    <t>3SAT</t>
  </si>
  <si>
    <t>3-Satisfiability</t>
  </si>
  <si>
    <t>Algorithmic Qubit</t>
  </si>
  <si>
    <t>A metric describing the number of “useful” qubits in a system, considering noise, connectivity limitations, and other sources of error.</t>
  </si>
  <si>
    <t>BB84</t>
  </si>
  <si>
    <t>Quantum key distribution protocol, improved from Wiesner's "quantum money" paper.</t>
  </si>
  <si>
    <t>Bloch sphere</t>
  </si>
  <si>
    <t>Clifford Gates</t>
  </si>
  <si>
    <t>CNF</t>
  </si>
  <si>
    <t>Conjunctive Normal Forms (CNF)</t>
  </si>
  <si>
    <t>Coherence Time</t>
  </si>
  <si>
    <t xml:space="preserve">A measurement of the “lifetime” of a qubit, coherence time measures how long a qubit can maintain coherent phase, which allows it to successfully retain quantum information and behave in the ways necessary for it to be part of a useful computation. </t>
  </si>
  <si>
    <t>Copenhagen interpretation</t>
  </si>
  <si>
    <t>Bohr theory of QM</t>
  </si>
  <si>
    <t>elliptic curve cryptography</t>
  </si>
  <si>
    <t>Entanglement</t>
  </si>
  <si>
    <t>A property of quantum mechanics where two particles, even when physically separated, behave in ways conditionally dependent on each other.</t>
  </si>
  <si>
    <t>Error-Corrected Qubit</t>
  </si>
  <si>
    <t>Groups of physical qubits that are logically combined using techniques called error correction encoding with the goal of having them act together as one much higher-quality qubit for computational purposes.</t>
  </si>
  <si>
    <t>Gate Fidelity/Error Rate</t>
  </si>
  <si>
    <t>A measure of how much noise (or error) is introduced in each operation during a quantum algorithm.</t>
  </si>
  <si>
    <t>Grover's Algorithm</t>
  </si>
  <si>
    <t>integer factorization problem</t>
  </si>
  <si>
    <t>Ion Trap</t>
  </si>
  <si>
    <t>An apparatus that holds ions in place, ready for computation, in a trapped-ion quantum computer.</t>
  </si>
  <si>
    <t>Measurement</t>
  </si>
  <si>
    <t>The process at the end of a quantum computation where the exponentially large computational space available during computation collapses down to a binary string in order to produce readable results.</t>
  </si>
  <si>
    <t>NISQ</t>
  </si>
  <si>
    <t>one-way function</t>
  </si>
  <si>
    <t>Photonic Interconnect</t>
  </si>
  <si>
    <t>A connection between two qubits using photons, typically via a fiber optic cable. A photonic interconnect is used to remotely connect two qubits.</t>
  </si>
  <si>
    <t>Physical Qubit</t>
  </si>
  <si>
    <t>The hardware implementation of a qubit in a quantum computer.</t>
  </si>
  <si>
    <t>Qasm</t>
  </si>
  <si>
    <t>QFT</t>
  </si>
  <si>
    <t>quantum Fourier transform</t>
  </si>
  <si>
    <t>Qiskit</t>
  </si>
  <si>
    <t>RSA</t>
  </si>
  <si>
    <t>Rivest-Shamir-Adelman</t>
  </si>
  <si>
    <t>SHA</t>
  </si>
  <si>
    <t>Shor's Algorithm</t>
  </si>
  <si>
    <t>Superconducting Qubit</t>
  </si>
  <si>
    <t>A qubit implementation that uses specialized silicon-fabricated chips at ultracold temperatures.</t>
  </si>
  <si>
    <t>superposition</t>
  </si>
  <si>
    <t>Synthetic (Fabricated) Qubit</t>
  </si>
  <si>
    <t>A qubit that uses an engineered or “manufactured” quantum system, rather than a naturally occurring one. Examples of synthetic (fabricated) qubits include superconducting transmon qubits and semiconductor quantum dot qubits.</t>
  </si>
  <si>
    <t>Trapped Ion Qubit</t>
  </si>
  <si>
    <t>A qubit implementation using charged atomic particles (ions) suspended in vacuum and manipulated with lasers.</t>
  </si>
  <si>
    <t>wave function</t>
  </si>
  <si>
    <t>Atoms</t>
  </si>
  <si>
    <t>ions vs. neutral</t>
  </si>
  <si>
    <t>Photons</t>
  </si>
  <si>
    <t>Spin in semiconductors</t>
  </si>
  <si>
    <t>Superconducting</t>
  </si>
  <si>
    <t>Revolut</t>
  </si>
  <si>
    <t>N26</t>
  </si>
  <si>
    <t>Figma</t>
  </si>
  <si>
    <t>FIG</t>
  </si>
  <si>
    <t>FQ425</t>
  </si>
  <si>
    <t>Q325</t>
  </si>
  <si>
    <t>BLSH</t>
  </si>
  <si>
    <t>Bullish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</si>
</sst>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(#,##0\)"/>
  </numFmts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u/>
      <sz val="11"/>
      <color theme="1"/>
      <name val="Aptos Narrow"/>
      <family val="2"/>
      <scheme val="minor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1"/>
    <xf numFmtId="0" fontId="1" fillId="0" borderId="0" xfId="0" applyFont="1"/>
    <xf numFmtId="0" fontId="3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applyNumberFormat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0" fillId="2" borderId="3" xfId="0" applyFill="1" applyBorder="1"/>
    <xf numFmtId="0" fontId="0" fillId="2" borderId="2" xfId="0" applyFill="1" applyBorder="1"/>
    <xf numFmtId="0" fontId="4" fillId="0" borderId="0" xfId="0" applyFont="1"/>
    <xf numFmtId="0" fontId="1" fillId="2" borderId="3" xfId="0" applyFont="1" applyFill="1" applyBorder="1"/>
    <xf numFmtId="0" fontId="5" fillId="0" borderId="0" xfId="0" applyFont="1"/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8.xml"/><Relationship Id="rId21" Type="http://schemas.openxmlformats.org/officeDocument/2006/relationships/externalLink" Target="externalLinks/externalLink13.xml"/><Relationship Id="rId42" Type="http://schemas.openxmlformats.org/officeDocument/2006/relationships/externalLink" Target="externalLinks/externalLink34.xml"/><Relationship Id="rId47" Type="http://schemas.openxmlformats.org/officeDocument/2006/relationships/externalLink" Target="externalLinks/externalLink39.xml"/><Relationship Id="rId63" Type="http://schemas.openxmlformats.org/officeDocument/2006/relationships/externalLink" Target="externalLinks/externalLink55.xml"/><Relationship Id="rId68" Type="http://schemas.openxmlformats.org/officeDocument/2006/relationships/externalLink" Target="externalLinks/externalLink60.xml"/><Relationship Id="rId84" Type="http://schemas.openxmlformats.org/officeDocument/2006/relationships/externalLink" Target="externalLinks/externalLink76.xml"/><Relationship Id="rId89" Type="http://schemas.openxmlformats.org/officeDocument/2006/relationships/externalLink" Target="externalLinks/externalLink81.xml"/><Relationship Id="rId16" Type="http://schemas.openxmlformats.org/officeDocument/2006/relationships/externalLink" Target="externalLinks/externalLink8.xml"/><Relationship Id="rId11" Type="http://schemas.openxmlformats.org/officeDocument/2006/relationships/externalLink" Target="externalLinks/externalLink3.xml"/><Relationship Id="rId32" Type="http://schemas.openxmlformats.org/officeDocument/2006/relationships/externalLink" Target="externalLinks/externalLink24.xml"/><Relationship Id="rId37" Type="http://schemas.openxmlformats.org/officeDocument/2006/relationships/externalLink" Target="externalLinks/externalLink29.xml"/><Relationship Id="rId53" Type="http://schemas.openxmlformats.org/officeDocument/2006/relationships/externalLink" Target="externalLinks/externalLink45.xml"/><Relationship Id="rId58" Type="http://schemas.openxmlformats.org/officeDocument/2006/relationships/externalLink" Target="externalLinks/externalLink50.xml"/><Relationship Id="rId74" Type="http://schemas.openxmlformats.org/officeDocument/2006/relationships/externalLink" Target="externalLinks/externalLink66.xml"/><Relationship Id="rId79" Type="http://schemas.openxmlformats.org/officeDocument/2006/relationships/externalLink" Target="externalLinks/externalLink71.xml"/><Relationship Id="rId5" Type="http://schemas.openxmlformats.org/officeDocument/2006/relationships/worksheet" Target="worksheets/sheet5.xml"/><Relationship Id="rId90" Type="http://schemas.openxmlformats.org/officeDocument/2006/relationships/externalLink" Target="externalLinks/externalLink82.xml"/><Relationship Id="rId95" Type="http://schemas.openxmlformats.org/officeDocument/2006/relationships/externalLink" Target="externalLinks/externalLink87.xml"/><Relationship Id="rId22" Type="http://schemas.openxmlformats.org/officeDocument/2006/relationships/externalLink" Target="externalLinks/externalLink14.xml"/><Relationship Id="rId27" Type="http://schemas.openxmlformats.org/officeDocument/2006/relationships/externalLink" Target="externalLinks/externalLink19.xml"/><Relationship Id="rId43" Type="http://schemas.openxmlformats.org/officeDocument/2006/relationships/externalLink" Target="externalLinks/externalLink35.xml"/><Relationship Id="rId48" Type="http://schemas.openxmlformats.org/officeDocument/2006/relationships/externalLink" Target="externalLinks/externalLink40.xml"/><Relationship Id="rId64" Type="http://schemas.openxmlformats.org/officeDocument/2006/relationships/externalLink" Target="externalLinks/externalLink56.xml"/><Relationship Id="rId69" Type="http://schemas.openxmlformats.org/officeDocument/2006/relationships/externalLink" Target="externalLinks/externalLink61.xml"/><Relationship Id="rId80" Type="http://schemas.openxmlformats.org/officeDocument/2006/relationships/externalLink" Target="externalLinks/externalLink72.xml"/><Relationship Id="rId85" Type="http://schemas.openxmlformats.org/officeDocument/2006/relationships/externalLink" Target="externalLinks/externalLink77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externalLink" Target="externalLinks/externalLink17.xml"/><Relationship Id="rId33" Type="http://schemas.openxmlformats.org/officeDocument/2006/relationships/externalLink" Target="externalLinks/externalLink25.xml"/><Relationship Id="rId38" Type="http://schemas.openxmlformats.org/officeDocument/2006/relationships/externalLink" Target="externalLinks/externalLink30.xml"/><Relationship Id="rId46" Type="http://schemas.openxmlformats.org/officeDocument/2006/relationships/externalLink" Target="externalLinks/externalLink38.xml"/><Relationship Id="rId59" Type="http://schemas.openxmlformats.org/officeDocument/2006/relationships/externalLink" Target="externalLinks/externalLink51.xml"/><Relationship Id="rId67" Type="http://schemas.openxmlformats.org/officeDocument/2006/relationships/externalLink" Target="externalLinks/externalLink59.xml"/><Relationship Id="rId20" Type="http://schemas.openxmlformats.org/officeDocument/2006/relationships/externalLink" Target="externalLinks/externalLink12.xml"/><Relationship Id="rId41" Type="http://schemas.openxmlformats.org/officeDocument/2006/relationships/externalLink" Target="externalLinks/externalLink33.xml"/><Relationship Id="rId54" Type="http://schemas.openxmlformats.org/officeDocument/2006/relationships/externalLink" Target="externalLinks/externalLink46.xml"/><Relationship Id="rId62" Type="http://schemas.openxmlformats.org/officeDocument/2006/relationships/externalLink" Target="externalLinks/externalLink54.xml"/><Relationship Id="rId70" Type="http://schemas.openxmlformats.org/officeDocument/2006/relationships/externalLink" Target="externalLinks/externalLink62.xml"/><Relationship Id="rId75" Type="http://schemas.openxmlformats.org/officeDocument/2006/relationships/externalLink" Target="externalLinks/externalLink67.xml"/><Relationship Id="rId83" Type="http://schemas.openxmlformats.org/officeDocument/2006/relationships/externalLink" Target="externalLinks/externalLink75.xml"/><Relationship Id="rId88" Type="http://schemas.openxmlformats.org/officeDocument/2006/relationships/externalLink" Target="externalLinks/externalLink80.xml"/><Relationship Id="rId91" Type="http://schemas.openxmlformats.org/officeDocument/2006/relationships/externalLink" Target="externalLinks/externalLink83.xml"/><Relationship Id="rId96" Type="http://schemas.openxmlformats.org/officeDocument/2006/relationships/externalLink" Target="externalLinks/externalLink8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7.xml"/><Relationship Id="rId23" Type="http://schemas.openxmlformats.org/officeDocument/2006/relationships/externalLink" Target="externalLinks/externalLink15.xml"/><Relationship Id="rId28" Type="http://schemas.openxmlformats.org/officeDocument/2006/relationships/externalLink" Target="externalLinks/externalLink20.xml"/><Relationship Id="rId36" Type="http://schemas.openxmlformats.org/officeDocument/2006/relationships/externalLink" Target="externalLinks/externalLink28.xml"/><Relationship Id="rId49" Type="http://schemas.openxmlformats.org/officeDocument/2006/relationships/externalLink" Target="externalLinks/externalLink41.xml"/><Relationship Id="rId57" Type="http://schemas.openxmlformats.org/officeDocument/2006/relationships/externalLink" Target="externalLinks/externalLink49.xml"/><Relationship Id="rId10" Type="http://schemas.openxmlformats.org/officeDocument/2006/relationships/externalLink" Target="externalLinks/externalLink2.xml"/><Relationship Id="rId31" Type="http://schemas.openxmlformats.org/officeDocument/2006/relationships/externalLink" Target="externalLinks/externalLink23.xml"/><Relationship Id="rId44" Type="http://schemas.openxmlformats.org/officeDocument/2006/relationships/externalLink" Target="externalLinks/externalLink36.xml"/><Relationship Id="rId52" Type="http://schemas.openxmlformats.org/officeDocument/2006/relationships/externalLink" Target="externalLinks/externalLink44.xml"/><Relationship Id="rId60" Type="http://schemas.openxmlformats.org/officeDocument/2006/relationships/externalLink" Target="externalLinks/externalLink52.xml"/><Relationship Id="rId65" Type="http://schemas.openxmlformats.org/officeDocument/2006/relationships/externalLink" Target="externalLinks/externalLink57.xml"/><Relationship Id="rId73" Type="http://schemas.openxmlformats.org/officeDocument/2006/relationships/externalLink" Target="externalLinks/externalLink65.xml"/><Relationship Id="rId78" Type="http://schemas.openxmlformats.org/officeDocument/2006/relationships/externalLink" Target="externalLinks/externalLink70.xml"/><Relationship Id="rId81" Type="http://schemas.openxmlformats.org/officeDocument/2006/relationships/externalLink" Target="externalLinks/externalLink73.xml"/><Relationship Id="rId86" Type="http://schemas.openxmlformats.org/officeDocument/2006/relationships/externalLink" Target="externalLinks/externalLink78.xml"/><Relationship Id="rId94" Type="http://schemas.openxmlformats.org/officeDocument/2006/relationships/externalLink" Target="externalLinks/externalLink86.xml"/><Relationship Id="rId9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9" Type="http://schemas.openxmlformats.org/officeDocument/2006/relationships/externalLink" Target="externalLinks/externalLink31.xml"/><Relationship Id="rId34" Type="http://schemas.openxmlformats.org/officeDocument/2006/relationships/externalLink" Target="externalLinks/externalLink26.xml"/><Relationship Id="rId50" Type="http://schemas.openxmlformats.org/officeDocument/2006/relationships/externalLink" Target="externalLinks/externalLink42.xml"/><Relationship Id="rId55" Type="http://schemas.openxmlformats.org/officeDocument/2006/relationships/externalLink" Target="externalLinks/externalLink47.xml"/><Relationship Id="rId76" Type="http://schemas.openxmlformats.org/officeDocument/2006/relationships/externalLink" Target="externalLinks/externalLink68.xml"/><Relationship Id="rId97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63.xml"/><Relationship Id="rId92" Type="http://schemas.openxmlformats.org/officeDocument/2006/relationships/externalLink" Target="externalLinks/externalLink84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1.xml"/><Relationship Id="rId24" Type="http://schemas.openxmlformats.org/officeDocument/2006/relationships/externalLink" Target="externalLinks/externalLink16.xml"/><Relationship Id="rId40" Type="http://schemas.openxmlformats.org/officeDocument/2006/relationships/externalLink" Target="externalLinks/externalLink32.xml"/><Relationship Id="rId45" Type="http://schemas.openxmlformats.org/officeDocument/2006/relationships/externalLink" Target="externalLinks/externalLink37.xml"/><Relationship Id="rId66" Type="http://schemas.openxmlformats.org/officeDocument/2006/relationships/externalLink" Target="externalLinks/externalLink58.xml"/><Relationship Id="rId87" Type="http://schemas.openxmlformats.org/officeDocument/2006/relationships/externalLink" Target="externalLinks/externalLink79.xml"/><Relationship Id="rId61" Type="http://schemas.openxmlformats.org/officeDocument/2006/relationships/externalLink" Target="externalLinks/externalLink53.xml"/><Relationship Id="rId82" Type="http://schemas.openxmlformats.org/officeDocument/2006/relationships/externalLink" Target="externalLinks/externalLink74.xml"/><Relationship Id="rId19" Type="http://schemas.openxmlformats.org/officeDocument/2006/relationships/externalLink" Target="externalLinks/externalLink11.xml"/><Relationship Id="rId14" Type="http://schemas.openxmlformats.org/officeDocument/2006/relationships/externalLink" Target="externalLinks/externalLink6.xml"/><Relationship Id="rId30" Type="http://schemas.openxmlformats.org/officeDocument/2006/relationships/externalLink" Target="externalLinks/externalLink22.xml"/><Relationship Id="rId35" Type="http://schemas.openxmlformats.org/officeDocument/2006/relationships/externalLink" Target="externalLinks/externalLink27.xml"/><Relationship Id="rId56" Type="http://schemas.openxmlformats.org/officeDocument/2006/relationships/externalLink" Target="externalLinks/externalLink48.xml"/><Relationship Id="rId77" Type="http://schemas.openxmlformats.org/officeDocument/2006/relationships/externalLink" Target="externalLinks/externalLink69.xml"/><Relationship Id="rId100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43.xml"/><Relationship Id="rId72" Type="http://schemas.openxmlformats.org/officeDocument/2006/relationships/externalLink" Target="externalLinks/externalLink64.xml"/><Relationship Id="rId93" Type="http://schemas.openxmlformats.org/officeDocument/2006/relationships/externalLink" Target="externalLinks/externalLink85.xml"/><Relationship Id="rId98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VDA.xlsx" TargetMode="External"/><Relationship Id="rId1" Type="http://schemas.openxmlformats.org/officeDocument/2006/relationships/externalLinkPath" Target="/1.Finance/Anaylsen/Models/NVDA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ECHY.xlsx" TargetMode="External"/><Relationship Id="rId1" Type="http://schemas.openxmlformats.org/officeDocument/2006/relationships/externalLinkPath" Target="/1.Finance/Anaylsen/Models/TECHY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ORCL.xlsx" TargetMode="External"/><Relationship Id="rId1" Type="http://schemas.openxmlformats.org/officeDocument/2006/relationships/externalLinkPath" Target="/1.Finance/Anaylsen/Models/ORCL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SML.xlsx" TargetMode="External"/><Relationship Id="rId1" Type="http://schemas.openxmlformats.org/officeDocument/2006/relationships/externalLinkPath" Target="/1.Finance/Anaylsen/Models/ASML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005930.KS.xlsx" TargetMode="External"/><Relationship Id="rId1" Type="http://schemas.openxmlformats.org/officeDocument/2006/relationships/externalLinkPath" Target="/1.Finance/Anaylsen/Models/005930.KS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FLX.xlsx" TargetMode="External"/><Relationship Id="rId1" Type="http://schemas.openxmlformats.org/officeDocument/2006/relationships/externalLinkPath" Target="/1.Finance/Anaylsen/Models/NFLX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ABA.xlsx" TargetMode="External"/><Relationship Id="rId1" Type="http://schemas.openxmlformats.org/officeDocument/2006/relationships/externalLinkPath" Target="/1.Finance/Anaylsen/Models/BABA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AP.xlsx" TargetMode="External"/><Relationship Id="rId1" Type="http://schemas.openxmlformats.org/officeDocument/2006/relationships/externalLinkPath" Target="/1.Finance/Anaylsen/Models/SAP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RM.xlsx" TargetMode="External"/><Relationship Id="rId1" Type="http://schemas.openxmlformats.org/officeDocument/2006/relationships/externalLinkPath" Target="/1.Finance/Anaylsen/Models/CRM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MD.xlsx" TargetMode="External"/><Relationship Id="rId1" Type="http://schemas.openxmlformats.org/officeDocument/2006/relationships/externalLinkPath" Target="/1.Finance/Anaylsen/Models/AMD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DBE.xlsx" TargetMode="External"/><Relationship Id="rId1" Type="http://schemas.openxmlformats.org/officeDocument/2006/relationships/externalLinkPath" Target="/1.Finance/Anaylsen/Models/ADB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SFT.xlsx" TargetMode="External"/><Relationship Id="rId1" Type="http://schemas.openxmlformats.org/officeDocument/2006/relationships/externalLinkPath" Target="/1.Finance/Anaylsen/Models/MSFT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SCO.xlsx" TargetMode="External"/><Relationship Id="rId1" Type="http://schemas.openxmlformats.org/officeDocument/2006/relationships/externalLinkPath" Target="/1.Finance/Anaylsen/Models/CSCO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PDD.xlsx" TargetMode="External"/><Relationship Id="rId1" Type="http://schemas.openxmlformats.org/officeDocument/2006/relationships/externalLinkPath" Target="/1.Finance/Anaylsen/Models/PDD.xlsx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IBM.xlsx" TargetMode="External"/><Relationship Id="rId1" Type="http://schemas.openxmlformats.org/officeDocument/2006/relationships/externalLinkPath" Target="/1.Finance/Anaylsen/Models/IBM.xlsx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QCOM.xlsx" TargetMode="External"/><Relationship Id="rId1" Type="http://schemas.openxmlformats.org/officeDocument/2006/relationships/externalLinkPath" Target="/1.Finance/Anaylsen/Models/QCOM.xlsx" TargetMode="External"/></Relationships>
</file>

<file path=xl/externalLinks/_rels/externalLink2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XN.xlsx" TargetMode="External"/><Relationship Id="rId1" Type="http://schemas.openxmlformats.org/officeDocument/2006/relationships/externalLinkPath" Target="/1.Finance/Anaylsen/Models/TXN.xlsx" TargetMode="External"/></Relationships>
</file>

<file path=xl/externalLinks/_rels/externalLink2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OW.xlsx" TargetMode="External"/><Relationship Id="rId1" Type="http://schemas.openxmlformats.org/officeDocument/2006/relationships/externalLinkPath" Target="/1.Finance/Anaylsen/Models/NOW.xlsx" TargetMode="External"/></Relationships>
</file>

<file path=xl/externalLinks/_rels/externalLink2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INTU.xlsx" TargetMode="External"/><Relationship Id="rId1" Type="http://schemas.openxmlformats.org/officeDocument/2006/relationships/externalLinkPath" Target="/1.Finance/Anaylsen/Models/INTU.xlsx" TargetMode="External"/></Relationships>
</file>

<file path=xl/externalLinks/_rels/externalLink2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MAT.xlsx" TargetMode="External"/><Relationship Id="rId1" Type="http://schemas.openxmlformats.org/officeDocument/2006/relationships/externalLinkPath" Target="/1.Finance/Anaylsen/Models/AMAT.xlsx" TargetMode="External"/></Relationships>
</file>

<file path=xl/externalLinks/_rels/externalLink2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UBER.xlsx" TargetMode="External"/><Relationship Id="rId1" Type="http://schemas.openxmlformats.org/officeDocument/2006/relationships/externalLinkPath" Target="/1.Finance/Anaylsen/Models/UBER.xlsx" TargetMode="External"/></Relationships>
</file>

<file path=xl/externalLinks/_rels/externalLink2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1810.HK.xlsx" TargetMode="External"/><Relationship Id="rId1" Type="http://schemas.openxmlformats.org/officeDocument/2006/relationships/externalLinkPath" Target="/1.Finance/Anaylsen/Models/1810.HK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APL.xlsx" TargetMode="External"/><Relationship Id="rId1" Type="http://schemas.openxmlformats.org/officeDocument/2006/relationships/externalLinkPath" Target="/1.Finance/Anaylsen/Models/AAPL.xlsx" TargetMode="External"/></Relationships>
</file>

<file path=xl/externalLinks/_rels/externalLink3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U.PA.xlsx" TargetMode="External"/><Relationship Id="rId1" Type="http://schemas.openxmlformats.org/officeDocument/2006/relationships/externalLinkPath" Target="/1.Finance/Anaylsen/Models/SU.PA.xlsx" TargetMode="External"/></Relationships>
</file>

<file path=xl/externalLinks/_rels/externalLink3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KNG.xlsx" TargetMode="External"/><Relationship Id="rId1" Type="http://schemas.openxmlformats.org/officeDocument/2006/relationships/externalLinkPath" Target="/1.Finance/Anaylsen/Models/BKNG.xlsx" TargetMode="External"/></Relationships>
</file>

<file path=xl/externalLinks/_rels/externalLink3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NET.xlsx" TargetMode="External"/><Relationship Id="rId1" Type="http://schemas.openxmlformats.org/officeDocument/2006/relationships/externalLinkPath" Target="/1.Finance/Anaylsen/Models/ANET.xlsx" TargetMode="External"/></Relationships>
</file>

<file path=xl/externalLinks/_rels/externalLink3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ONY.xlsx" TargetMode="External"/><Relationship Id="rId1" Type="http://schemas.openxmlformats.org/officeDocument/2006/relationships/externalLinkPath" Target="/1.Finance/Anaylsen/Models/SONY.xlsx" TargetMode="External"/></Relationships>
</file>

<file path=xl/externalLinks/_rels/externalLink3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DP.xlsx" TargetMode="External"/><Relationship Id="rId1" Type="http://schemas.openxmlformats.org/officeDocument/2006/relationships/externalLinkPath" Target="/1.Finance/Anaylsen/Models/ADP.xlsx" TargetMode="External"/></Relationships>
</file>

<file path=xl/externalLinks/_rels/externalLink3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U.xlsx" TargetMode="External"/><Relationship Id="rId1" Type="http://schemas.openxmlformats.org/officeDocument/2006/relationships/externalLinkPath" Target="/1.Finance/Anaylsen/Models/MU.xlsx" TargetMode="External"/></Relationships>
</file>

<file path=xl/externalLinks/_rels/externalLink3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DI.xlsx" TargetMode="External"/><Relationship Id="rId1" Type="http://schemas.openxmlformats.org/officeDocument/2006/relationships/externalLinkPath" Target="/1.Finance/Anaylsen/Models/ADI.xlsx" TargetMode="External"/></Relationships>
</file>

<file path=xl/externalLinks/_rels/externalLink3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PANW.xlsx" TargetMode="External"/><Relationship Id="rId1" Type="http://schemas.openxmlformats.org/officeDocument/2006/relationships/externalLinkPath" Target="/1.Finance/Anaylsen/Models/PANW.xlsx" TargetMode="External"/></Relationships>
</file>

<file path=xl/externalLinks/_rels/externalLink3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ELI.xlsx" TargetMode="External"/><Relationship Id="rId1" Type="http://schemas.openxmlformats.org/officeDocument/2006/relationships/externalLinkPath" Target="/1.Finance/Anaylsen/Models/MELI.xlsx" TargetMode="External"/></Relationships>
</file>

<file path=xl/externalLinks/_rels/externalLink3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FI.xlsx" TargetMode="External"/><Relationship Id="rId1" Type="http://schemas.openxmlformats.org/officeDocument/2006/relationships/externalLinkPath" Target="/1.Finance/Anaylsen/Models/FI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GOOG.xlsx" TargetMode="External"/><Relationship Id="rId1" Type="http://schemas.openxmlformats.org/officeDocument/2006/relationships/externalLinkPath" Target="/1.Finance/Anaylsen/Models/GOOG.xlsx" TargetMode="External"/></Relationships>
</file>

<file path=xl/externalLinks/_rels/externalLink4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LRCX.xlsx" TargetMode="External"/><Relationship Id="rId1" Type="http://schemas.openxmlformats.org/officeDocument/2006/relationships/externalLinkPath" Target="/1.Finance/Anaylsen/Models/LRCX.xlsx" TargetMode="External"/></Relationships>
</file>

<file path=xl/externalLinks/_rels/externalLink4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HOP.xlsx" TargetMode="External"/><Relationship Id="rId1" Type="http://schemas.openxmlformats.org/officeDocument/2006/relationships/externalLinkPath" Target="/1.Finance/Anaylsen/Models/SHOP.xlsx" TargetMode="External"/></Relationships>
</file>

<file path=xl/externalLinks/_rels/externalLink4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KLAC.xlsx" TargetMode="External"/><Relationship Id="rId1" Type="http://schemas.openxmlformats.org/officeDocument/2006/relationships/externalLinkPath" Target="/1.Finance/Anaylsen/Models/KLAC.xlsx" TargetMode="External"/></Relationships>
</file>

<file path=xl/externalLinks/_rels/externalLink4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INTC.xlsx" TargetMode="External"/><Relationship Id="rId1" Type="http://schemas.openxmlformats.org/officeDocument/2006/relationships/externalLinkPath" Target="/1.Finance/Anaylsen/Models/INTC.xlsx" TargetMode="External"/></Relationships>
</file>

<file path=xl/externalLinks/_rels/externalLink4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PLTR.xlsx" TargetMode="External"/><Relationship Id="rId1" Type="http://schemas.openxmlformats.org/officeDocument/2006/relationships/externalLinkPath" Target="/1.Finance/Anaylsen/Models/PLTR.xlsx" TargetMode="External"/></Relationships>
</file>

<file path=xl/externalLinks/_rels/externalLink4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2317.TW.xlsx" TargetMode="External"/><Relationship Id="rId1" Type="http://schemas.openxmlformats.org/officeDocument/2006/relationships/externalLinkPath" Target="/1.Finance/Anaylsen/Models/2317.TW.xlsx" TargetMode="External"/></Relationships>
</file>

<file path=xl/externalLinks/_rels/externalLink4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DELL.xlsx" TargetMode="External"/><Relationship Id="rId1" Type="http://schemas.openxmlformats.org/officeDocument/2006/relationships/externalLinkPath" Target="/1.Finance/Anaylsen/Models/DELL.xlsx" TargetMode="External"/></Relationships>
</file>

<file path=xl/externalLinks/_rels/externalLink4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BNB.xlsx" TargetMode="External"/><Relationship Id="rId1" Type="http://schemas.openxmlformats.org/officeDocument/2006/relationships/externalLinkPath" Target="/1.Finance/Anaylsen/Models/ABNB.xlsx" TargetMode="External"/></Relationships>
</file>

<file path=xl/externalLinks/_rels/externalLink4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PYPL.xlsx" TargetMode="External"/><Relationship Id="rId1" Type="http://schemas.openxmlformats.org/officeDocument/2006/relationships/externalLinkPath" Target="/1.Finance/Anaylsen/Models/PYPL.xlsx" TargetMode="External"/></Relationships>
</file>

<file path=xl/externalLinks/_rels/externalLink4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NPS.xlsx" TargetMode="External"/><Relationship Id="rId1" Type="http://schemas.openxmlformats.org/officeDocument/2006/relationships/externalLinkPath" Target="/1.Finance/Anaylsen/Models/SNPS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MZN.xlsx" TargetMode="External"/><Relationship Id="rId1" Type="http://schemas.openxmlformats.org/officeDocument/2006/relationships/externalLinkPath" Target="/1.Finance/Anaylsen/Models/AMZN.xlsx" TargetMode="External"/></Relationships>
</file>

<file path=xl/externalLinks/_rels/externalLink5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POT.xlsx" TargetMode="External"/><Relationship Id="rId1" Type="http://schemas.openxmlformats.org/officeDocument/2006/relationships/externalLinkPath" Target="/1.Finance/Anaylsen/Models/SPOT.xlsx" TargetMode="External"/></Relationships>
</file>

<file path=xl/externalLinks/_rels/externalLink5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DNS.xlsx" TargetMode="External"/><Relationship Id="rId1" Type="http://schemas.openxmlformats.org/officeDocument/2006/relationships/externalLinkPath" Target="/1.Finance/Anaylsen/Models/CDNS.xlsx" TargetMode="External"/></Relationships>
</file>

<file path=xl/externalLinks/_rels/externalLink5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RWD.xlsx" TargetMode="External"/><Relationship Id="rId1" Type="http://schemas.openxmlformats.org/officeDocument/2006/relationships/externalLinkPath" Target="/1.Finance/Anaylsen/Models/CRWD.xlsx" TargetMode="External"/></Relationships>
</file>

<file path=xl/externalLinks/_rels/externalLink5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7974.T.xlsx" TargetMode="External"/><Relationship Id="rId1" Type="http://schemas.openxmlformats.org/officeDocument/2006/relationships/externalLinkPath" Target="/1.Finance/Anaylsen/Models/7974.T.xlsx" TargetMode="External"/></Relationships>
</file>

<file path=xl/externalLinks/_rels/externalLink5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RVL.xlsx" TargetMode="External"/><Relationship Id="rId1" Type="http://schemas.openxmlformats.org/officeDocument/2006/relationships/externalLinkPath" Target="/1.Finance/Anaylsen/Models/MRVL.xlsx" TargetMode="External"/></Relationships>
</file>

<file path=xl/externalLinks/_rels/externalLink5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DASH.xlsx" TargetMode="External"/><Relationship Id="rId1" Type="http://schemas.openxmlformats.org/officeDocument/2006/relationships/externalLinkPath" Target="/1.Finance/Anaylsen/Models/DASH.xlsx" TargetMode="External"/></Relationships>
</file>

<file path=xl/externalLinks/_rels/externalLink5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E.xlsx" TargetMode="External"/><Relationship Id="rId1" Type="http://schemas.openxmlformats.org/officeDocument/2006/relationships/externalLinkPath" Target="/1.Finance/Anaylsen/Models/SE.xlsx" TargetMode="External"/></Relationships>
</file>

<file path=xl/externalLinks/_rels/externalLink5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TD.xlsx" TargetMode="External"/><Relationship Id="rId1" Type="http://schemas.openxmlformats.org/officeDocument/2006/relationships/externalLinkPath" Target="/1.Finance/Anaylsen/Models/TTD.xlsx" TargetMode="External"/></Relationships>
</file>

<file path=xl/externalLinks/_rels/externalLink5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FICO.xlsx" TargetMode="External"/><Relationship Id="rId1" Type="http://schemas.openxmlformats.org/officeDocument/2006/relationships/externalLinkPath" Target="/1.Finance/Anaylsen/Models/FICO.xlsx" TargetMode="External"/></Relationships>
</file>

<file path=xl/externalLinks/_rels/externalLink5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PNG.xlsx" TargetMode="External"/><Relationship Id="rId1" Type="http://schemas.openxmlformats.org/officeDocument/2006/relationships/externalLinkPath" Target="/1.Finance/Anaylsen/Models/CPNG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eta.xlsx" TargetMode="External"/><Relationship Id="rId1" Type="http://schemas.openxmlformats.org/officeDocument/2006/relationships/externalLinkPath" Target="/1.Finance/Anaylsen/Models/Meta.xlsx" TargetMode="External"/></Relationships>
</file>

<file path=xl/externalLinks/_rels/externalLink6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PP.xlsx" TargetMode="External"/><Relationship Id="rId1" Type="http://schemas.openxmlformats.org/officeDocument/2006/relationships/externalLinkPath" Target="/1.Finance/Anaylsen/Models/APP.xlsx" TargetMode="External"/></Relationships>
</file>

<file path=xl/externalLinks/_rels/externalLink6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STR.xlsx" TargetMode="External"/><Relationship Id="rId1" Type="http://schemas.openxmlformats.org/officeDocument/2006/relationships/externalLinkPath" Target="/1.Finance/Anaylsen/Models/MSTR.xlsx" TargetMode="External"/></Relationships>
</file>

<file path=xl/externalLinks/_rels/externalLink6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OIN.xlsx" TargetMode="External"/><Relationship Id="rId1" Type="http://schemas.openxmlformats.org/officeDocument/2006/relationships/externalLinkPath" Target="/1.Finance/Anaylsen/Models/COIN.xlsx" TargetMode="External"/></Relationships>
</file>

<file path=xl/externalLinks/_rels/externalLink6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XYZ.xlsx" TargetMode="External"/><Relationship Id="rId1" Type="http://schemas.openxmlformats.org/officeDocument/2006/relationships/externalLinkPath" Target="/1.Finance/Anaylsen/Models/XYZ.xlsx" TargetMode="External"/></Relationships>
</file>

<file path=xl/externalLinks/_rels/externalLink6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EA.xlsx" TargetMode="External"/><Relationship Id="rId1" Type="http://schemas.openxmlformats.org/officeDocument/2006/relationships/externalLinkPath" Target="/1.Finance/Anaylsen/Models/EA.xlsx" TargetMode="External"/></Relationships>
</file>

<file path=xl/externalLinks/_rels/externalLink6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HPQ.xlsx" TargetMode="External"/><Relationship Id="rId1" Type="http://schemas.openxmlformats.org/officeDocument/2006/relationships/externalLinkPath" Target="/1.Finance/Anaylsen/Models/HPQ.xlsx" TargetMode="External"/></Relationships>
</file>

<file path=xl/externalLinks/_rels/externalLink6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EBAY.xlsx" TargetMode="External"/><Relationship Id="rId1" Type="http://schemas.openxmlformats.org/officeDocument/2006/relationships/externalLinkPath" Target="/1.Finance/Anaylsen/Models/EBAY.xlsx" TargetMode="External"/></Relationships>
</file>

<file path=xl/externalLinks/_rels/externalLink6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ET.xlsx" TargetMode="External"/><Relationship Id="rId1" Type="http://schemas.openxmlformats.org/officeDocument/2006/relationships/externalLinkPath" Target="/1.Finance/Anaylsen/Models/NET.xlsx" TargetMode="External"/></Relationships>
</file>

<file path=xl/externalLinks/_rels/externalLink6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TWO.xlsx" TargetMode="External"/><Relationship Id="rId1" Type="http://schemas.openxmlformats.org/officeDocument/2006/relationships/externalLinkPath" Target="/1.Finance/Anaylsen/Models/TTWO.xlsx" TargetMode="External"/></Relationships>
</file>

<file path=xl/externalLinks/_rels/externalLink6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OKIA.HE.xlsx" TargetMode="External"/><Relationship Id="rId1" Type="http://schemas.openxmlformats.org/officeDocument/2006/relationships/externalLinkPath" Target="/1.Finance/Anaylsen/Models/NOKIA.HE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SLA.xlsx" TargetMode="External"/><Relationship Id="rId1" Type="http://schemas.openxmlformats.org/officeDocument/2006/relationships/externalLinkPath" Target="/1.Finance/Anaylsen/Models/TSLA.xlsx" TargetMode="External"/></Relationships>
</file>

<file path=xl/externalLinks/_rels/externalLink7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HOOD.xlsx" TargetMode="External"/><Relationship Id="rId1" Type="http://schemas.openxmlformats.org/officeDocument/2006/relationships/externalLinkPath" Target="/1.Finance/Anaylsen/Models/HOOD.xlsx" TargetMode="External"/></Relationships>
</file>

<file path=xl/externalLinks/_rels/externalLink7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EXPE.xlsx" TargetMode="External"/><Relationship Id="rId1" Type="http://schemas.openxmlformats.org/officeDocument/2006/relationships/externalLinkPath" Target="/1.Finance/Anaylsen/Models/EXPE.xlsx" TargetMode="External"/></Relationships>
</file>

<file path=xl/externalLinks/_rels/externalLink7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FDS.xlsx" TargetMode="External"/><Relationship Id="rId1" Type="http://schemas.openxmlformats.org/officeDocument/2006/relationships/externalLinkPath" Target="/1.Finance/Anaylsen/Models/FDS.xlsx" TargetMode="External"/></Relationships>
</file>

<file path=xl/externalLinks/_rels/externalLink7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NAP.xlsx" TargetMode="External"/><Relationship Id="rId1" Type="http://schemas.openxmlformats.org/officeDocument/2006/relationships/externalLinkPath" Target="/1.Finance/Anaylsen/Models/SNAP.xlsx" TargetMode="External"/></Relationships>
</file>

<file path=xl/externalLinks/_rels/externalLink7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RDDT.xlsx" TargetMode="External"/><Relationship Id="rId1" Type="http://schemas.openxmlformats.org/officeDocument/2006/relationships/externalLinkPath" Target="/1.Finance/Anaylsen/Models/RDDT.xlsx" TargetMode="External"/></Relationships>
</file>

<file path=xl/externalLinks/_rels/externalLink7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DUOL.xlsx" TargetMode="External"/><Relationship Id="rId1" Type="http://schemas.openxmlformats.org/officeDocument/2006/relationships/externalLinkPath" Target="/1.Finance/Anaylsen/Models/DUOL.xlsx" TargetMode="External"/></Relationships>
</file>

<file path=xl/externalLinks/_rels/externalLink7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ETOR.xlsx" TargetMode="External"/><Relationship Id="rId1" Type="http://schemas.openxmlformats.org/officeDocument/2006/relationships/externalLinkPath" Target="/1.Finance/Anaylsen/Models/ETOR.xlsx" TargetMode="External"/></Relationships>
</file>

<file path=xl/externalLinks/_rels/externalLink7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GRND.xlsx" TargetMode="External"/><Relationship Id="rId1" Type="http://schemas.openxmlformats.org/officeDocument/2006/relationships/externalLinkPath" Target="/1.Finance/Anaylsen/Models/GRND.xlsx" TargetMode="External"/></Relationships>
</file>

<file path=xl/externalLinks/_rels/externalLink7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RUM.xlsx" TargetMode="External"/><Relationship Id="rId1" Type="http://schemas.openxmlformats.org/officeDocument/2006/relationships/externalLinkPath" Target="/1.Finance/Anaylsen/Models/RUM.xlsx" TargetMode="External"/></Relationships>
</file>

<file path=xl/externalLinks/_rels/externalLink7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V.xlsx" TargetMode="External"/><Relationship Id="rId1" Type="http://schemas.openxmlformats.org/officeDocument/2006/relationships/externalLinkPath" Target="/1.Finance/Anaylsen/Models/V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VGO.xlsx" TargetMode="External"/><Relationship Id="rId1" Type="http://schemas.openxmlformats.org/officeDocument/2006/relationships/externalLinkPath" Target="/1.Finance/Anaylsen/Models/AVGO.xlsx" TargetMode="External"/></Relationships>
</file>

<file path=xl/externalLinks/_rels/externalLink8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A.xlsx" TargetMode="External"/><Relationship Id="rId1" Type="http://schemas.openxmlformats.org/officeDocument/2006/relationships/externalLinkPath" Target="/1.Finance/Anaylsen/Models/MA.xlsx" TargetMode="External"/></Relationships>
</file>

<file path=xl/externalLinks/_rels/externalLink8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PGI.xlsx" TargetMode="External"/><Relationship Id="rId1" Type="http://schemas.openxmlformats.org/officeDocument/2006/relationships/externalLinkPath" Target="/1.Finance/Anaylsen/Models/SPGI.xlsx" TargetMode="External"/></Relationships>
</file>

<file path=xl/externalLinks/_rels/externalLink8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ICE.xlsx" TargetMode="External"/><Relationship Id="rId1" Type="http://schemas.openxmlformats.org/officeDocument/2006/relationships/externalLinkPath" Target="/1.Finance/Anaylsen/Models/ICE.xlsx" TargetMode="External"/></Relationships>
</file>

<file path=xl/externalLinks/_rels/externalLink8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DAQ.xlsx" TargetMode="External"/><Relationship Id="rId1" Type="http://schemas.openxmlformats.org/officeDocument/2006/relationships/externalLinkPath" Target="/1.Finance/Anaylsen/Models/NDAQ.xlsx" TargetMode="External"/></Relationships>
</file>

<file path=xl/externalLinks/_rels/externalLink8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RCL.xlsx" TargetMode="External"/><Relationship Id="rId1" Type="http://schemas.openxmlformats.org/officeDocument/2006/relationships/externalLinkPath" Target="/1.Finance/Anaylsen/Models/CRCL.xlsx" TargetMode="External"/></Relationships>
</file>

<file path=xl/externalLinks/_rels/externalLink8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SCI.xlsx" TargetMode="External"/><Relationship Id="rId1" Type="http://schemas.openxmlformats.org/officeDocument/2006/relationships/externalLinkPath" Target="/1.Finance/Anaylsen/Models/MSCI.xlsx" TargetMode="External"/></Relationships>
</file>

<file path=xl/externalLinks/_rels/externalLink8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IBKR.xlsx" TargetMode="External"/><Relationship Id="rId1" Type="http://schemas.openxmlformats.org/officeDocument/2006/relationships/externalLinkPath" Target="/1.Finance/Anaylsen/Models/IBKR.xlsx" TargetMode="External"/></Relationships>
</file>

<file path=xl/externalLinks/_rels/externalLink8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HYM.xlsx" TargetMode="External"/><Relationship Id="rId1" Type="http://schemas.openxmlformats.org/officeDocument/2006/relationships/externalLinkPath" Target="/1.Finance/Anaylsen/Models/CHYM.xlsx" TargetMode="External"/></Relationships>
</file>

<file path=xl/externalLinks/_rels/externalLink8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VIRT.xlsx" TargetMode="External"/><Relationship Id="rId1" Type="http://schemas.openxmlformats.org/officeDocument/2006/relationships/externalLinkPath" Target="/1.Finance/Anaylsen/Models/VIRT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SM.xlsx" TargetMode="External"/><Relationship Id="rId1" Type="http://schemas.openxmlformats.org/officeDocument/2006/relationships/externalLinkPath" Target="/1.Finance/Anaylsen/Models/TS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173.2</v>
          </cell>
        </row>
        <row r="4">
          <cell r="I4">
            <v>4233181.2</v>
          </cell>
        </row>
        <row r="5">
          <cell r="I5">
            <v>53691</v>
          </cell>
        </row>
        <row r="6">
          <cell r="I6">
            <v>8464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G2">
            <v>373.4</v>
          </cell>
        </row>
        <row r="4">
          <cell r="G4">
            <v>3396543.4839999997</v>
          </cell>
        </row>
        <row r="5">
          <cell r="G5">
            <v>343463</v>
          </cell>
        </row>
        <row r="6">
          <cell r="G6">
            <v>194367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H3">
            <v>153.5</v>
          </cell>
        </row>
        <row r="5">
          <cell r="H5">
            <v>430449.91899999999</v>
          </cell>
        </row>
        <row r="6">
          <cell r="H6">
            <v>17823</v>
          </cell>
        </row>
        <row r="7">
          <cell r="H7">
            <v>96276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659.1</v>
          </cell>
        </row>
        <row r="4">
          <cell r="H4">
            <v>255862.62</v>
          </cell>
        </row>
        <row r="5">
          <cell r="H5">
            <v>9103.6</v>
          </cell>
        </row>
        <row r="6">
          <cell r="H6">
            <v>3681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2">
          <cell r="J2">
            <v>58700</v>
          </cell>
        </row>
        <row r="4">
          <cell r="J4">
            <v>396748559.97500002</v>
          </cell>
        </row>
        <row r="5">
          <cell r="J5">
            <v>53705579</v>
          </cell>
        </row>
        <row r="6">
          <cell r="J6">
            <v>17108364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Streaming"/>
    </sheetNames>
    <sheetDataSet>
      <sheetData sheetId="0">
        <row r="3">
          <cell r="I3">
            <v>1253.22</v>
          </cell>
        </row>
        <row r="5">
          <cell r="I5">
            <v>532882.92942000006</v>
          </cell>
        </row>
        <row r="6">
          <cell r="I6">
            <v>8390.52</v>
          </cell>
        </row>
        <row r="7">
          <cell r="I7">
            <v>14453.206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2">
          <cell r="G2">
            <v>116.7</v>
          </cell>
        </row>
        <row r="5">
          <cell r="G5">
            <v>2038847.0279999999</v>
          </cell>
        </row>
        <row r="6">
          <cell r="G6">
            <v>399733</v>
          </cell>
        </row>
        <row r="7">
          <cell r="G7">
            <v>231528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263.39999999999998</v>
          </cell>
        </row>
        <row r="4">
          <cell r="H4">
            <v>307124.39999999997</v>
          </cell>
        </row>
        <row r="5">
          <cell r="H5">
            <v>12072</v>
          </cell>
        </row>
        <row r="6">
          <cell r="H6">
            <v>10903</v>
          </cell>
        </row>
      </sheetData>
      <sheetData sheetId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F3">
            <v>326.79000000000002</v>
          </cell>
        </row>
        <row r="5">
          <cell r="F5">
            <v>312411.24</v>
          </cell>
        </row>
        <row r="6">
          <cell r="F6">
            <v>12636</v>
          </cell>
        </row>
        <row r="7">
          <cell r="F7">
            <v>8430</v>
          </cell>
        </row>
      </sheetData>
      <sheetData sheetId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115.27</v>
          </cell>
        </row>
        <row r="4">
          <cell r="H4">
            <v>187061.00277342001</v>
          </cell>
        </row>
        <row r="5">
          <cell r="H5">
            <v>4544</v>
          </cell>
        </row>
        <row r="6">
          <cell r="H6">
            <v>1720</v>
          </cell>
        </row>
      </sheetData>
      <sheetData sheetId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G2">
            <v>407.92</v>
          </cell>
        </row>
        <row r="4">
          <cell r="G4">
            <v>179566.38399999999</v>
          </cell>
        </row>
        <row r="5">
          <cell r="G5">
            <v>7515</v>
          </cell>
        </row>
        <row r="6">
          <cell r="G6">
            <v>5627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Ratios"/>
    </sheetNames>
    <sheetDataSet>
      <sheetData sheetId="0">
        <row r="2">
          <cell r="H2">
            <v>559.02</v>
          </cell>
        </row>
        <row r="4">
          <cell r="H4">
            <v>4155288.66918858</v>
          </cell>
        </row>
        <row r="5">
          <cell r="H5">
            <v>94565</v>
          </cell>
        </row>
        <row r="6">
          <cell r="H6">
            <v>40152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G2">
            <v>58.74</v>
          </cell>
        </row>
        <row r="4">
          <cell r="G4">
            <v>233947.22019240001</v>
          </cell>
        </row>
        <row r="5">
          <cell r="G5">
            <v>18671</v>
          </cell>
        </row>
        <row r="6">
          <cell r="G6">
            <v>31987</v>
          </cell>
        </row>
      </sheetData>
      <sheetData sheetId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111.91</v>
          </cell>
        </row>
        <row r="5">
          <cell r="I5">
            <v>1107835.6589821428</v>
          </cell>
        </row>
        <row r="6">
          <cell r="I6">
            <v>217209.83399999997</v>
          </cell>
        </row>
        <row r="7">
          <cell r="I7">
            <v>5880.0929999999998</v>
          </cell>
        </row>
      </sheetData>
      <sheetData sheetId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219.2</v>
          </cell>
        </row>
        <row r="4">
          <cell r="H4">
            <v>202682.21731840001</v>
          </cell>
        </row>
        <row r="5">
          <cell r="H5">
            <v>13702</v>
          </cell>
        </row>
        <row r="6">
          <cell r="H6">
            <v>56579</v>
          </cell>
        </row>
      </sheetData>
      <sheetData sheetId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159.83000000000001</v>
          </cell>
        </row>
        <row r="4">
          <cell r="H4">
            <v>177571.13</v>
          </cell>
        </row>
        <row r="5">
          <cell r="H5">
            <v>13300</v>
          </cell>
        </row>
        <row r="6">
          <cell r="H6">
            <v>14634</v>
          </cell>
        </row>
      </sheetData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G3">
            <v>190.61</v>
          </cell>
        </row>
        <row r="5">
          <cell r="G5">
            <v>173877.60879454002</v>
          </cell>
        </row>
        <row r="6">
          <cell r="G6">
            <v>8752</v>
          </cell>
        </row>
        <row r="7">
          <cell r="G7">
            <v>13893</v>
          </cell>
        </row>
      </sheetData>
      <sheetData sheetId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G3">
            <v>1045.1199999999999</v>
          </cell>
        </row>
        <row r="5">
          <cell r="G5">
            <v>215294.71999999997</v>
          </cell>
        </row>
        <row r="6">
          <cell r="G6">
            <v>5413</v>
          </cell>
        </row>
        <row r="7">
          <cell r="G7">
            <v>1488</v>
          </cell>
        </row>
      </sheetData>
      <sheetData sheetId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619.42999999999995</v>
          </cell>
        </row>
        <row r="4">
          <cell r="I4">
            <v>173462.08004999999</v>
          </cell>
        </row>
        <row r="5">
          <cell r="I5">
            <v>3358</v>
          </cell>
        </row>
        <row r="6">
          <cell r="I6">
            <v>9118</v>
          </cell>
        </row>
      </sheetData>
      <sheetData sheetId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179.53</v>
          </cell>
        </row>
        <row r="4">
          <cell r="I4">
            <v>148005.26591864001</v>
          </cell>
        </row>
        <row r="5">
          <cell r="I5">
            <v>9103</v>
          </cell>
        </row>
        <row r="6">
          <cell r="I6">
            <v>6257</v>
          </cell>
        </row>
      </sheetData>
      <sheetData sheetId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90.18</v>
          </cell>
        </row>
        <row r="4">
          <cell r="H4">
            <v>188063.05620167998</v>
          </cell>
        </row>
        <row r="5">
          <cell r="H5">
            <v>6977</v>
          </cell>
        </row>
        <row r="6">
          <cell r="H6">
            <v>8347</v>
          </cell>
        </row>
      </sheetData>
      <sheetData sheetId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53.1</v>
          </cell>
        </row>
        <row r="5">
          <cell r="I5">
            <v>1219467.4637760001</v>
          </cell>
        </row>
        <row r="6">
          <cell r="I6">
            <v>135552.16899999999</v>
          </cell>
        </row>
        <row r="7">
          <cell r="I7">
            <v>30944.685000000001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H3">
            <v>203.75</v>
          </cell>
        </row>
        <row r="5">
          <cell r="H5">
            <v>3023729.4624999999</v>
          </cell>
        </row>
        <row r="6">
          <cell r="H6">
            <v>132986</v>
          </cell>
        </row>
        <row r="7">
          <cell r="H7">
            <v>91775</v>
          </cell>
        </row>
      </sheetData>
      <sheetData sheetId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227.65</v>
          </cell>
        </row>
        <row r="4">
          <cell r="J4">
            <v>130406.08899259999</v>
          </cell>
        </row>
        <row r="5">
          <cell r="J5">
            <v>6887</v>
          </cell>
        </row>
        <row r="6">
          <cell r="J6">
            <v>14831</v>
          </cell>
        </row>
      </sheetData>
      <sheetData sheetId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5668.04</v>
          </cell>
        </row>
        <row r="4">
          <cell r="I4">
            <v>184439.93739752</v>
          </cell>
        </row>
        <row r="5">
          <cell r="I5">
            <v>15578</v>
          </cell>
        </row>
        <row r="6">
          <cell r="I6">
            <v>16024</v>
          </cell>
        </row>
      </sheetData>
      <sheetData sheetId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119.69</v>
          </cell>
        </row>
        <row r="4">
          <cell r="I4">
            <v>113085.46378881</v>
          </cell>
        </row>
        <row r="5">
          <cell r="I5">
            <v>7428.3879999999999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3214</v>
          </cell>
        </row>
        <row r="4">
          <cell r="H4">
            <v>19525963.200247999</v>
          </cell>
        </row>
        <row r="5">
          <cell r="H5">
            <v>2127399</v>
          </cell>
        </row>
        <row r="6">
          <cell r="H6">
            <v>4088433</v>
          </cell>
        </row>
      </sheetData>
      <sheetData sheetId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284.85000000000002</v>
          </cell>
        </row>
        <row r="4">
          <cell r="I4">
            <v>115897.17387105002</v>
          </cell>
        </row>
        <row r="5">
          <cell r="I5">
            <v>2216.4</v>
          </cell>
        </row>
        <row r="6">
          <cell r="I6">
            <v>3982.5</v>
          </cell>
        </row>
      </sheetData>
      <sheetData sheetId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97.8</v>
          </cell>
        </row>
        <row r="4">
          <cell r="H4">
            <v>108966.01494959999</v>
          </cell>
        </row>
        <row r="5">
          <cell r="H5">
            <v>8744</v>
          </cell>
        </row>
        <row r="6">
          <cell r="H6">
            <v>13785</v>
          </cell>
        </row>
      </sheetData>
      <sheetData sheetId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176.33</v>
          </cell>
        </row>
        <row r="4">
          <cell r="J4">
            <v>105088.53324739002</v>
          </cell>
        </row>
        <row r="5">
          <cell r="J5">
            <v>2721.4540000000002</v>
          </cell>
        </row>
        <row r="6">
          <cell r="J6">
            <v>7018.4110000000001</v>
          </cell>
        </row>
      </sheetData>
      <sheetData sheetId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3">
          <cell r="H3">
            <v>171.05</v>
          </cell>
        </row>
        <row r="5">
          <cell r="H5">
            <v>56121.505000000005</v>
          </cell>
        </row>
        <row r="6">
          <cell r="H6">
            <v>3391</v>
          </cell>
        </row>
        <row r="7">
          <cell r="H7">
            <v>645.79999999999995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H3">
            <v>1737.97</v>
          </cell>
        </row>
        <row r="5">
          <cell r="H5">
            <v>88110.626320859999</v>
          </cell>
        </row>
        <row r="6">
          <cell r="H6">
            <v>7896</v>
          </cell>
        </row>
        <row r="7">
          <cell r="H7">
            <v>0</v>
          </cell>
        </row>
      </sheetData>
      <sheetData sheetId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208</v>
          </cell>
        </row>
        <row r="4">
          <cell r="I4">
            <v>116748.10035200001</v>
          </cell>
        </row>
        <row r="5">
          <cell r="I5">
            <v>1236</v>
          </cell>
        </row>
        <row r="6">
          <cell r="I6">
            <v>24840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191.51</v>
          </cell>
        </row>
        <row r="4">
          <cell r="I4">
            <v>2321484.2199999997</v>
          </cell>
        </row>
        <row r="5">
          <cell r="I5">
            <v>95148</v>
          </cell>
        </row>
        <row r="6">
          <cell r="I6">
            <v>23607</v>
          </cell>
        </row>
      </sheetData>
      <sheetData sheetId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73.2</v>
          </cell>
        </row>
        <row r="4">
          <cell r="H4">
            <v>94185.342000000004</v>
          </cell>
        </row>
        <row r="5">
          <cell r="H5">
            <v>6067.4709999999995</v>
          </cell>
        </row>
        <row r="6">
          <cell r="H6">
            <v>4983.7690000000002</v>
          </cell>
        </row>
      </sheetData>
      <sheetData sheetId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117.26</v>
          </cell>
        </row>
        <row r="4">
          <cell r="I4">
            <v>151334.04705276003</v>
          </cell>
        </row>
        <row r="5">
          <cell r="I5">
            <v>4895</v>
          </cell>
        </row>
        <row r="6">
          <cell r="I6">
            <v>917</v>
          </cell>
        </row>
      </sheetData>
      <sheetData sheetId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739.7</v>
          </cell>
        </row>
        <row r="4">
          <cell r="I4">
            <v>98296.326016199993</v>
          </cell>
        </row>
        <row r="5">
          <cell r="I5">
            <v>3780.4049999999997</v>
          </cell>
        </row>
        <row r="6">
          <cell r="I6">
            <v>5882.3869999999997</v>
          </cell>
        </row>
      </sheetData>
      <sheetData sheetId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Sheet1"/>
      <sheetName val="Sheet2"/>
      <sheetName val="14th"/>
    </sheetNames>
    <sheetDataSet>
      <sheetData sheetId="0">
        <row r="2">
          <cell r="K2">
            <v>20</v>
          </cell>
        </row>
        <row r="4">
          <cell r="K4">
            <v>85340</v>
          </cell>
        </row>
        <row r="5">
          <cell r="K5">
            <v>35097</v>
          </cell>
        </row>
        <row r="6">
          <cell r="K6">
            <v>53029</v>
          </cell>
        </row>
      </sheetData>
      <sheetData sheetId="1"/>
      <sheetData sheetId="2"/>
      <sheetData sheetId="3"/>
      <sheetData sheetId="4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G3">
            <v>86.2</v>
          </cell>
        </row>
        <row r="5">
          <cell r="G5">
            <v>202083.10843720002</v>
          </cell>
        </row>
        <row r="6">
          <cell r="G6">
            <v>5229.9870000000001</v>
          </cell>
        </row>
        <row r="7">
          <cell r="G7">
            <v>0</v>
          </cell>
        </row>
      </sheetData>
      <sheetData sheetId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142.5</v>
          </cell>
        </row>
        <row r="4">
          <cell r="J4">
            <v>1975476.2175</v>
          </cell>
        </row>
        <row r="5">
          <cell r="J5">
            <v>1144505.861</v>
          </cell>
        </row>
        <row r="6">
          <cell r="J6">
            <v>870927.28700000001</v>
          </cell>
        </row>
      </sheetData>
      <sheetData sheetId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119.01</v>
          </cell>
        </row>
        <row r="4">
          <cell r="H4">
            <v>83361.643560510012</v>
          </cell>
        </row>
        <row r="5">
          <cell r="H5">
            <v>5225</v>
          </cell>
        </row>
        <row r="6">
          <cell r="H6">
            <v>25022</v>
          </cell>
        </row>
      </sheetData>
      <sheetData sheetId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128.30000000000001</v>
          </cell>
        </row>
        <row r="4">
          <cell r="H4">
            <v>81338.561412000025</v>
          </cell>
        </row>
        <row r="5">
          <cell r="H5">
            <v>11253</v>
          </cell>
        </row>
        <row r="6">
          <cell r="H6">
            <v>1991</v>
          </cell>
        </row>
      </sheetData>
      <sheetData sheetId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KPIs"/>
      <sheetName val="CoC"/>
      <sheetName val="DCF"/>
    </sheetNames>
    <sheetDataSet>
      <sheetData sheetId="0">
        <row r="2">
          <cell r="I2">
            <v>76.400000000000006</v>
          </cell>
        </row>
        <row r="4">
          <cell r="I4">
            <v>74031.600000000006</v>
          </cell>
        </row>
        <row r="5">
          <cell r="I5">
            <v>10008</v>
          </cell>
        </row>
        <row r="6">
          <cell r="I6">
            <v>11296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512.14</v>
          </cell>
        </row>
        <row r="4">
          <cell r="I4">
            <v>79187.125722640005</v>
          </cell>
        </row>
        <row r="5">
          <cell r="I5">
            <v>3809.3690000000001</v>
          </cell>
        </row>
        <row r="6">
          <cell r="I6">
            <v>14.22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I3">
            <v>216.1</v>
          </cell>
        </row>
        <row r="5">
          <cell r="I5">
            <v>2304687.5041617001</v>
          </cell>
        </row>
        <row r="6">
          <cell r="I6">
            <v>93180</v>
          </cell>
        </row>
        <row r="7">
          <cell r="I7">
            <v>50718</v>
          </cell>
        </row>
      </sheetData>
      <sheetData sheetId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627.5</v>
          </cell>
        </row>
        <row r="5">
          <cell r="H5">
            <v>128905.4418725</v>
          </cell>
        </row>
        <row r="6">
          <cell r="H6">
            <v>8344</v>
          </cell>
        </row>
        <row r="7">
          <cell r="H7">
            <v>0</v>
          </cell>
        </row>
      </sheetData>
      <sheetData sheetId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304.60000000000002</v>
          </cell>
        </row>
        <row r="4">
          <cell r="J4">
            <v>83168.593200000003</v>
          </cell>
        </row>
        <row r="5">
          <cell r="J5">
            <v>2777.674</v>
          </cell>
        </row>
        <row r="6">
          <cell r="J6">
            <v>2477.1590000000001</v>
          </cell>
        </row>
      </sheetData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421.65</v>
          </cell>
        </row>
        <row r="4">
          <cell r="I4">
            <v>103857.20686979999</v>
          </cell>
        </row>
        <row r="5">
          <cell r="I5">
            <v>4260.3239999999996</v>
          </cell>
        </row>
        <row r="6">
          <cell r="I6">
            <v>743.61</v>
          </cell>
        </row>
      </sheetData>
      <sheetData sheetId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10935</v>
          </cell>
        </row>
        <row r="4">
          <cell r="I4">
            <v>14201175.15</v>
          </cell>
        </row>
        <row r="5">
          <cell r="I5">
            <v>1484350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70.2</v>
          </cell>
        </row>
        <row r="4">
          <cell r="I4">
            <v>60526.44</v>
          </cell>
        </row>
        <row r="5">
          <cell r="I5">
            <v>885.9</v>
          </cell>
        </row>
        <row r="6">
          <cell r="I6">
            <v>4232.6000000000004</v>
          </cell>
        </row>
      </sheetData>
      <sheetData sheetId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G3">
            <v>172.39</v>
          </cell>
        </row>
        <row r="5">
          <cell r="G5">
            <v>71610.157641209997</v>
          </cell>
        </row>
        <row r="6">
          <cell r="G6">
            <v>4078</v>
          </cell>
        </row>
        <row r="7">
          <cell r="G7">
            <v>0</v>
          </cell>
        </row>
      </sheetData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141.63</v>
          </cell>
        </row>
        <row r="4">
          <cell r="I4">
            <v>82151.979704910002</v>
          </cell>
        </row>
        <row r="5">
          <cell r="I5">
            <v>4060.3239999999996</v>
          </cell>
        </row>
        <row r="6">
          <cell r="I6">
            <v>5073.8320000000003</v>
          </cell>
        </row>
      </sheetData>
      <sheetData sheetId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81.150000000000006</v>
          </cell>
        </row>
        <row r="4">
          <cell r="J4">
            <v>39872.214139349999</v>
          </cell>
        </row>
        <row r="5">
          <cell r="J5">
            <v>1740.3710000000001</v>
          </cell>
        </row>
        <row r="6">
          <cell r="J6">
            <v>0</v>
          </cell>
        </row>
      </sheetData>
      <sheetData sheetId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1790.2</v>
          </cell>
        </row>
        <row r="4">
          <cell r="I4">
            <v>43576.493437999998</v>
          </cell>
        </row>
        <row r="5">
          <cell r="I5">
            <v>146.64099999999999</v>
          </cell>
        </row>
        <row r="6">
          <cell r="I6">
            <v>2528.1790000000001</v>
          </cell>
        </row>
      </sheetData>
      <sheetData sheetId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22.51</v>
          </cell>
        </row>
        <row r="4">
          <cell r="I4">
            <v>40518</v>
          </cell>
        </row>
        <row r="5">
          <cell r="I5">
            <v>6030</v>
          </cell>
        </row>
        <row r="6">
          <cell r="I6">
            <v>1533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KPIs"/>
      <sheetName val="Coc"/>
      <sheetName val="DCF"/>
    </sheetNames>
    <sheetDataSet>
      <sheetData sheetId="0">
        <row r="2">
          <cell r="I2">
            <v>755.41</v>
          </cell>
        </row>
        <row r="4">
          <cell r="I4">
            <v>1899347.9471670899</v>
          </cell>
        </row>
        <row r="5">
          <cell r="I5">
            <v>47011</v>
          </cell>
        </row>
        <row r="6">
          <cell r="I6">
            <v>28832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355.99</v>
          </cell>
        </row>
        <row r="4">
          <cell r="I4">
            <v>121021.73065369001</v>
          </cell>
        </row>
        <row r="5">
          <cell r="I5">
            <v>741.41099999999994</v>
          </cell>
        </row>
        <row r="6">
          <cell r="I6">
            <v>3508.893</v>
          </cell>
        </row>
      </sheetData>
      <sheetData sheetId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2">
          <cell r="I2">
            <v>337.5</v>
          </cell>
        </row>
        <row r="4">
          <cell r="I4">
            <v>78536.25</v>
          </cell>
        </row>
        <row r="5">
          <cell r="I5">
            <v>46342.027890000005</v>
          </cell>
        </row>
        <row r="6">
          <cell r="I6">
            <v>4212.4579999999996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276.01</v>
          </cell>
        </row>
        <row r="4">
          <cell r="H4">
            <v>69099.22577243</v>
          </cell>
        </row>
        <row r="5">
          <cell r="H5">
            <v>7755.6930999999995</v>
          </cell>
        </row>
        <row r="6">
          <cell r="H6">
            <v>4496.3059999999996</v>
          </cell>
        </row>
      </sheetData>
      <sheetData sheetId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2">
          <cell r="J2">
            <v>53.86</v>
          </cell>
        </row>
        <row r="4">
          <cell r="J4">
            <v>33365.192799999997</v>
          </cell>
        </row>
        <row r="5">
          <cell r="J5">
            <v>8478.6730000000007</v>
          </cell>
        </row>
        <row r="6">
          <cell r="J6">
            <v>6105.4360000000006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173.3</v>
          </cell>
        </row>
        <row r="4">
          <cell r="I4">
            <v>43360.925609900005</v>
          </cell>
        </row>
        <row r="5">
          <cell r="I5">
            <v>1630</v>
          </cell>
        </row>
        <row r="6">
          <cell r="I6">
            <v>400</v>
          </cell>
        </row>
      </sheetData>
      <sheetData sheetId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28.82</v>
          </cell>
        </row>
        <row r="4">
          <cell r="I4">
            <v>27027.330751519999</v>
          </cell>
        </row>
        <row r="5">
          <cell r="I5">
            <v>3253</v>
          </cell>
        </row>
        <row r="6">
          <cell r="I6">
            <v>9669</v>
          </cell>
        </row>
      </sheetData>
      <sheetData sheetId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93.14</v>
          </cell>
        </row>
        <row r="4">
          <cell r="H4">
            <v>42564.98</v>
          </cell>
        </row>
        <row r="5">
          <cell r="H5">
            <v>3750</v>
          </cell>
        </row>
        <row r="6">
          <cell r="H6">
            <v>6748</v>
          </cell>
        </row>
      </sheetData>
      <sheetData sheetId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194.53</v>
          </cell>
        </row>
        <row r="4">
          <cell r="I4">
            <v>67601.194415930004</v>
          </cell>
        </row>
        <row r="5">
          <cell r="I5">
            <v>204.459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s"/>
    </sheetNames>
    <sheetDataSet>
      <sheetData sheetId="0">
        <row r="3">
          <cell r="L3">
            <v>212.39</v>
          </cell>
        </row>
        <row r="5">
          <cell r="L5">
            <v>37485.92299734</v>
          </cell>
        </row>
        <row r="6">
          <cell r="L6">
            <v>1225</v>
          </cell>
        </row>
        <row r="7">
          <cell r="L7">
            <v>3657.9</v>
          </cell>
        </row>
      </sheetData>
      <sheetData sheetId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4.42</v>
          </cell>
        </row>
        <row r="4">
          <cell r="J4">
            <v>24777.770124900002</v>
          </cell>
        </row>
        <row r="5">
          <cell r="J5">
            <v>7222</v>
          </cell>
        </row>
        <row r="6">
          <cell r="J6">
            <v>5134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Manufacturing"/>
      <sheetName val="IP"/>
    </sheetNames>
    <sheetDataSet>
      <sheetData sheetId="0">
        <row r="2">
          <cell r="K2">
            <v>312.19</v>
          </cell>
        </row>
        <row r="4">
          <cell r="K4">
            <v>1006952.8886569099</v>
          </cell>
        </row>
        <row r="5">
          <cell r="K5">
            <v>36782</v>
          </cell>
        </row>
        <row r="6">
          <cell r="K6">
            <v>7220</v>
          </cell>
        </row>
      </sheetData>
      <sheetData sheetId="1"/>
      <sheetData sheetId="2"/>
      <sheetData sheetId="3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Broker"/>
    </sheetNames>
    <sheetDataSet>
      <sheetData sheetId="0">
        <row r="2">
          <cell r="J2">
            <v>117.07</v>
          </cell>
        </row>
        <row r="4">
          <cell r="J4">
            <v>104037.19313750998</v>
          </cell>
        </row>
        <row r="5">
          <cell r="J5">
            <v>4332</v>
          </cell>
        </row>
        <row r="6">
          <cell r="J6">
            <v>0</v>
          </cell>
        </row>
      </sheetData>
      <sheetData sheetId="1"/>
      <sheetData sheetId="2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195.81</v>
          </cell>
        </row>
        <row r="4">
          <cell r="I4">
            <v>25231.503659940001</v>
          </cell>
        </row>
        <row r="5">
          <cell r="I5">
            <v>5874</v>
          </cell>
        </row>
        <row r="6">
          <cell r="I6">
            <v>6266</v>
          </cell>
        </row>
      </sheetData>
      <sheetData sheetId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462.43</v>
          </cell>
        </row>
        <row r="4">
          <cell r="I4">
            <v>17586.234171780001</v>
          </cell>
        </row>
        <row r="5">
          <cell r="I5">
            <v>358.791</v>
          </cell>
        </row>
        <row r="6">
          <cell r="I6">
            <v>1359.1030000000001</v>
          </cell>
        </row>
      </sheetData>
      <sheetData sheetId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7.44</v>
          </cell>
        </row>
        <row r="4">
          <cell r="I4">
            <v>12572.354291040001</v>
          </cell>
        </row>
        <row r="5">
          <cell r="I5">
            <v>2893.0450000000001</v>
          </cell>
        </row>
        <row r="6">
          <cell r="I6">
            <v>3575.9720000000002</v>
          </cell>
        </row>
      </sheetData>
      <sheetData sheetId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215</v>
          </cell>
        </row>
        <row r="4">
          <cell r="I4">
            <v>40238.578914999998</v>
          </cell>
        </row>
        <row r="5">
          <cell r="I5">
            <v>2059.9409999999998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371.65</v>
          </cell>
        </row>
        <row r="4">
          <cell r="I4">
            <v>17029.711736549998</v>
          </cell>
        </row>
        <row r="5">
          <cell r="I5">
            <v>1097.883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65.7</v>
          </cell>
        </row>
        <row r="4">
          <cell r="I4">
            <v>7075.3846356000004</v>
          </cell>
        </row>
        <row r="5">
          <cell r="I5">
            <v>640.70899999999995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I3">
            <v>12.26</v>
          </cell>
        </row>
        <row r="5">
          <cell r="I5">
            <v>2157.6645436399999</v>
          </cell>
        </row>
        <row r="6">
          <cell r="I6">
            <v>16.95</v>
          </cell>
        </row>
        <row r="7">
          <cell r="I7">
            <v>297.69099999999997</v>
          </cell>
        </row>
      </sheetData>
      <sheetData sheetId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7.36</v>
          </cell>
        </row>
        <row r="4">
          <cell r="I4">
            <v>1581.06035488</v>
          </cell>
        </row>
        <row r="5">
          <cell r="I5">
            <v>114.0189</v>
          </cell>
        </row>
        <row r="6">
          <cell r="I6">
            <v>40.391302000000003</v>
          </cell>
        </row>
      </sheetData>
      <sheetData sheetId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334.9</v>
          </cell>
        </row>
        <row r="4">
          <cell r="J4">
            <v>622169.62413309992</v>
          </cell>
        </row>
        <row r="5">
          <cell r="J5">
            <v>17446</v>
          </cell>
        </row>
        <row r="6">
          <cell r="J6">
            <v>20609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G3">
            <v>253.48</v>
          </cell>
        </row>
        <row r="5">
          <cell r="G5">
            <v>1193130.3599999999</v>
          </cell>
        </row>
        <row r="6">
          <cell r="G6">
            <v>9307</v>
          </cell>
        </row>
        <row r="7">
          <cell r="G7">
            <v>66579</v>
          </cell>
        </row>
      </sheetData>
      <sheetData sheetId="1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519.49</v>
          </cell>
        </row>
        <row r="4">
          <cell r="I4">
            <v>473623.45178194001</v>
          </cell>
        </row>
        <row r="5">
          <cell r="I5">
            <v>9264</v>
          </cell>
        </row>
        <row r="6">
          <cell r="I6">
            <v>18226</v>
          </cell>
        </row>
      </sheetData>
      <sheetData sheetId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494.32</v>
          </cell>
        </row>
        <row r="4">
          <cell r="J4">
            <v>151607.94399999999</v>
          </cell>
        </row>
        <row r="5">
          <cell r="J5">
            <v>1469</v>
          </cell>
        </row>
        <row r="6">
          <cell r="J6">
            <v>11391</v>
          </cell>
        </row>
      </sheetData>
      <sheetData sheetId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185.7</v>
          </cell>
        </row>
        <row r="4">
          <cell r="I4">
            <v>106522.39852469999</v>
          </cell>
        </row>
        <row r="5">
          <cell r="I5">
            <v>1400</v>
          </cell>
        </row>
        <row r="6">
          <cell r="I6">
            <v>20281</v>
          </cell>
        </row>
      </sheetData>
      <sheetData sheetId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86.25</v>
          </cell>
        </row>
        <row r="4">
          <cell r="I4">
            <v>49517.989724999999</v>
          </cell>
        </row>
        <row r="5">
          <cell r="I5">
            <v>891</v>
          </cell>
        </row>
        <row r="6">
          <cell r="I6">
            <v>9326</v>
          </cell>
        </row>
      </sheetData>
      <sheetData sheetId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220.4</v>
          </cell>
        </row>
        <row r="4">
          <cell r="I4">
            <v>45785.921346000003</v>
          </cell>
        </row>
        <row r="5">
          <cell r="I5">
            <v>1121.145</v>
          </cell>
        </row>
        <row r="6">
          <cell r="I6">
            <v>37.414000000000001</v>
          </cell>
        </row>
      </sheetData>
      <sheetData sheetId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544.77</v>
          </cell>
        </row>
        <row r="4">
          <cell r="J4">
            <v>42149.669331149998</v>
          </cell>
        </row>
        <row r="5">
          <cell r="J5">
            <v>360.67099999999999</v>
          </cell>
        </row>
        <row r="6">
          <cell r="J6">
            <v>4546.8590000000004</v>
          </cell>
        </row>
      </sheetData>
      <sheetData sheetId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208.42</v>
          </cell>
        </row>
        <row r="4">
          <cell r="J4">
            <v>22709.220190600001</v>
          </cell>
        </row>
        <row r="5">
          <cell r="J5">
            <v>3500</v>
          </cell>
        </row>
        <row r="6">
          <cell r="J6">
            <v>12</v>
          </cell>
        </row>
      </sheetData>
      <sheetData sheetId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K2">
            <v>39.04</v>
          </cell>
        </row>
        <row r="4">
          <cell r="K4">
            <v>14227.016843519999</v>
          </cell>
        </row>
        <row r="5">
          <cell r="K5">
            <v>706.58600000000001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41.2</v>
          </cell>
        </row>
        <row r="4">
          <cell r="H4">
            <v>6352.9674880000002</v>
          </cell>
        </row>
        <row r="5">
          <cell r="H5">
            <v>723.65</v>
          </cell>
        </row>
        <row r="6">
          <cell r="H6">
            <v>1853.241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1130</v>
          </cell>
        </row>
        <row r="4">
          <cell r="H4">
            <v>29299770</v>
          </cell>
        </row>
        <row r="5">
          <cell r="H5">
            <v>2634429</v>
          </cell>
        </row>
        <row r="6">
          <cell r="H6">
            <v>942749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..\Models\SAP.xlsx" TargetMode="External"/><Relationship Id="rId21" Type="http://schemas.openxmlformats.org/officeDocument/2006/relationships/hyperlink" Target="..\Models\DELL.xlsx" TargetMode="External"/><Relationship Id="rId42" Type="http://schemas.openxmlformats.org/officeDocument/2006/relationships/hyperlink" Target="..\Models\SONY.xlsx" TargetMode="External"/><Relationship Id="rId47" Type="http://schemas.openxmlformats.org/officeDocument/2006/relationships/hyperlink" Target="..\Models\FDS.xlsx" TargetMode="External"/><Relationship Id="rId63" Type="http://schemas.openxmlformats.org/officeDocument/2006/relationships/hyperlink" Target="..\Models\APP.xlsx" TargetMode="External"/><Relationship Id="rId68" Type="http://schemas.openxmlformats.org/officeDocument/2006/relationships/hyperlink" Target="..\Models\2317.TW.xlsx" TargetMode="External"/><Relationship Id="rId16" Type="http://schemas.openxmlformats.org/officeDocument/2006/relationships/hyperlink" Target="..\Models\DASH.xlsx" TargetMode="External"/><Relationship Id="rId11" Type="http://schemas.openxmlformats.org/officeDocument/2006/relationships/hyperlink" Target="..\Models\HOOD.xlsx" TargetMode="External"/><Relationship Id="rId32" Type="http://schemas.openxmlformats.org/officeDocument/2006/relationships/hyperlink" Target="..\Models\PANW.xlsx" TargetMode="External"/><Relationship Id="rId37" Type="http://schemas.openxmlformats.org/officeDocument/2006/relationships/hyperlink" Target="..\Models\PYPL.xlsx" TargetMode="External"/><Relationship Id="rId53" Type="http://schemas.openxmlformats.org/officeDocument/2006/relationships/hyperlink" Target="..\Models\005930.KS.xlsx" TargetMode="External"/><Relationship Id="rId58" Type="http://schemas.openxmlformats.org/officeDocument/2006/relationships/hyperlink" Target="..\Models\RUM.xlsx" TargetMode="External"/><Relationship Id="rId74" Type="http://schemas.openxmlformats.org/officeDocument/2006/relationships/hyperlink" Target="..\Models\MRVL.xlsx" TargetMode="External"/><Relationship Id="rId79" Type="http://schemas.openxmlformats.org/officeDocument/2006/relationships/hyperlink" Target="..\Models\6920.T.xlsx" TargetMode="External"/><Relationship Id="rId5" Type="http://schemas.openxmlformats.org/officeDocument/2006/relationships/hyperlink" Target="..\Models\AMZN.xlsx" TargetMode="External"/><Relationship Id="rId61" Type="http://schemas.openxmlformats.org/officeDocument/2006/relationships/hyperlink" Target="..\Models\CPNG.xlsx" TargetMode="External"/><Relationship Id="rId82" Type="http://schemas.openxmlformats.org/officeDocument/2006/relationships/hyperlink" Target="..\Models\FIG.xlsx" TargetMode="External"/><Relationship Id="rId19" Type="http://schemas.openxmlformats.org/officeDocument/2006/relationships/hyperlink" Target="..\Models\ORCL.xlsx" TargetMode="External"/><Relationship Id="rId14" Type="http://schemas.openxmlformats.org/officeDocument/2006/relationships/hyperlink" Target="..\Models\PLTR.xlsx" TargetMode="External"/><Relationship Id="rId22" Type="http://schemas.openxmlformats.org/officeDocument/2006/relationships/hyperlink" Target="..\Models\CRM.xlsx" TargetMode="External"/><Relationship Id="rId27" Type="http://schemas.openxmlformats.org/officeDocument/2006/relationships/hyperlink" Target="..\Models\BABA.xlsx" TargetMode="External"/><Relationship Id="rId30" Type="http://schemas.openxmlformats.org/officeDocument/2006/relationships/hyperlink" Target="..\Models\AMD.xlsx" TargetMode="External"/><Relationship Id="rId35" Type="http://schemas.openxmlformats.org/officeDocument/2006/relationships/hyperlink" Target="..\Models\LRCX.xlsx" TargetMode="External"/><Relationship Id="rId43" Type="http://schemas.openxmlformats.org/officeDocument/2006/relationships/hyperlink" Target="..\Models\SPOT.xlsx" TargetMode="External"/><Relationship Id="rId48" Type="http://schemas.openxmlformats.org/officeDocument/2006/relationships/hyperlink" Target="..\Models\SHOP.xlsx" TargetMode="External"/><Relationship Id="rId56" Type="http://schemas.openxmlformats.org/officeDocument/2006/relationships/hyperlink" Target="..\Models\SE.xlsx" TargetMode="External"/><Relationship Id="rId64" Type="http://schemas.openxmlformats.org/officeDocument/2006/relationships/hyperlink" Target="..\Models\HPQ.xlsx" TargetMode="External"/><Relationship Id="rId69" Type="http://schemas.openxmlformats.org/officeDocument/2006/relationships/hyperlink" Target="..\Models\ETOR.xlsx" TargetMode="External"/><Relationship Id="rId77" Type="http://schemas.openxmlformats.org/officeDocument/2006/relationships/hyperlink" Target="..\Models\NOKIA.HE.xlsx" TargetMode="External"/><Relationship Id="rId8" Type="http://schemas.openxmlformats.org/officeDocument/2006/relationships/hyperlink" Target="..\Models\TSLA.xlsx" TargetMode="External"/><Relationship Id="rId51" Type="http://schemas.openxmlformats.org/officeDocument/2006/relationships/hyperlink" Target="..\Models\7974.T.xlsx" TargetMode="External"/><Relationship Id="rId72" Type="http://schemas.openxmlformats.org/officeDocument/2006/relationships/hyperlink" Target="..\Models\SU.PA.xlsx" TargetMode="External"/><Relationship Id="rId80" Type="http://schemas.openxmlformats.org/officeDocument/2006/relationships/hyperlink" Target="..\Models\NET.xlsx" TargetMode="External"/><Relationship Id="rId3" Type="http://schemas.openxmlformats.org/officeDocument/2006/relationships/hyperlink" Target="..\Models\AAPL.xlsx" TargetMode="External"/><Relationship Id="rId12" Type="http://schemas.openxmlformats.org/officeDocument/2006/relationships/hyperlink" Target="..\Models\TXN.xlsx" TargetMode="External"/><Relationship Id="rId17" Type="http://schemas.openxmlformats.org/officeDocument/2006/relationships/hyperlink" Target="..\Models\ASML.xlsx" TargetMode="External"/><Relationship Id="rId25" Type="http://schemas.openxmlformats.org/officeDocument/2006/relationships/hyperlink" Target="..\Models\TECHY.xlsx" TargetMode="External"/><Relationship Id="rId33" Type="http://schemas.openxmlformats.org/officeDocument/2006/relationships/hyperlink" Target="..\Models\IBM.xlsx" TargetMode="External"/><Relationship Id="rId38" Type="http://schemas.openxmlformats.org/officeDocument/2006/relationships/hyperlink" Target="..\Models\BKNG.xlsx" TargetMode="External"/><Relationship Id="rId46" Type="http://schemas.openxmlformats.org/officeDocument/2006/relationships/hyperlink" Target="..\Models\SNAP.xlsx" TargetMode="External"/><Relationship Id="rId59" Type="http://schemas.openxmlformats.org/officeDocument/2006/relationships/hyperlink" Target="..\Models\MU.xlsx" TargetMode="External"/><Relationship Id="rId67" Type="http://schemas.openxmlformats.org/officeDocument/2006/relationships/hyperlink" Target="..\Models\ADP.xlsx" TargetMode="External"/><Relationship Id="rId20" Type="http://schemas.openxmlformats.org/officeDocument/2006/relationships/hyperlink" Target="..\Models\EBAY.xlsx" TargetMode="External"/><Relationship Id="rId41" Type="http://schemas.openxmlformats.org/officeDocument/2006/relationships/hyperlink" Target="..\Models\AMAT.xlsx" TargetMode="External"/><Relationship Id="rId54" Type="http://schemas.openxmlformats.org/officeDocument/2006/relationships/hyperlink" Target="..\Models\CRWD.xlsx" TargetMode="External"/><Relationship Id="rId62" Type="http://schemas.openxmlformats.org/officeDocument/2006/relationships/hyperlink" Target="..\Models\KLAR.xlsx" TargetMode="External"/><Relationship Id="rId70" Type="http://schemas.openxmlformats.org/officeDocument/2006/relationships/hyperlink" Target="..\Models\SNPS.xlsx" TargetMode="External"/><Relationship Id="rId75" Type="http://schemas.openxmlformats.org/officeDocument/2006/relationships/hyperlink" Target="..\Models\FICO.xlsx" TargetMode="External"/><Relationship Id="rId1" Type="http://schemas.openxmlformats.org/officeDocument/2006/relationships/hyperlink" Target="..\Models\Meta.xlsx" TargetMode="External"/><Relationship Id="rId6" Type="http://schemas.openxmlformats.org/officeDocument/2006/relationships/hyperlink" Target="..\Models\GOOG.xlsx" TargetMode="External"/><Relationship Id="rId15" Type="http://schemas.openxmlformats.org/officeDocument/2006/relationships/hyperlink" Target="..\Models\MELI.xlsx" TargetMode="External"/><Relationship Id="rId23" Type="http://schemas.openxmlformats.org/officeDocument/2006/relationships/hyperlink" Target="..\Models\TSM.xlsx" TargetMode="External"/><Relationship Id="rId28" Type="http://schemas.openxmlformats.org/officeDocument/2006/relationships/hyperlink" Target="..\Models\INTC.xlsx" TargetMode="External"/><Relationship Id="rId36" Type="http://schemas.openxmlformats.org/officeDocument/2006/relationships/hyperlink" Target="..\Models\ABNB.xlsx" TargetMode="External"/><Relationship Id="rId49" Type="http://schemas.openxmlformats.org/officeDocument/2006/relationships/hyperlink" Target="..\Models\COIN.xlsx" TargetMode="External"/><Relationship Id="rId57" Type="http://schemas.openxmlformats.org/officeDocument/2006/relationships/hyperlink" Target="..\Models\DUOL.xlsx" TargetMode="External"/><Relationship Id="rId10" Type="http://schemas.openxmlformats.org/officeDocument/2006/relationships/hyperlink" Target="..\Models\TTWO.xlsx" TargetMode="External"/><Relationship Id="rId31" Type="http://schemas.openxmlformats.org/officeDocument/2006/relationships/hyperlink" Target="..\Models\CSCO.xlsx" TargetMode="External"/><Relationship Id="rId44" Type="http://schemas.openxmlformats.org/officeDocument/2006/relationships/hyperlink" Target="..\Models\KLAC.xlsx" TargetMode="External"/><Relationship Id="rId52" Type="http://schemas.openxmlformats.org/officeDocument/2006/relationships/hyperlink" Target="..\Models\EXPE.xlsx" TargetMode="External"/><Relationship Id="rId60" Type="http://schemas.openxmlformats.org/officeDocument/2006/relationships/hyperlink" Target="..\Models\FI.xlsx" TargetMode="External"/><Relationship Id="rId65" Type="http://schemas.openxmlformats.org/officeDocument/2006/relationships/hyperlink" Target="..\Models\GRND.xlsx" TargetMode="External"/><Relationship Id="rId73" Type="http://schemas.openxmlformats.org/officeDocument/2006/relationships/hyperlink" Target="..\Models\CDNS.xlsx" TargetMode="External"/><Relationship Id="rId78" Type="http://schemas.openxmlformats.org/officeDocument/2006/relationships/hyperlink" Target="..\Models\0992.HK.xlsx" TargetMode="External"/><Relationship Id="rId81" Type="http://schemas.openxmlformats.org/officeDocument/2006/relationships/hyperlink" Target="..\Models\TTD.xlsx" TargetMode="External"/><Relationship Id="rId4" Type="http://schemas.openxmlformats.org/officeDocument/2006/relationships/hyperlink" Target="..\Models\NVDA.xlsx" TargetMode="External"/><Relationship Id="rId9" Type="http://schemas.openxmlformats.org/officeDocument/2006/relationships/hyperlink" Target="..\Models\EA.xlsx" TargetMode="External"/><Relationship Id="rId13" Type="http://schemas.openxmlformats.org/officeDocument/2006/relationships/hyperlink" Target="..\Models\NOW.xlsx" TargetMode="External"/><Relationship Id="rId18" Type="http://schemas.openxmlformats.org/officeDocument/2006/relationships/hyperlink" Target="..\Models\UBER.xlsx" TargetMode="External"/><Relationship Id="rId39" Type="http://schemas.openxmlformats.org/officeDocument/2006/relationships/hyperlink" Target="..\Models\INTU.xlsx" TargetMode="External"/><Relationship Id="rId34" Type="http://schemas.openxmlformats.org/officeDocument/2006/relationships/hyperlink" Target="..\Models\QCOM.xlsx" TargetMode="External"/><Relationship Id="rId50" Type="http://schemas.openxmlformats.org/officeDocument/2006/relationships/hyperlink" Target="..\Models\ANET.xlsx" TargetMode="External"/><Relationship Id="rId55" Type="http://schemas.openxmlformats.org/officeDocument/2006/relationships/hyperlink" Target="..\Models\RDDT.xlsx" TargetMode="External"/><Relationship Id="rId76" Type="http://schemas.openxmlformats.org/officeDocument/2006/relationships/hyperlink" Target="..\Models\XYZ.xlsx" TargetMode="External"/><Relationship Id="rId7" Type="http://schemas.openxmlformats.org/officeDocument/2006/relationships/hyperlink" Target="..\Models\AVGO.xlsx" TargetMode="External"/><Relationship Id="rId71" Type="http://schemas.openxmlformats.org/officeDocument/2006/relationships/hyperlink" Target="..\Models\1810.HK.xlsx" TargetMode="External"/><Relationship Id="rId2" Type="http://schemas.openxmlformats.org/officeDocument/2006/relationships/hyperlink" Target="..\Models\NFLX.xlsx" TargetMode="External"/><Relationship Id="rId29" Type="http://schemas.openxmlformats.org/officeDocument/2006/relationships/hyperlink" Target="..\Models\ADBE.xlsx" TargetMode="External"/><Relationship Id="rId24" Type="http://schemas.openxmlformats.org/officeDocument/2006/relationships/hyperlink" Target="..\Models\MSFT.xlsx" TargetMode="External"/><Relationship Id="rId40" Type="http://schemas.openxmlformats.org/officeDocument/2006/relationships/hyperlink" Target="..\Models\PDD.xlsx" TargetMode="External"/><Relationship Id="rId45" Type="http://schemas.openxmlformats.org/officeDocument/2006/relationships/hyperlink" Target="..\Models\MSTR.xlsx" TargetMode="External"/><Relationship Id="rId66" Type="http://schemas.openxmlformats.org/officeDocument/2006/relationships/hyperlink" Target="..\Models\ADI.xls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DLO.xlsx" TargetMode="External"/><Relationship Id="rId13" Type="http://schemas.openxmlformats.org/officeDocument/2006/relationships/hyperlink" Target="..\Models\VIRT.xlsx" TargetMode="External"/><Relationship Id="rId18" Type="http://schemas.openxmlformats.org/officeDocument/2006/relationships/hyperlink" Target="..\Models\MSCI.xlsx" TargetMode="External"/><Relationship Id="rId3" Type="http://schemas.openxmlformats.org/officeDocument/2006/relationships/hyperlink" Target="..\Models\V.xlsx" TargetMode="External"/><Relationship Id="rId21" Type="http://schemas.openxmlformats.org/officeDocument/2006/relationships/hyperlink" Target="..\Models\NDAQ.xlsx" TargetMode="External"/><Relationship Id="rId7" Type="http://schemas.openxmlformats.org/officeDocument/2006/relationships/hyperlink" Target="..\Models\SPGI.xlsx" TargetMode="External"/><Relationship Id="rId12" Type="http://schemas.openxmlformats.org/officeDocument/2006/relationships/hyperlink" Target="..\Models\CHYM.xlsx" TargetMode="External"/><Relationship Id="rId17" Type="http://schemas.openxmlformats.org/officeDocument/2006/relationships/hyperlink" Target="..\Models\ETOR.xlsx" TargetMode="External"/><Relationship Id="rId2" Type="http://schemas.openxmlformats.org/officeDocument/2006/relationships/hyperlink" Target="..\Models\PYPL.xlsx" TargetMode="External"/><Relationship Id="rId16" Type="http://schemas.openxmlformats.org/officeDocument/2006/relationships/hyperlink" Target="..\Models\COIN.xlsx" TargetMode="External"/><Relationship Id="rId20" Type="http://schemas.openxmlformats.org/officeDocument/2006/relationships/hyperlink" Target="..\Models\ICE.xlsx" TargetMode="External"/><Relationship Id="rId1" Type="http://schemas.openxmlformats.org/officeDocument/2006/relationships/hyperlink" Target="..\Models\INTU.xlsx" TargetMode="External"/><Relationship Id="rId6" Type="http://schemas.openxmlformats.org/officeDocument/2006/relationships/hyperlink" Target="..\Models\XYZ.xlsx" TargetMode="External"/><Relationship Id="rId11" Type="http://schemas.openxmlformats.org/officeDocument/2006/relationships/hyperlink" Target="..\Models\CRCL.xlsx" TargetMode="External"/><Relationship Id="rId5" Type="http://schemas.openxmlformats.org/officeDocument/2006/relationships/hyperlink" Target="SOFI.xlsx" TargetMode="External"/><Relationship Id="rId15" Type="http://schemas.openxmlformats.org/officeDocument/2006/relationships/hyperlink" Target="..\Models\HOOD.xlsx" TargetMode="External"/><Relationship Id="rId10" Type="http://schemas.openxmlformats.org/officeDocument/2006/relationships/hyperlink" Target="..\Models\MA.xlsx" TargetMode="External"/><Relationship Id="rId19" Type="http://schemas.openxmlformats.org/officeDocument/2006/relationships/hyperlink" Target="..\Models\ADP.xlsx" TargetMode="External"/><Relationship Id="rId4" Type="http://schemas.openxmlformats.org/officeDocument/2006/relationships/hyperlink" Target="DAVE.xlsx" TargetMode="External"/><Relationship Id="rId9" Type="http://schemas.openxmlformats.org/officeDocument/2006/relationships/hyperlink" Target="..\Models\FI.xlsx" TargetMode="External"/><Relationship Id="rId14" Type="http://schemas.openxmlformats.org/officeDocument/2006/relationships/hyperlink" Target="..\Models\IBKR.xlsx" TargetMode="External"/><Relationship Id="rId22" Type="http://schemas.openxmlformats.org/officeDocument/2006/relationships/hyperlink" Target="..\Models\FICO.xlsx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SMCI.xlsx" TargetMode="External"/><Relationship Id="rId3" Type="http://schemas.openxmlformats.org/officeDocument/2006/relationships/hyperlink" Target="INTC.xlsx" TargetMode="External"/><Relationship Id="rId7" Type="http://schemas.openxmlformats.org/officeDocument/2006/relationships/hyperlink" Target="MU.xlsx" TargetMode="External"/><Relationship Id="rId12" Type="http://schemas.openxmlformats.org/officeDocument/2006/relationships/hyperlink" Target="ASML.xlsx" TargetMode="External"/><Relationship Id="rId2" Type="http://schemas.openxmlformats.org/officeDocument/2006/relationships/hyperlink" Target="TXN.xlsx" TargetMode="External"/><Relationship Id="rId1" Type="http://schemas.openxmlformats.org/officeDocument/2006/relationships/hyperlink" Target="NVDA.xlsx" TargetMode="External"/><Relationship Id="rId6" Type="http://schemas.openxmlformats.org/officeDocument/2006/relationships/hyperlink" Target="AVGO.xlsx" TargetMode="External"/><Relationship Id="rId11" Type="http://schemas.openxmlformats.org/officeDocument/2006/relationships/hyperlink" Target="QCOM.xlsx" TargetMode="External"/><Relationship Id="rId5" Type="http://schemas.openxmlformats.org/officeDocument/2006/relationships/hyperlink" Target="TSM.xlsx" TargetMode="External"/><Relationship Id="rId10" Type="http://schemas.openxmlformats.org/officeDocument/2006/relationships/hyperlink" Target="MBLY.xlsx" TargetMode="External"/><Relationship Id="rId4" Type="http://schemas.openxmlformats.org/officeDocument/2006/relationships/hyperlink" Target="AMD.xlsx" TargetMode="External"/><Relationship Id="rId9" Type="http://schemas.openxmlformats.org/officeDocument/2006/relationships/hyperlink" Target="ENPH.xlsx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OKTA.xlsx" TargetMode="External"/><Relationship Id="rId13" Type="http://schemas.openxmlformats.org/officeDocument/2006/relationships/hyperlink" Target="IBM.xlsx" TargetMode="External"/><Relationship Id="rId18" Type="http://schemas.openxmlformats.org/officeDocument/2006/relationships/hyperlink" Target="BRZE.xlsx" TargetMode="External"/><Relationship Id="rId26" Type="http://schemas.openxmlformats.org/officeDocument/2006/relationships/hyperlink" Target="AKAM.xlsx" TargetMode="External"/><Relationship Id="rId3" Type="http://schemas.openxmlformats.org/officeDocument/2006/relationships/hyperlink" Target="SAP.xlsx" TargetMode="External"/><Relationship Id="rId21" Type="http://schemas.openxmlformats.org/officeDocument/2006/relationships/hyperlink" Target="CFLT.xlsx" TargetMode="External"/><Relationship Id="rId7" Type="http://schemas.openxmlformats.org/officeDocument/2006/relationships/hyperlink" Target="SNOW.xlsx" TargetMode="External"/><Relationship Id="rId12" Type="http://schemas.openxmlformats.org/officeDocument/2006/relationships/hyperlink" Target="PLTR.xlsx" TargetMode="External"/><Relationship Id="rId17" Type="http://schemas.openxmlformats.org/officeDocument/2006/relationships/hyperlink" Target="QXO.xlsx" TargetMode="External"/><Relationship Id="rId25" Type="http://schemas.openxmlformats.org/officeDocument/2006/relationships/hyperlink" Target="FSLY.xlsx" TargetMode="External"/><Relationship Id="rId2" Type="http://schemas.openxmlformats.org/officeDocument/2006/relationships/hyperlink" Target="CRM.xlsx" TargetMode="External"/><Relationship Id="rId16" Type="http://schemas.openxmlformats.org/officeDocument/2006/relationships/hyperlink" Target="FRSH.xlsx" TargetMode="External"/><Relationship Id="rId20" Type="http://schemas.openxmlformats.org/officeDocument/2006/relationships/hyperlink" Target="SOUN.xlsx" TargetMode="External"/><Relationship Id="rId1" Type="http://schemas.openxmlformats.org/officeDocument/2006/relationships/hyperlink" Target="ORCL.xlsx" TargetMode="External"/><Relationship Id="rId6" Type="http://schemas.openxmlformats.org/officeDocument/2006/relationships/hyperlink" Target="WDAY.xlsx" TargetMode="External"/><Relationship Id="rId11" Type="http://schemas.openxmlformats.org/officeDocument/2006/relationships/hyperlink" Target="AMZN.xlsx" TargetMode="External"/><Relationship Id="rId24" Type="http://schemas.openxmlformats.org/officeDocument/2006/relationships/hyperlink" Target="ZETA.xlsx" TargetMode="External"/><Relationship Id="rId5" Type="http://schemas.openxmlformats.org/officeDocument/2006/relationships/hyperlink" Target="TEAM.xlsx" TargetMode="External"/><Relationship Id="rId15" Type="http://schemas.openxmlformats.org/officeDocument/2006/relationships/hyperlink" Target="MDB.xlsx" TargetMode="External"/><Relationship Id="rId23" Type="http://schemas.openxmlformats.org/officeDocument/2006/relationships/hyperlink" Target="NBIS.xlsx" TargetMode="External"/><Relationship Id="rId10" Type="http://schemas.openxmlformats.org/officeDocument/2006/relationships/hyperlink" Target="VEEV.xlsx" TargetMode="External"/><Relationship Id="rId19" Type="http://schemas.openxmlformats.org/officeDocument/2006/relationships/hyperlink" Target="FIVN.xlsx" TargetMode="External"/><Relationship Id="rId4" Type="http://schemas.openxmlformats.org/officeDocument/2006/relationships/hyperlink" Target="NOW.xlsx" TargetMode="External"/><Relationship Id="rId9" Type="http://schemas.openxmlformats.org/officeDocument/2006/relationships/hyperlink" Target="DDOG.xlsx" TargetMode="External"/><Relationship Id="rId14" Type="http://schemas.openxmlformats.org/officeDocument/2006/relationships/hyperlink" Target="ZM.xlsx" TargetMode="External"/><Relationship Id="rId22" Type="http://schemas.openxmlformats.org/officeDocument/2006/relationships/hyperlink" Target="HUBS.xlsx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RDDT.xlsx" TargetMode="External"/><Relationship Id="rId3" Type="http://schemas.openxmlformats.org/officeDocument/2006/relationships/hyperlink" Target="035420%20KS%20Naver.xlsx" TargetMode="External"/><Relationship Id="rId7" Type="http://schemas.openxmlformats.org/officeDocument/2006/relationships/hyperlink" Target="EB.xlsx" TargetMode="External"/><Relationship Id="rId2" Type="http://schemas.openxmlformats.org/officeDocument/2006/relationships/hyperlink" Target="700%20HK.xlsx" TargetMode="External"/><Relationship Id="rId1" Type="http://schemas.openxmlformats.org/officeDocument/2006/relationships/hyperlink" Target="META.xlsx" TargetMode="External"/><Relationship Id="rId6" Type="http://schemas.openxmlformats.org/officeDocument/2006/relationships/hyperlink" Target="RBLX.xlsx" TargetMode="External"/><Relationship Id="rId5" Type="http://schemas.openxmlformats.org/officeDocument/2006/relationships/hyperlink" Target="GRND.xlsx" TargetMode="External"/><Relationship Id="rId4" Type="http://schemas.openxmlformats.org/officeDocument/2006/relationships/hyperlink" Target="SNAP.xlsx" TargetMode="External"/><Relationship Id="rId9" Type="http://schemas.openxmlformats.org/officeDocument/2006/relationships/hyperlink" Target="YALA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46DA1-10F2-4B4F-9A0F-3213D26202A4}">
  <dimension ref="A1:T1101"/>
  <sheetViews>
    <sheetView tabSelected="1" zoomScale="220" zoomScaleNormal="220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B11" sqref="B11"/>
    </sheetView>
  </sheetViews>
  <sheetFormatPr defaultColWidth="8.85546875" defaultRowHeight="15" x14ac:dyDescent="0.25"/>
  <cols>
    <col min="1" max="1" width="5" customWidth="1"/>
    <col min="2" max="2" width="23" bestFit="1" customWidth="1"/>
    <col min="3" max="3" width="10.28515625" bestFit="1" customWidth="1"/>
    <col min="6" max="8" width="9.140625" bestFit="1" customWidth="1"/>
    <col min="9" max="9" width="8.85546875" style="8"/>
    <col min="10" max="10" width="10.28515625" bestFit="1" customWidth="1"/>
  </cols>
  <sheetData>
    <row r="1" spans="1:20" x14ac:dyDescent="0.25">
      <c r="A1" s="2" t="s">
        <v>30</v>
      </c>
    </row>
    <row r="2" spans="1:20" x14ac:dyDescent="0.25">
      <c r="A2" t="s">
        <v>51</v>
      </c>
    </row>
    <row r="3" spans="1:20" x14ac:dyDescent="0.25">
      <c r="A3" s="9" t="s">
        <v>54</v>
      </c>
      <c r="B3" s="10" t="s">
        <v>0</v>
      </c>
      <c r="C3" s="10" t="s">
        <v>1</v>
      </c>
      <c r="D3" s="10" t="s">
        <v>44</v>
      </c>
      <c r="E3" s="10" t="s">
        <v>2</v>
      </c>
      <c r="F3" s="17" t="s">
        <v>3</v>
      </c>
      <c r="G3" s="10" t="s">
        <v>4</v>
      </c>
      <c r="H3" s="17" t="s">
        <v>5</v>
      </c>
      <c r="I3" s="16" t="s">
        <v>2584</v>
      </c>
      <c r="J3" s="10" t="s">
        <v>38</v>
      </c>
      <c r="K3" s="10" t="s">
        <v>39</v>
      </c>
      <c r="L3" s="10" t="s">
        <v>40</v>
      </c>
      <c r="M3" s="10" t="s">
        <v>41</v>
      </c>
      <c r="N3" s="10" t="s">
        <v>42</v>
      </c>
      <c r="O3" s="10" t="s">
        <v>43</v>
      </c>
      <c r="P3" s="10" t="s">
        <v>432</v>
      </c>
      <c r="Q3" s="10" t="s">
        <v>52</v>
      </c>
      <c r="R3" s="10" t="s">
        <v>427</v>
      </c>
      <c r="S3" s="10" t="s">
        <v>426</v>
      </c>
      <c r="T3" s="11"/>
    </row>
    <row r="4" spans="1:20" x14ac:dyDescent="0.25">
      <c r="A4" s="5">
        <v>1</v>
      </c>
      <c r="B4" s="1" t="s">
        <v>8</v>
      </c>
      <c r="C4" t="s">
        <v>428</v>
      </c>
      <c r="D4" t="s">
        <v>45</v>
      </c>
      <c r="E4" s="4">
        <f>+[1]Main!$I$2</f>
        <v>173.2</v>
      </c>
      <c r="F4" s="4">
        <f>+[1]Main!$I$4</f>
        <v>4233181.2</v>
      </c>
      <c r="G4" s="4">
        <f>+[1]Main!$I$6-[1]Main!$I$5</f>
        <v>-45227</v>
      </c>
      <c r="H4" s="4">
        <f>F4+G4</f>
        <v>4187954.2</v>
      </c>
      <c r="I4" s="8" t="s">
        <v>430</v>
      </c>
      <c r="J4" s="7">
        <v>45896</v>
      </c>
      <c r="R4">
        <v>1993</v>
      </c>
    </row>
    <row r="5" spans="1:20" x14ac:dyDescent="0.25">
      <c r="A5" s="5">
        <f>+A4+1</f>
        <v>2</v>
      </c>
      <c r="B5" s="1" t="s">
        <v>6</v>
      </c>
      <c r="C5" t="s">
        <v>31</v>
      </c>
      <c r="D5" t="s">
        <v>45</v>
      </c>
      <c r="E5" s="4">
        <f>+[2]Main!$H$2</f>
        <v>559.02</v>
      </c>
      <c r="F5" s="4">
        <f>+[2]Main!$H$4</f>
        <v>4155288.66918858</v>
      </c>
      <c r="G5" s="4">
        <f>+[2]Main!$H$6-[2]Main!$H$5</f>
        <v>-54413</v>
      </c>
      <c r="H5" s="4">
        <f>F5+G5</f>
        <v>4100875.66918858</v>
      </c>
      <c r="I5" s="8" t="s">
        <v>2711</v>
      </c>
      <c r="J5" s="7">
        <v>45959</v>
      </c>
      <c r="R5">
        <v>1975</v>
      </c>
    </row>
    <row r="6" spans="1:20" x14ac:dyDescent="0.25">
      <c r="A6" s="5">
        <f>+A5+1</f>
        <v>3</v>
      </c>
      <c r="B6" s="1" t="s">
        <v>7</v>
      </c>
      <c r="C6" t="s">
        <v>32</v>
      </c>
      <c r="D6" t="s">
        <v>45</v>
      </c>
      <c r="E6" s="4">
        <f>+[3]Main!$H$3</f>
        <v>203.75</v>
      </c>
      <c r="F6" s="4">
        <f>+[3]Main!$H$5</f>
        <v>3023729.4624999999</v>
      </c>
      <c r="G6" s="4">
        <f>+[3]Main!$H$6-[3]Main!$H$7</f>
        <v>41211</v>
      </c>
      <c r="H6" s="4">
        <f t="shared" ref="H6:H13" si="0">F6+G6</f>
        <v>3064940.4624999999</v>
      </c>
      <c r="I6" s="8" t="s">
        <v>2712</v>
      </c>
      <c r="J6" s="7">
        <v>45960</v>
      </c>
      <c r="K6" s="3"/>
      <c r="L6" s="3"/>
      <c r="M6" s="3"/>
      <c r="N6" s="3"/>
      <c r="O6" s="3"/>
      <c r="P6" s="3"/>
      <c r="Q6" s="3"/>
      <c r="R6">
        <v>1976</v>
      </c>
    </row>
    <row r="7" spans="1:20" x14ac:dyDescent="0.25">
      <c r="A7" s="5">
        <f>+A6+1</f>
        <v>4</v>
      </c>
      <c r="B7" s="1" t="s">
        <v>12</v>
      </c>
      <c r="C7" t="s">
        <v>34</v>
      </c>
      <c r="D7" t="s">
        <v>45</v>
      </c>
      <c r="E7" s="4">
        <f>+[4]Main!$I$2</f>
        <v>191.51</v>
      </c>
      <c r="F7" s="4">
        <f>+[4]Main!$I$4</f>
        <v>2321484.2199999997</v>
      </c>
      <c r="G7" s="4">
        <f>+[4]Main!$I$6-[4]Main!$I$5</f>
        <v>-71541</v>
      </c>
      <c r="H7" s="4">
        <f t="shared" si="0"/>
        <v>2249943.2199999997</v>
      </c>
      <c r="I7" s="8" t="s">
        <v>2587</v>
      </c>
      <c r="J7" s="7">
        <v>45958</v>
      </c>
      <c r="R7">
        <v>1998</v>
      </c>
    </row>
    <row r="8" spans="1:20" x14ac:dyDescent="0.25">
      <c r="A8" s="5">
        <f t="shared" ref="A8" si="1">+A7+1</f>
        <v>5</v>
      </c>
      <c r="B8" s="1" t="s">
        <v>9</v>
      </c>
      <c r="C8" t="s">
        <v>33</v>
      </c>
      <c r="D8" t="s">
        <v>45</v>
      </c>
      <c r="E8" s="4">
        <f>+[5]Main!$I$3</f>
        <v>216.1</v>
      </c>
      <c r="F8" s="4">
        <f>+[5]Main!$I$5</f>
        <v>2304687.5041617001</v>
      </c>
      <c r="G8" s="4">
        <f>+[5]Main!$I$7-[5]Main!$I$6</f>
        <v>-42462</v>
      </c>
      <c r="H8" s="4">
        <f t="shared" si="0"/>
        <v>2262225.5041617001</v>
      </c>
      <c r="I8" s="8" t="s">
        <v>2587</v>
      </c>
      <c r="J8" s="7">
        <v>45960</v>
      </c>
      <c r="R8">
        <v>1994</v>
      </c>
    </row>
    <row r="9" spans="1:20" x14ac:dyDescent="0.25">
      <c r="A9" s="5">
        <f t="shared" ref="A9:A68" si="2">+A8+1</f>
        <v>6</v>
      </c>
      <c r="B9" s="1" t="s">
        <v>11</v>
      </c>
      <c r="C9" t="s">
        <v>37</v>
      </c>
      <c r="D9" t="s">
        <v>45</v>
      </c>
      <c r="E9" s="4">
        <f>+[6]Main!$I$2</f>
        <v>755.41</v>
      </c>
      <c r="F9" s="4">
        <f>+[6]Main!$I$4</f>
        <v>1899347.9471670899</v>
      </c>
      <c r="G9" s="4">
        <f>+[6]Main!$I$6-[6]Main!$I$5</f>
        <v>-18179</v>
      </c>
      <c r="H9" s="4">
        <f t="shared" si="0"/>
        <v>1881168.9471670899</v>
      </c>
      <c r="I9" s="8" t="s">
        <v>2587</v>
      </c>
      <c r="J9" s="7">
        <v>45959</v>
      </c>
      <c r="R9">
        <v>2004</v>
      </c>
    </row>
    <row r="10" spans="1:20" x14ac:dyDescent="0.25">
      <c r="A10" s="5">
        <f t="shared" si="2"/>
        <v>7</v>
      </c>
      <c r="B10" s="1" t="s">
        <v>14</v>
      </c>
      <c r="C10" t="s">
        <v>36</v>
      </c>
      <c r="D10" t="s">
        <v>45</v>
      </c>
      <c r="E10" s="4">
        <f>+[7]Main!$K$2</f>
        <v>312.19</v>
      </c>
      <c r="F10" s="4">
        <f>+[7]Main!$K$4</f>
        <v>1006952.8886569099</v>
      </c>
      <c r="G10" s="4">
        <f>+[7]Main!$K$6-[7]Main!$K$5</f>
        <v>-29562</v>
      </c>
      <c r="H10" s="4">
        <f t="shared" si="0"/>
        <v>977390.88865690993</v>
      </c>
      <c r="I10" s="8" t="s">
        <v>2587</v>
      </c>
      <c r="J10" s="7">
        <v>45952</v>
      </c>
      <c r="R10">
        <v>2003</v>
      </c>
    </row>
    <row r="11" spans="1:20" x14ac:dyDescent="0.25">
      <c r="A11" s="5">
        <f t="shared" si="2"/>
        <v>8</v>
      </c>
      <c r="B11" s="1" t="s">
        <v>10</v>
      </c>
      <c r="C11" t="s">
        <v>35</v>
      </c>
      <c r="D11" t="s">
        <v>45</v>
      </c>
      <c r="E11" s="4">
        <f>+[8]Main!$G$3</f>
        <v>253.48</v>
      </c>
      <c r="F11" s="4">
        <f>+[8]Main!$G$5</f>
        <v>1193130.3599999999</v>
      </c>
      <c r="G11" s="4">
        <f>+[8]Main!$G$7-[8]Main!$G$6</f>
        <v>57272</v>
      </c>
      <c r="H11" s="4">
        <f t="shared" si="0"/>
        <v>1250402.3599999999</v>
      </c>
      <c r="I11" s="8" t="s">
        <v>711</v>
      </c>
      <c r="J11" s="7">
        <v>45819</v>
      </c>
      <c r="R11">
        <v>1991</v>
      </c>
    </row>
    <row r="12" spans="1:20" x14ac:dyDescent="0.25">
      <c r="A12" s="5">
        <f t="shared" si="2"/>
        <v>9</v>
      </c>
      <c r="B12" s="1" t="s">
        <v>13</v>
      </c>
      <c r="C12" t="s">
        <v>53</v>
      </c>
      <c r="D12" t="s">
        <v>1130</v>
      </c>
      <c r="E12" s="4">
        <f>+[9]Main!$H$2</f>
        <v>1130</v>
      </c>
      <c r="F12" s="4">
        <f>+[9]Main!$H$4*FX!C2</f>
        <v>878993.1</v>
      </c>
      <c r="G12" s="4">
        <f>+([9]Main!$H$6-[9]Main!$H$5)*FX!C2</f>
        <v>-50750.400000000001</v>
      </c>
      <c r="H12" s="4">
        <f t="shared" si="0"/>
        <v>828242.7</v>
      </c>
      <c r="I12" s="8" t="s">
        <v>49</v>
      </c>
      <c r="J12" s="7">
        <v>45764</v>
      </c>
      <c r="R12">
        <v>1987</v>
      </c>
    </row>
    <row r="13" spans="1:20" x14ac:dyDescent="0.25">
      <c r="A13" s="5">
        <f t="shared" si="2"/>
        <v>10</v>
      </c>
      <c r="B13" s="1" t="s">
        <v>55</v>
      </c>
      <c r="C13" t="s">
        <v>56</v>
      </c>
      <c r="D13" t="s">
        <v>771</v>
      </c>
      <c r="E13" s="4">
        <f>+[10]Main!$G$2</f>
        <v>373.4</v>
      </c>
      <c r="F13" s="4">
        <f>+[10]Main!$G$4*FX!C3</f>
        <v>475516.08776000002</v>
      </c>
      <c r="G13" s="4">
        <f>+([10]Main!$G$6-[10]Main!$G$5)*FX!C3</f>
        <v>-20873.440000000002</v>
      </c>
      <c r="H13" s="4">
        <f t="shared" si="0"/>
        <v>454642.64776000002</v>
      </c>
      <c r="I13" s="8" t="s">
        <v>49</v>
      </c>
      <c r="J13" s="7">
        <v>45735</v>
      </c>
    </row>
    <row r="14" spans="1:20" x14ac:dyDescent="0.25">
      <c r="A14" s="5">
        <f t="shared" si="2"/>
        <v>11</v>
      </c>
      <c r="B14" s="1" t="s">
        <v>15</v>
      </c>
      <c r="C14" t="s">
        <v>57</v>
      </c>
      <c r="D14" t="s">
        <v>45</v>
      </c>
      <c r="E14" s="4">
        <f>+[11]Main!$H$3</f>
        <v>153.5</v>
      </c>
      <c r="F14" s="4">
        <f>+[11]Main!$H$5</f>
        <v>430449.91899999999</v>
      </c>
      <c r="G14" s="4">
        <f>+[11]Main!$H$7-[11]Main!$H$6</f>
        <v>78453</v>
      </c>
      <c r="H14" s="4">
        <f>F14+G14</f>
        <v>508902.91899999999</v>
      </c>
      <c r="I14" s="8" t="s">
        <v>709</v>
      </c>
      <c r="J14" s="7">
        <v>45819</v>
      </c>
    </row>
    <row r="15" spans="1:20" x14ac:dyDescent="0.25">
      <c r="A15" s="5">
        <f t="shared" si="2"/>
        <v>12</v>
      </c>
      <c r="B15" s="1" t="s">
        <v>58</v>
      </c>
      <c r="C15" t="s">
        <v>58</v>
      </c>
      <c r="D15" t="s">
        <v>46</v>
      </c>
      <c r="E15" s="4">
        <f>+[12]Main!$H$2</f>
        <v>659.1</v>
      </c>
      <c r="F15" s="4">
        <f>+[12]Main!$H$4*FX!C4</f>
        <v>260979.87239999999</v>
      </c>
      <c r="G15" s="4">
        <f>+([12]Main!$H$6-[12]Main!$H$5)*FX!C4</f>
        <v>-5531.0520000000006</v>
      </c>
      <c r="H15" s="4">
        <f>F15+G15</f>
        <v>255448.8204</v>
      </c>
      <c r="I15" s="8" t="s">
        <v>2587</v>
      </c>
      <c r="J15" s="7">
        <v>45945</v>
      </c>
      <c r="R15">
        <v>1984</v>
      </c>
    </row>
    <row r="16" spans="1:20" x14ac:dyDescent="0.25">
      <c r="A16" s="5">
        <f t="shared" si="2"/>
        <v>13</v>
      </c>
      <c r="B16" s="1" t="s">
        <v>16</v>
      </c>
      <c r="C16" s="6" t="s">
        <v>60</v>
      </c>
      <c r="D16" t="s">
        <v>59</v>
      </c>
      <c r="E16" s="4">
        <f>+[13]Main!$J$2</f>
        <v>58700</v>
      </c>
      <c r="F16" s="4">
        <f>+[13]Main!$J$4*FX!C5</f>
        <v>269789.02078300004</v>
      </c>
      <c r="G16" s="4">
        <f>+([13]Main!$J$6-[13]Main!$J$5)*FX!C5</f>
        <v>-24886.106200000002</v>
      </c>
      <c r="H16" s="4">
        <f>F16+G16</f>
        <v>244902.91458300003</v>
      </c>
      <c r="I16" s="8" t="s">
        <v>430</v>
      </c>
      <c r="J16" s="7"/>
    </row>
    <row r="17" spans="1:19" x14ac:dyDescent="0.25">
      <c r="A17" s="5">
        <f t="shared" si="2"/>
        <v>14</v>
      </c>
      <c r="B17" s="1" t="s">
        <v>17</v>
      </c>
      <c r="C17" t="s">
        <v>50</v>
      </c>
      <c r="D17" t="s">
        <v>45</v>
      </c>
      <c r="E17" s="4">
        <f>+[14]Main!$I$3</f>
        <v>1253.22</v>
      </c>
      <c r="F17" s="4">
        <f>+[14]Main!$I$5</f>
        <v>532882.92942000006</v>
      </c>
      <c r="G17" s="4">
        <f>+[14]Main!$I$7-[14]Main!$I$6</f>
        <v>6062.6859999999997</v>
      </c>
      <c r="H17" s="4">
        <f>F17+G17</f>
        <v>538945.61542000005</v>
      </c>
      <c r="I17" s="8" t="s">
        <v>2587</v>
      </c>
      <c r="J17" s="7">
        <v>45946</v>
      </c>
      <c r="R17">
        <v>1997</v>
      </c>
    </row>
    <row r="18" spans="1:19" x14ac:dyDescent="0.25">
      <c r="A18" s="5">
        <f t="shared" si="2"/>
        <v>15</v>
      </c>
      <c r="B18" s="1" t="s">
        <v>61</v>
      </c>
      <c r="C18" t="s">
        <v>62</v>
      </c>
      <c r="D18" t="s">
        <v>771</v>
      </c>
      <c r="E18" s="4">
        <f>+[15]Main!$G$2</f>
        <v>116.7</v>
      </c>
      <c r="F18" s="4">
        <f>+[15]Main!$G$5*FX!C3</f>
        <v>285438.58392</v>
      </c>
      <c r="G18" s="4">
        <f>+([15]Main!$G$7-[15]Main!$G$6)*FX!C3</f>
        <v>-23548.7</v>
      </c>
      <c r="H18" s="4">
        <f>F18+G18</f>
        <v>261889.88391999999</v>
      </c>
      <c r="I18" s="8" t="s">
        <v>49</v>
      </c>
    </row>
    <row r="19" spans="1:19" x14ac:dyDescent="0.25">
      <c r="A19" s="5">
        <f t="shared" si="2"/>
        <v>16</v>
      </c>
      <c r="B19" s="1" t="s">
        <v>20</v>
      </c>
      <c r="C19" t="s">
        <v>20</v>
      </c>
      <c r="D19" t="s">
        <v>47</v>
      </c>
      <c r="E19" s="4">
        <f>+[16]Main!$H$2</f>
        <v>263.39999999999998</v>
      </c>
      <c r="F19" s="4">
        <f>+[16]Main!$H$4*FX!C4</f>
        <v>313266.88799999998</v>
      </c>
      <c r="G19" s="4">
        <f>(+[16]Main!$H$6-[16]Main!$H$5)*FX!C4</f>
        <v>-1192.3800000000001</v>
      </c>
      <c r="H19" s="4">
        <f t="shared" ref="H19:H30" si="3">F19+G19</f>
        <v>312074.50799999997</v>
      </c>
      <c r="I19" s="8" t="s">
        <v>49</v>
      </c>
      <c r="R19">
        <v>1999</v>
      </c>
    </row>
    <row r="20" spans="1:19" x14ac:dyDescent="0.25">
      <c r="A20" s="5">
        <f t="shared" si="2"/>
        <v>17</v>
      </c>
      <c r="B20" s="1" t="s">
        <v>19</v>
      </c>
      <c r="C20" t="s">
        <v>63</v>
      </c>
      <c r="D20" t="s">
        <v>45</v>
      </c>
      <c r="E20" s="4">
        <f>+[17]Main!$F$3</f>
        <v>326.79000000000002</v>
      </c>
      <c r="F20" s="4">
        <f>+[17]Main!$F$5</f>
        <v>312411.24</v>
      </c>
      <c r="G20" s="4">
        <f>+[17]Main!$F$7-[17]Main!$F$6</f>
        <v>-4206</v>
      </c>
      <c r="H20" s="4">
        <f t="shared" si="3"/>
        <v>308205.24</v>
      </c>
      <c r="I20" s="8" t="s">
        <v>48</v>
      </c>
    </row>
    <row r="21" spans="1:19" x14ac:dyDescent="0.25">
      <c r="A21" s="5">
        <f t="shared" si="2"/>
        <v>18</v>
      </c>
      <c r="B21" s="1" t="s">
        <v>64</v>
      </c>
      <c r="C21" t="s">
        <v>64</v>
      </c>
      <c r="D21" t="s">
        <v>45</v>
      </c>
      <c r="E21" s="4">
        <f>+[18]Main!$H$2</f>
        <v>115.27</v>
      </c>
      <c r="F21" s="4">
        <f>+[18]Main!$H$4</f>
        <v>187061.00277342001</v>
      </c>
      <c r="G21" s="4">
        <f>+[18]Main!$H$6-[18]Main!$H$5</f>
        <v>-2824</v>
      </c>
      <c r="H21" s="4">
        <f t="shared" si="3"/>
        <v>184237.00277342001</v>
      </c>
      <c r="I21" s="8" t="s">
        <v>49</v>
      </c>
    </row>
    <row r="22" spans="1:19" x14ac:dyDescent="0.25">
      <c r="A22" s="5">
        <f t="shared" si="2"/>
        <v>19</v>
      </c>
      <c r="B22" s="1" t="s">
        <v>18</v>
      </c>
      <c r="C22" t="s">
        <v>65</v>
      </c>
      <c r="D22" t="s">
        <v>45</v>
      </c>
      <c r="E22" s="4">
        <f>+[19]Main!$G$2</f>
        <v>407.92</v>
      </c>
      <c r="F22" s="4">
        <f>+[19]Main!$G$4</f>
        <v>179566.38399999999</v>
      </c>
      <c r="G22" s="4">
        <f>+[19]Main!$G$6-[19]Main!$G$5</f>
        <v>-1888</v>
      </c>
      <c r="H22" s="4">
        <f t="shared" si="3"/>
        <v>177678.38399999999</v>
      </c>
      <c r="I22" s="8" t="s">
        <v>49</v>
      </c>
    </row>
    <row r="23" spans="1:19" x14ac:dyDescent="0.25">
      <c r="A23" s="5">
        <f t="shared" si="2"/>
        <v>20</v>
      </c>
      <c r="B23" s="1" t="s">
        <v>22</v>
      </c>
      <c r="C23" t="s">
        <v>66</v>
      </c>
      <c r="D23" t="s">
        <v>45</v>
      </c>
      <c r="E23" s="4">
        <f>+[20]Main!$G$2</f>
        <v>58.74</v>
      </c>
      <c r="F23" s="4">
        <f>+[20]Main!$G$4</f>
        <v>233947.22019240001</v>
      </c>
      <c r="G23" s="4">
        <f>+[20]Main!$G$6-[20]Main!$G$5</f>
        <v>13316</v>
      </c>
      <c r="H23" s="4">
        <f t="shared" si="3"/>
        <v>247263.22019240001</v>
      </c>
      <c r="I23" s="8" t="s">
        <v>49</v>
      </c>
    </row>
    <row r="24" spans="1:19" x14ac:dyDescent="0.25">
      <c r="A24" s="5">
        <f t="shared" si="2"/>
        <v>21</v>
      </c>
      <c r="B24" s="1" t="s">
        <v>67</v>
      </c>
      <c r="C24" t="s">
        <v>68</v>
      </c>
      <c r="D24" t="s">
        <v>771</v>
      </c>
      <c r="E24" s="4">
        <f>+[21]Main!$I$2</f>
        <v>111.91</v>
      </c>
      <c r="F24" s="4">
        <f>+[21]Main!$I$5*FX!C3</f>
        <v>155096.99225750001</v>
      </c>
      <c r="G24" s="4">
        <f>+([21]Main!$I$7-[21]Main!$I$6)*FX!C3</f>
        <v>-29586.16374</v>
      </c>
      <c r="H24" s="4">
        <f t="shared" si="3"/>
        <v>125510.82851750001</v>
      </c>
      <c r="I24" s="8" t="s">
        <v>49</v>
      </c>
    </row>
    <row r="25" spans="1:19" x14ac:dyDescent="0.25">
      <c r="A25" s="5">
        <f t="shared" si="2"/>
        <v>22</v>
      </c>
      <c r="B25" s="1" t="s">
        <v>25</v>
      </c>
      <c r="C25" t="s">
        <v>25</v>
      </c>
      <c r="D25" t="s">
        <v>45</v>
      </c>
      <c r="E25" s="4">
        <f>+[22]Main!$H$2</f>
        <v>219.2</v>
      </c>
      <c r="F25" s="4">
        <f>+[22]Main!$H$4</f>
        <v>202682.21731840001</v>
      </c>
      <c r="G25" s="4">
        <f>+[22]Main!$H$6-[22]Main!$H$5</f>
        <v>42877</v>
      </c>
      <c r="H25" s="4">
        <f t="shared" si="3"/>
        <v>245559.21731840001</v>
      </c>
      <c r="I25" s="8" t="s">
        <v>49</v>
      </c>
      <c r="S25" t="s">
        <v>461</v>
      </c>
    </row>
    <row r="26" spans="1:19" x14ac:dyDescent="0.25">
      <c r="A26" s="5">
        <f t="shared" si="2"/>
        <v>23</v>
      </c>
      <c r="B26" s="1" t="s">
        <v>21</v>
      </c>
      <c r="C26" t="s">
        <v>69</v>
      </c>
      <c r="D26" t="s">
        <v>45</v>
      </c>
      <c r="E26" s="4">
        <f>+[23]Main!$H$2</f>
        <v>159.83000000000001</v>
      </c>
      <c r="F26" s="4">
        <f>+[23]Main!$H$4</f>
        <v>177571.13</v>
      </c>
      <c r="G26" s="4">
        <f>+[23]Main!$H$6-[23]Main!$H$5</f>
        <v>1334</v>
      </c>
      <c r="H26" s="4">
        <f t="shared" si="3"/>
        <v>178905.13</v>
      </c>
      <c r="I26" s="8" t="s">
        <v>439</v>
      </c>
      <c r="R26">
        <v>1930</v>
      </c>
      <c r="S26" t="s">
        <v>460</v>
      </c>
    </row>
    <row r="27" spans="1:19" x14ac:dyDescent="0.25">
      <c r="A27" s="5">
        <f t="shared" si="2"/>
        <v>24</v>
      </c>
      <c r="B27" s="1" t="s">
        <v>23</v>
      </c>
      <c r="C27" t="s">
        <v>166</v>
      </c>
      <c r="D27" t="s">
        <v>45</v>
      </c>
      <c r="E27" s="4">
        <f>+[24]Main!$G$3</f>
        <v>190.61</v>
      </c>
      <c r="F27" s="4">
        <f>+[24]Main!$G$5</f>
        <v>173877.60879454002</v>
      </c>
      <c r="G27" s="4">
        <f>+[24]Main!$G$7-[24]Main!$G$6</f>
        <v>5141</v>
      </c>
      <c r="H27" s="4">
        <f t="shared" si="3"/>
        <v>179018.60879454002</v>
      </c>
      <c r="I27" s="8" t="s">
        <v>49</v>
      </c>
      <c r="R27">
        <v>2004</v>
      </c>
    </row>
    <row r="28" spans="1:19" x14ac:dyDescent="0.25">
      <c r="A28" s="5">
        <f t="shared" si="2"/>
        <v>25</v>
      </c>
      <c r="B28" s="1" t="s">
        <v>26</v>
      </c>
      <c r="C28" t="s">
        <v>70</v>
      </c>
      <c r="D28" t="s">
        <v>45</v>
      </c>
      <c r="E28" s="4">
        <f>+[25]Main!$G$3</f>
        <v>1045.1199999999999</v>
      </c>
      <c r="F28" s="4">
        <f>+[25]Main!$G$5</f>
        <v>215294.71999999997</v>
      </c>
      <c r="G28" s="4">
        <f>+[25]Main!$G$7-[25]Main!$G$6</f>
        <v>-3925</v>
      </c>
      <c r="H28" s="4">
        <f t="shared" si="3"/>
        <v>211369.71999999997</v>
      </c>
      <c r="I28" s="8" t="s">
        <v>48</v>
      </c>
    </row>
    <row r="29" spans="1:19" x14ac:dyDescent="0.25">
      <c r="A29" s="5">
        <f t="shared" si="2"/>
        <v>26</v>
      </c>
      <c r="B29" s="1" t="s">
        <v>24</v>
      </c>
      <c r="C29" t="s">
        <v>71</v>
      </c>
      <c r="D29" t="s">
        <v>45</v>
      </c>
      <c r="E29" s="4">
        <f>+[26]Main!$I$2</f>
        <v>619.42999999999995</v>
      </c>
      <c r="F29" s="4">
        <f>+[26]Main!$I$4</f>
        <v>173462.08004999999</v>
      </c>
      <c r="G29" s="4">
        <f>+[26]Main!$I$6-[26]Main!$I$5</f>
        <v>5760</v>
      </c>
      <c r="H29" s="4">
        <f t="shared" si="3"/>
        <v>179222.08004999999</v>
      </c>
      <c r="I29" s="8" t="s">
        <v>49</v>
      </c>
    </row>
    <row r="30" spans="1:19" x14ac:dyDescent="0.25">
      <c r="A30" s="5">
        <f t="shared" si="2"/>
        <v>27</v>
      </c>
      <c r="B30" s="1" t="s">
        <v>72</v>
      </c>
      <c r="C30" t="s">
        <v>73</v>
      </c>
      <c r="D30" t="s">
        <v>45</v>
      </c>
      <c r="E30" s="4">
        <f>+[27]Main!$I$2</f>
        <v>179.53</v>
      </c>
      <c r="F30" s="4">
        <f>+[27]Main!$I$4</f>
        <v>148005.26591864001</v>
      </c>
      <c r="G30" s="4">
        <f>+[27]Main!$I$6-[27]Main!$I$5</f>
        <v>-2846</v>
      </c>
      <c r="H30" s="4">
        <f t="shared" si="3"/>
        <v>145159.26591864001</v>
      </c>
      <c r="I30" s="8" t="s">
        <v>49</v>
      </c>
      <c r="R30">
        <v>2009</v>
      </c>
      <c r="S30" t="s">
        <v>457</v>
      </c>
    </row>
    <row r="31" spans="1:19" x14ac:dyDescent="0.25">
      <c r="A31" s="5">
        <f t="shared" si="2"/>
        <v>28</v>
      </c>
      <c r="B31" s="1" t="s">
        <v>74</v>
      </c>
      <c r="C31" t="s">
        <v>74</v>
      </c>
      <c r="D31" t="s">
        <v>45</v>
      </c>
      <c r="E31" s="4">
        <f>+[28]Main!$H$2</f>
        <v>90.18</v>
      </c>
      <c r="F31" s="4">
        <f>+[28]Main!$H$4</f>
        <v>188063.05620167998</v>
      </c>
      <c r="G31" s="4">
        <f>+[28]Main!$H$6-[28]Main!$H$5</f>
        <v>1370</v>
      </c>
      <c r="H31" s="4">
        <f>F31+G31</f>
        <v>189433.05620167998</v>
      </c>
      <c r="I31" s="8" t="s">
        <v>2587</v>
      </c>
      <c r="J31" s="7">
        <v>45784</v>
      </c>
      <c r="S31" t="s">
        <v>459</v>
      </c>
    </row>
    <row r="32" spans="1:19" x14ac:dyDescent="0.25">
      <c r="A32" s="5">
        <f t="shared" si="2"/>
        <v>29</v>
      </c>
      <c r="B32" s="1" t="s">
        <v>130</v>
      </c>
      <c r="C32" t="s">
        <v>2592</v>
      </c>
      <c r="D32" t="s">
        <v>771</v>
      </c>
      <c r="E32" s="4">
        <f>+[29]Main!$I$2</f>
        <v>53.1</v>
      </c>
      <c r="F32" s="4">
        <f>+[29]Main!$I$5*FX!C3</f>
        <v>170725.44492864003</v>
      </c>
      <c r="G32" s="4">
        <f>+([29]Main!$I$7-[29]Main!$I$6)*FX!C3</f>
        <v>-14645.047760000001</v>
      </c>
      <c r="H32" s="4">
        <f>+F32+G32</f>
        <v>156080.39716864005</v>
      </c>
      <c r="I32" s="8" t="s">
        <v>711</v>
      </c>
    </row>
    <row r="33" spans="1:19" x14ac:dyDescent="0.25">
      <c r="A33" s="5">
        <f t="shared" si="2"/>
        <v>30</v>
      </c>
      <c r="B33" t="s">
        <v>75</v>
      </c>
      <c r="C33" t="s">
        <v>76</v>
      </c>
      <c r="D33" t="s">
        <v>771</v>
      </c>
      <c r="E33" s="4"/>
      <c r="F33" s="4"/>
      <c r="G33" s="4"/>
      <c r="H33" s="4"/>
    </row>
    <row r="34" spans="1:19" x14ac:dyDescent="0.25">
      <c r="A34" s="5">
        <f t="shared" si="2"/>
        <v>31</v>
      </c>
      <c r="B34" s="1" t="s">
        <v>77</v>
      </c>
      <c r="C34" t="s">
        <v>78</v>
      </c>
      <c r="D34" t="s">
        <v>79</v>
      </c>
      <c r="E34" s="4">
        <f>+[30]Main!$J$2</f>
        <v>227.65</v>
      </c>
      <c r="F34" s="4">
        <f>+[30]Main!$J$4*FX!C4</f>
        <v>133014.210772452</v>
      </c>
      <c r="G34" s="4">
        <f>+([30]Main!$J$6-[30]Main!$J$5)*FX!C4</f>
        <v>8102.88</v>
      </c>
      <c r="H34" s="4">
        <f>+F34+G34</f>
        <v>141117.09077245201</v>
      </c>
      <c r="I34" s="8" t="s">
        <v>430</v>
      </c>
    </row>
    <row r="35" spans="1:19" x14ac:dyDescent="0.25">
      <c r="A35" s="5">
        <f t="shared" si="2"/>
        <v>32</v>
      </c>
      <c r="B35" t="s">
        <v>80</v>
      </c>
      <c r="C35" t="s">
        <v>81</v>
      </c>
      <c r="D35" t="s">
        <v>84</v>
      </c>
      <c r="E35" s="4"/>
      <c r="F35" s="4"/>
      <c r="G35" s="4"/>
      <c r="H35" s="4"/>
    </row>
    <row r="36" spans="1:19" x14ac:dyDescent="0.25">
      <c r="A36" s="5">
        <f t="shared" si="2"/>
        <v>33</v>
      </c>
      <c r="B36" s="1" t="s">
        <v>82</v>
      </c>
      <c r="C36" t="s">
        <v>83</v>
      </c>
      <c r="D36" t="s">
        <v>45</v>
      </c>
      <c r="E36" s="4">
        <f>+[31]Main!$I$2</f>
        <v>5668.04</v>
      </c>
      <c r="F36" s="4">
        <f>+[31]Main!$I$4</f>
        <v>184439.93739752</v>
      </c>
      <c r="G36" s="4">
        <f>+[31]Main!$I$6-[31]Main!$I$5</f>
        <v>446</v>
      </c>
      <c r="H36" s="4">
        <f>F36+G36</f>
        <v>184885.93739752</v>
      </c>
      <c r="I36" s="8" t="s">
        <v>49</v>
      </c>
      <c r="S36" t="s">
        <v>453</v>
      </c>
    </row>
    <row r="37" spans="1:19" x14ac:dyDescent="0.25">
      <c r="A37" s="5">
        <f t="shared" si="2"/>
        <v>34</v>
      </c>
      <c r="B37" s="1" t="s">
        <v>963</v>
      </c>
      <c r="C37" t="s">
        <v>85</v>
      </c>
      <c r="D37" t="s">
        <v>45</v>
      </c>
      <c r="E37" s="4">
        <f>+[32]Main!$I$2</f>
        <v>119.69</v>
      </c>
      <c r="F37" s="4">
        <f>+[32]Main!$I$4</f>
        <v>113085.46378881</v>
      </c>
      <c r="G37" s="4">
        <f>+[32]Main!$I$6-[32]Main!$I$5</f>
        <v>-7428.3879999999999</v>
      </c>
      <c r="H37" s="4">
        <f>F37+G37</f>
        <v>105657.07578880999</v>
      </c>
      <c r="I37" s="8" t="s">
        <v>49</v>
      </c>
    </row>
    <row r="38" spans="1:19" x14ac:dyDescent="0.25">
      <c r="A38" s="5">
        <f t="shared" si="2"/>
        <v>35</v>
      </c>
      <c r="B38" s="1" t="s">
        <v>86</v>
      </c>
      <c r="C38" t="s">
        <v>88</v>
      </c>
      <c r="D38" t="s">
        <v>87</v>
      </c>
      <c r="E38" s="4">
        <f>+[33]Main!$H$2</f>
        <v>3214</v>
      </c>
      <c r="F38" s="4">
        <f>+[33]Main!$H$4*FX!C6</f>
        <v>126918.76080161199</v>
      </c>
      <c r="G38" s="4">
        <f>+([33]Main!$H$6-[33]Main!$H$5)*FX!C6</f>
        <v>12746.721</v>
      </c>
      <c r="H38" s="4">
        <f>F38+G38</f>
        <v>139665.48180161198</v>
      </c>
      <c r="I38" s="8" t="s">
        <v>441</v>
      </c>
      <c r="S38" t="s">
        <v>458</v>
      </c>
    </row>
    <row r="39" spans="1:19" x14ac:dyDescent="0.25">
      <c r="A39" s="5">
        <f t="shared" si="2"/>
        <v>36</v>
      </c>
      <c r="B39" t="s">
        <v>89</v>
      </c>
      <c r="C39" t="s">
        <v>90</v>
      </c>
      <c r="D39" t="s">
        <v>87</v>
      </c>
      <c r="E39" s="4"/>
      <c r="F39" s="4"/>
      <c r="G39" s="4"/>
      <c r="H39" s="4"/>
    </row>
    <row r="40" spans="1:19" x14ac:dyDescent="0.25">
      <c r="A40" s="5">
        <f t="shared" si="2"/>
        <v>37</v>
      </c>
      <c r="B40" s="1" t="s">
        <v>91</v>
      </c>
      <c r="C40" t="s">
        <v>92</v>
      </c>
      <c r="D40" t="s">
        <v>45</v>
      </c>
      <c r="E40" s="4">
        <f>+[34]Main!$I$2</f>
        <v>284.85000000000002</v>
      </c>
      <c r="F40" s="4">
        <f>+[34]Main!$I$4</f>
        <v>115897.17387105002</v>
      </c>
      <c r="G40" s="4">
        <f>+[34]Main!$I$6-[34]Main!$I$5</f>
        <v>1766.1</v>
      </c>
      <c r="H40" s="4">
        <f>+F40+G40</f>
        <v>117663.27387105003</v>
      </c>
      <c r="I40" s="8" t="s">
        <v>431</v>
      </c>
    </row>
    <row r="41" spans="1:19" x14ac:dyDescent="0.25">
      <c r="A41" s="5">
        <f t="shared" si="2"/>
        <v>38</v>
      </c>
      <c r="B41" s="1" t="s">
        <v>93</v>
      </c>
      <c r="C41" t="s">
        <v>94</v>
      </c>
      <c r="D41" t="s">
        <v>45</v>
      </c>
      <c r="E41" s="4">
        <f>+[35]Main!$H$2</f>
        <v>97.8</v>
      </c>
      <c r="F41" s="4">
        <f>+[35]Main!$H$4</f>
        <v>108966.01494959999</v>
      </c>
      <c r="G41" s="4">
        <f>+[35]Main!$H$6-[35]Main!$H$5</f>
        <v>5041</v>
      </c>
      <c r="H41" s="4">
        <f>+F41+G41</f>
        <v>114007.01494959999</v>
      </c>
      <c r="I41" s="8" t="s">
        <v>49</v>
      </c>
    </row>
    <row r="42" spans="1:19" x14ac:dyDescent="0.25">
      <c r="A42" s="5">
        <f t="shared" si="2"/>
        <v>39</v>
      </c>
      <c r="B42" s="1" t="s">
        <v>95</v>
      </c>
      <c r="C42" t="s">
        <v>96</v>
      </c>
      <c r="D42" t="s">
        <v>45</v>
      </c>
      <c r="E42" s="4">
        <f>+[36]Main!$J$2</f>
        <v>176.33</v>
      </c>
      <c r="F42" s="4">
        <f>+[36]Main!$J$4</f>
        <v>105088.53324739002</v>
      </c>
      <c r="G42" s="4">
        <f>+[36]Main!$J$6-[36]Main!$J$5</f>
        <v>4296.9570000000003</v>
      </c>
      <c r="H42" s="4">
        <f>+F42+G42</f>
        <v>109385.49024739001</v>
      </c>
      <c r="I42" s="8" t="s">
        <v>711</v>
      </c>
    </row>
    <row r="43" spans="1:19" x14ac:dyDescent="0.25">
      <c r="A43" s="5">
        <f t="shared" si="2"/>
        <v>40</v>
      </c>
      <c r="B43" s="1" t="s">
        <v>97</v>
      </c>
      <c r="C43" t="s">
        <v>98</v>
      </c>
      <c r="D43" t="s">
        <v>45</v>
      </c>
      <c r="E43" s="4">
        <f>+[37]Main!$H$3</f>
        <v>171.05</v>
      </c>
      <c r="F43" s="4">
        <f>+[37]Main!$H$5</f>
        <v>56121.505000000005</v>
      </c>
      <c r="G43" s="4">
        <f>+[37]Main!$H$7-[37]Main!$H$6</f>
        <v>-2745.2</v>
      </c>
      <c r="H43" s="4">
        <f t="shared" ref="H43:H49" si="4">+F43+G43</f>
        <v>53376.305000000008</v>
      </c>
      <c r="I43" s="8" t="s">
        <v>49</v>
      </c>
      <c r="S43" t="s">
        <v>457</v>
      </c>
    </row>
    <row r="44" spans="1:19" x14ac:dyDescent="0.25">
      <c r="A44" s="5">
        <f t="shared" si="2"/>
        <v>41</v>
      </c>
      <c r="B44" s="1" t="s">
        <v>99</v>
      </c>
      <c r="C44" t="s">
        <v>100</v>
      </c>
      <c r="D44" t="s">
        <v>101</v>
      </c>
      <c r="E44" s="4">
        <f>+[38]Main!$H$3</f>
        <v>1737.97</v>
      </c>
      <c r="F44" s="4">
        <f>+[38]Main!$H$5</f>
        <v>88110.626320859999</v>
      </c>
      <c r="G44" s="4">
        <f>+[38]Main!$H$7-[38]Main!$H$6</f>
        <v>-7896</v>
      </c>
      <c r="H44" s="4">
        <f t="shared" si="4"/>
        <v>80214.626320859999</v>
      </c>
      <c r="I44" s="8" t="s">
        <v>48</v>
      </c>
      <c r="R44">
        <v>1999</v>
      </c>
      <c r="S44" t="s">
        <v>456</v>
      </c>
    </row>
    <row r="45" spans="1:19" x14ac:dyDescent="0.25">
      <c r="A45" s="5">
        <f t="shared" si="2"/>
        <v>42</v>
      </c>
      <c r="B45" s="1" t="s">
        <v>102</v>
      </c>
      <c r="C45" t="s">
        <v>103</v>
      </c>
      <c r="D45" t="s">
        <v>45</v>
      </c>
      <c r="E45" s="4">
        <f>+[39]Main!$I$2</f>
        <v>208</v>
      </c>
      <c r="F45" s="4">
        <f>+[39]Main!$I$4</f>
        <v>116748.10035200001</v>
      </c>
      <c r="G45" s="4">
        <f>+[39]Main!$I$6-[39]Main!$I$5</f>
        <v>23604</v>
      </c>
      <c r="H45" s="4">
        <f t="shared" si="4"/>
        <v>140352.10035200001</v>
      </c>
      <c r="I45" s="8" t="s">
        <v>430</v>
      </c>
    </row>
    <row r="46" spans="1:19" x14ac:dyDescent="0.25">
      <c r="A46" s="5">
        <f t="shared" si="2"/>
        <v>43</v>
      </c>
      <c r="B46" s="1" t="s">
        <v>104</v>
      </c>
      <c r="C46" t="s">
        <v>105</v>
      </c>
      <c r="D46" t="s">
        <v>45</v>
      </c>
      <c r="E46" s="4">
        <f>+[40]Main!$H$2</f>
        <v>73.2</v>
      </c>
      <c r="F46" s="4">
        <f>+[40]Main!$H$4</f>
        <v>94185.342000000004</v>
      </c>
      <c r="G46" s="4">
        <f>+[40]Main!$H$6-[40]Main!$H$5</f>
        <v>-1083.7019999999993</v>
      </c>
      <c r="H46" s="4">
        <f t="shared" si="4"/>
        <v>93101.64</v>
      </c>
      <c r="I46" s="8" t="s">
        <v>429</v>
      </c>
      <c r="S46" t="s">
        <v>438</v>
      </c>
    </row>
    <row r="47" spans="1:19" x14ac:dyDescent="0.25">
      <c r="A47" s="5">
        <f t="shared" si="2"/>
        <v>44</v>
      </c>
      <c r="B47" s="1" t="s">
        <v>29</v>
      </c>
      <c r="C47" t="s">
        <v>106</v>
      </c>
      <c r="D47" t="s">
        <v>107</v>
      </c>
      <c r="E47" s="4">
        <f>+[41]Main!$I$2</f>
        <v>117.26</v>
      </c>
      <c r="F47" s="4">
        <f>+[41]Main!$I$4</f>
        <v>151334.04705276003</v>
      </c>
      <c r="G47" s="4">
        <f>+[41]Main!$I$6-[41]Main!$I$5</f>
        <v>-3978</v>
      </c>
      <c r="H47" s="4">
        <f t="shared" si="4"/>
        <v>147356.04705276003</v>
      </c>
      <c r="I47" s="8" t="s">
        <v>462</v>
      </c>
    </row>
    <row r="48" spans="1:19" x14ac:dyDescent="0.25">
      <c r="A48" s="5">
        <f t="shared" si="2"/>
        <v>45</v>
      </c>
      <c r="B48" s="1" t="s">
        <v>109</v>
      </c>
      <c r="C48" t="s">
        <v>108</v>
      </c>
      <c r="D48" t="s">
        <v>45</v>
      </c>
      <c r="E48" s="4">
        <f>+[42]Main!$I$2</f>
        <v>739.7</v>
      </c>
      <c r="F48" s="4">
        <f>+[42]Main!$I$4</f>
        <v>98296.326016199993</v>
      </c>
      <c r="G48" s="4">
        <f>+[42]Main!$I$6-[42]Main!$I$5</f>
        <v>2101.982</v>
      </c>
      <c r="H48" s="4">
        <f t="shared" si="4"/>
        <v>100398.3080162</v>
      </c>
      <c r="I48" s="8" t="s">
        <v>431</v>
      </c>
      <c r="S48" t="s">
        <v>438</v>
      </c>
    </row>
    <row r="49" spans="1:19" x14ac:dyDescent="0.25">
      <c r="A49" s="5">
        <f t="shared" si="2"/>
        <v>46</v>
      </c>
      <c r="B49" s="1" t="s">
        <v>27</v>
      </c>
      <c r="C49" t="s">
        <v>110</v>
      </c>
      <c r="D49" t="s">
        <v>45</v>
      </c>
      <c r="E49" s="4">
        <f>+[43]Main!$K$2</f>
        <v>20</v>
      </c>
      <c r="F49" s="4">
        <f>+[43]Main!$K$4</f>
        <v>85340</v>
      </c>
      <c r="G49" s="4">
        <f>+[43]Main!$K$6-[43]Main!$K$5</f>
        <v>17932</v>
      </c>
      <c r="H49" s="4">
        <f t="shared" si="4"/>
        <v>103272</v>
      </c>
      <c r="I49" s="8" t="s">
        <v>48</v>
      </c>
      <c r="S49" t="s">
        <v>455</v>
      </c>
    </row>
    <row r="50" spans="1:19" x14ac:dyDescent="0.25">
      <c r="A50" s="5">
        <f t="shared" si="2"/>
        <v>47</v>
      </c>
      <c r="B50" t="s">
        <v>111</v>
      </c>
      <c r="C50" s="6" t="s">
        <v>112</v>
      </c>
      <c r="D50" t="s">
        <v>59</v>
      </c>
      <c r="E50" s="4"/>
      <c r="F50" s="4"/>
      <c r="G50" s="4"/>
      <c r="H50" s="4"/>
    </row>
    <row r="51" spans="1:19" x14ac:dyDescent="0.25">
      <c r="A51" s="5">
        <f t="shared" si="2"/>
        <v>48</v>
      </c>
      <c r="B51" t="s">
        <v>113</v>
      </c>
      <c r="C51" t="s">
        <v>114</v>
      </c>
      <c r="D51" t="s">
        <v>45</v>
      </c>
      <c r="E51" s="4"/>
      <c r="F51" s="4"/>
      <c r="G51" s="4"/>
      <c r="H51" s="4"/>
    </row>
    <row r="52" spans="1:19" x14ac:dyDescent="0.25">
      <c r="A52" s="5">
        <f t="shared" si="2"/>
        <v>49</v>
      </c>
      <c r="B52" s="1" t="s">
        <v>115</v>
      </c>
      <c r="C52" t="s">
        <v>116</v>
      </c>
      <c r="D52" t="s">
        <v>45</v>
      </c>
      <c r="E52" s="4">
        <f>+[44]Main!$G$3</f>
        <v>86.2</v>
      </c>
      <c r="F52" s="4">
        <f>+[44]Main!$G$5</f>
        <v>202083.10843720002</v>
      </c>
      <c r="G52" s="4">
        <f>+[44]Main!$G$7-[44]Main!$G$6</f>
        <v>-5229.9870000000001</v>
      </c>
      <c r="H52" s="4">
        <f>F52+G52</f>
        <v>196853.12143720002</v>
      </c>
      <c r="I52" s="8" t="s">
        <v>430</v>
      </c>
      <c r="R52">
        <v>2003</v>
      </c>
      <c r="S52" t="s">
        <v>454</v>
      </c>
    </row>
    <row r="53" spans="1:19" x14ac:dyDescent="0.25">
      <c r="A53" s="5">
        <f t="shared" si="2"/>
        <v>50</v>
      </c>
      <c r="B53" t="s">
        <v>117</v>
      </c>
      <c r="C53" t="s">
        <v>118</v>
      </c>
      <c r="D53" t="s">
        <v>87</v>
      </c>
      <c r="E53" s="4"/>
      <c r="F53" s="4"/>
      <c r="G53" s="4"/>
      <c r="H53" s="4"/>
    </row>
    <row r="54" spans="1:19" x14ac:dyDescent="0.25">
      <c r="A54" s="5">
        <f t="shared" si="2"/>
        <v>51</v>
      </c>
      <c r="B54" s="1" t="s">
        <v>2586</v>
      </c>
      <c r="C54" t="s">
        <v>119</v>
      </c>
      <c r="D54" t="s">
        <v>1130</v>
      </c>
      <c r="E54" s="4">
        <f>+[45]Main!$J$2</f>
        <v>142.5</v>
      </c>
      <c r="F54" s="4">
        <f>+[45]Main!$J$4*FX!C2</f>
        <v>59264.286524999996</v>
      </c>
      <c r="G54" s="4">
        <f>+([45]Main!$J$6-[45]Main!$J$5)*FX!C2</f>
        <v>-8207.3572199999999</v>
      </c>
      <c r="H54" s="4">
        <f t="shared" ref="H54:H60" si="5">+F54+G54</f>
        <v>51056.929304999998</v>
      </c>
      <c r="I54" s="8" t="s">
        <v>49</v>
      </c>
    </row>
    <row r="55" spans="1:19" x14ac:dyDescent="0.25">
      <c r="A55" s="5">
        <f t="shared" si="2"/>
        <v>52</v>
      </c>
      <c r="B55" s="1" t="s">
        <v>28</v>
      </c>
      <c r="C55" t="s">
        <v>120</v>
      </c>
      <c r="D55" t="s">
        <v>45</v>
      </c>
      <c r="E55" s="4">
        <f>+[46]Main!$H$2</f>
        <v>119.01</v>
      </c>
      <c r="F55" s="4">
        <f>+[46]Main!$H$4</f>
        <v>83361.643560510012</v>
      </c>
      <c r="G55" s="4">
        <f>+[46]Main!$H$6-[46]Main!$H$5</f>
        <v>19797</v>
      </c>
      <c r="H55" s="4">
        <f t="shared" si="5"/>
        <v>103158.64356051001</v>
      </c>
      <c r="I55" s="8" t="s">
        <v>49</v>
      </c>
      <c r="S55" t="s">
        <v>442</v>
      </c>
    </row>
    <row r="56" spans="1:19" x14ac:dyDescent="0.25">
      <c r="A56" s="5">
        <f t="shared" si="2"/>
        <v>53</v>
      </c>
      <c r="B56" s="1" t="s">
        <v>121</v>
      </c>
      <c r="C56" t="s">
        <v>122</v>
      </c>
      <c r="D56" t="s">
        <v>45</v>
      </c>
      <c r="E56" s="4">
        <f>+[47]Main!$H$2</f>
        <v>128.30000000000001</v>
      </c>
      <c r="F56" s="4">
        <f>+[47]Main!$H$4</f>
        <v>81338.561412000025</v>
      </c>
      <c r="G56" s="4">
        <f>+[47]Main!$H$6-[47]Main!$H$5</f>
        <v>-9262</v>
      </c>
      <c r="H56" s="4">
        <f t="shared" si="5"/>
        <v>72076.561412000025</v>
      </c>
      <c r="I56" s="8" t="s">
        <v>49</v>
      </c>
      <c r="S56" t="s">
        <v>453</v>
      </c>
    </row>
    <row r="57" spans="1:19" x14ac:dyDescent="0.25">
      <c r="A57" s="5">
        <f t="shared" si="2"/>
        <v>54</v>
      </c>
      <c r="B57" s="1" t="s">
        <v>123</v>
      </c>
      <c r="C57" t="s">
        <v>124</v>
      </c>
      <c r="D57" t="s">
        <v>45</v>
      </c>
      <c r="E57" s="4">
        <f>+[48]Main!$I$2</f>
        <v>76.400000000000006</v>
      </c>
      <c r="F57" s="4">
        <f>+[48]Main!$I$4</f>
        <v>74031.600000000006</v>
      </c>
      <c r="G57" s="4">
        <f>+[48]Main!$I$6-[48]Main!$I$5</f>
        <v>1288</v>
      </c>
      <c r="H57" s="4">
        <f t="shared" si="5"/>
        <v>75319.600000000006</v>
      </c>
      <c r="I57" s="8" t="s">
        <v>2587</v>
      </c>
      <c r="J57" s="7">
        <v>45958</v>
      </c>
      <c r="S57" t="s">
        <v>452</v>
      </c>
    </row>
    <row r="58" spans="1:19" x14ac:dyDescent="0.25">
      <c r="A58" s="5">
        <f t="shared" si="2"/>
        <v>55</v>
      </c>
      <c r="B58" s="1" t="s">
        <v>125</v>
      </c>
      <c r="C58" t="s">
        <v>126</v>
      </c>
      <c r="D58" t="s">
        <v>45</v>
      </c>
      <c r="E58" s="4">
        <f>+[49]Main!$I$2</f>
        <v>512.14</v>
      </c>
      <c r="F58" s="4">
        <f>+[49]Main!$I$4</f>
        <v>79187.125722640005</v>
      </c>
      <c r="G58" s="4">
        <f>+[49]Main!$I$6-[49]Main!$I$5</f>
        <v>-3795.1490000000003</v>
      </c>
      <c r="H58" s="4">
        <f t="shared" si="5"/>
        <v>75391.97672264</v>
      </c>
      <c r="I58" s="8" t="s">
        <v>711</v>
      </c>
    </row>
    <row r="59" spans="1:19" x14ac:dyDescent="0.25">
      <c r="A59" s="5">
        <f t="shared" si="2"/>
        <v>56</v>
      </c>
      <c r="B59" s="1" t="s">
        <v>127</v>
      </c>
      <c r="C59" t="s">
        <v>129</v>
      </c>
      <c r="D59" t="s">
        <v>128</v>
      </c>
      <c r="E59" s="4">
        <f>+[50]Main!$H$2</f>
        <v>627.5</v>
      </c>
      <c r="F59" s="4">
        <f>+[50]Main!$H$5*FX!C4</f>
        <v>131483.55070995001</v>
      </c>
      <c r="G59" s="4">
        <f>+([50]Main!$H$7-[50]Main!$H$6)*FX!C4</f>
        <v>-8510.880000000001</v>
      </c>
      <c r="H59" s="4">
        <f t="shared" si="5"/>
        <v>122972.67070995001</v>
      </c>
      <c r="I59" s="8" t="s">
        <v>2587</v>
      </c>
      <c r="J59" s="7"/>
      <c r="S59" t="s">
        <v>451</v>
      </c>
    </row>
    <row r="60" spans="1:19" x14ac:dyDescent="0.25">
      <c r="A60" s="5">
        <f t="shared" si="2"/>
        <v>57</v>
      </c>
      <c r="B60" s="1" t="s">
        <v>131</v>
      </c>
      <c r="C60" t="s">
        <v>132</v>
      </c>
      <c r="D60" t="s">
        <v>45</v>
      </c>
      <c r="E60" s="4">
        <f>+[51]Main!$J$2</f>
        <v>304.60000000000002</v>
      </c>
      <c r="F60" s="4">
        <f>+[51]Main!$J$4</f>
        <v>83168.593200000003</v>
      </c>
      <c r="G60" s="4">
        <f>+[51]Main!$J$6-[51]Main!$J$5</f>
        <v>-300.51499999999987</v>
      </c>
      <c r="H60" s="4">
        <f t="shared" si="5"/>
        <v>82868.078200000004</v>
      </c>
      <c r="I60" s="8" t="s">
        <v>711</v>
      </c>
    </row>
    <row r="61" spans="1:19" x14ac:dyDescent="0.25">
      <c r="A61" s="5">
        <f t="shared" si="2"/>
        <v>58</v>
      </c>
      <c r="B61" t="s">
        <v>133</v>
      </c>
      <c r="C61" t="s">
        <v>134</v>
      </c>
      <c r="D61" t="s">
        <v>107</v>
      </c>
      <c r="E61" s="4"/>
      <c r="F61" s="4"/>
      <c r="G61" s="4"/>
      <c r="H61" s="4"/>
    </row>
    <row r="62" spans="1:19" x14ac:dyDescent="0.25">
      <c r="A62" s="5">
        <f t="shared" si="2"/>
        <v>59</v>
      </c>
      <c r="B62" s="1" t="s">
        <v>135</v>
      </c>
      <c r="C62" t="s">
        <v>136</v>
      </c>
      <c r="D62" t="s">
        <v>45</v>
      </c>
      <c r="E62" s="4">
        <f>+[52]Main!$I$2</f>
        <v>421.65</v>
      </c>
      <c r="F62" s="4">
        <f>+[52]Main!$I$4</f>
        <v>103857.20686979999</v>
      </c>
      <c r="G62" s="4">
        <f>+[52]Main!$I$6-[52]Main!$I$5</f>
        <v>-3516.7139999999995</v>
      </c>
      <c r="H62" s="4">
        <f>+F62+G62</f>
        <v>100340.4928698</v>
      </c>
      <c r="I62" s="8" t="s">
        <v>49</v>
      </c>
    </row>
    <row r="63" spans="1:19" x14ac:dyDescent="0.25">
      <c r="A63" s="5">
        <f t="shared" si="2"/>
        <v>60</v>
      </c>
      <c r="B63" t="s">
        <v>137</v>
      </c>
      <c r="C63" t="s">
        <v>138</v>
      </c>
      <c r="D63" t="s">
        <v>771</v>
      </c>
      <c r="E63" s="4"/>
      <c r="F63" s="4"/>
      <c r="G63" s="4"/>
      <c r="H63" s="4"/>
    </row>
    <row r="64" spans="1:19" x14ac:dyDescent="0.25">
      <c r="A64" s="5">
        <f t="shared" si="2"/>
        <v>61</v>
      </c>
      <c r="B64" t="s">
        <v>140</v>
      </c>
      <c r="C64" t="s">
        <v>139</v>
      </c>
      <c r="D64" t="s">
        <v>45</v>
      </c>
      <c r="E64" s="4"/>
      <c r="F64" s="4"/>
      <c r="G64" s="4"/>
      <c r="H64" s="4"/>
    </row>
    <row r="65" spans="1:19" x14ac:dyDescent="0.25">
      <c r="A65" s="5">
        <f t="shared" si="2"/>
        <v>62</v>
      </c>
      <c r="B65" s="1" t="s">
        <v>141</v>
      </c>
      <c r="C65" t="s">
        <v>142</v>
      </c>
      <c r="D65" t="s">
        <v>87</v>
      </c>
      <c r="E65" s="4">
        <f>+[53]Main!$I$2</f>
        <v>10935</v>
      </c>
      <c r="F65" s="4">
        <f>+[53]Main!$I$4*FX!C6</f>
        <v>92307.638475</v>
      </c>
      <c r="G65" s="4">
        <f>+([53]Main!$I$6-[53]Main!$I$5)*FX!C6</f>
        <v>-9648.2749999999996</v>
      </c>
      <c r="H65" s="4">
        <f>+F65+G65</f>
        <v>82659.363475000006</v>
      </c>
    </row>
    <row r="66" spans="1:19" x14ac:dyDescent="0.25">
      <c r="A66" s="5">
        <f t="shared" si="2"/>
        <v>63</v>
      </c>
      <c r="B66" t="s">
        <v>143</v>
      </c>
      <c r="C66" t="s">
        <v>144</v>
      </c>
      <c r="D66" t="s">
        <v>771</v>
      </c>
      <c r="E66" s="4"/>
      <c r="F66" s="4"/>
      <c r="G66" s="4"/>
      <c r="H66" s="4"/>
    </row>
    <row r="67" spans="1:19" x14ac:dyDescent="0.25">
      <c r="A67" s="5">
        <f t="shared" si="2"/>
        <v>64</v>
      </c>
      <c r="B67" s="1" t="s">
        <v>146</v>
      </c>
      <c r="C67" t="s">
        <v>145</v>
      </c>
      <c r="D67" t="s">
        <v>45</v>
      </c>
      <c r="E67" s="4">
        <f>+[54]Main!$I$2</f>
        <v>70.2</v>
      </c>
      <c r="F67" s="4">
        <f>+[54]Main!$I$4</f>
        <v>60526.44</v>
      </c>
      <c r="G67" s="4">
        <f>+[54]Main!$I$6-[54]Main!$I$5</f>
        <v>3346.7000000000003</v>
      </c>
      <c r="H67" s="4">
        <f>+F67+G67</f>
        <v>63873.14</v>
      </c>
      <c r="I67" s="8" t="s">
        <v>711</v>
      </c>
    </row>
    <row r="68" spans="1:19" x14ac:dyDescent="0.25">
      <c r="A68" s="5">
        <f t="shared" si="2"/>
        <v>65</v>
      </c>
      <c r="B68" t="s">
        <v>147</v>
      </c>
      <c r="C68" t="s">
        <v>148</v>
      </c>
      <c r="D68" t="s">
        <v>1130</v>
      </c>
      <c r="E68" s="4"/>
      <c r="F68" s="4"/>
      <c r="G68" s="4"/>
      <c r="H68" s="4"/>
    </row>
    <row r="69" spans="1:19" x14ac:dyDescent="0.25">
      <c r="A69" s="5">
        <f t="shared" ref="A69:A132" si="6">+A68+1</f>
        <v>66</v>
      </c>
      <c r="B69" t="s">
        <v>149</v>
      </c>
      <c r="C69" t="s">
        <v>150</v>
      </c>
      <c r="D69" t="s">
        <v>46</v>
      </c>
      <c r="E69" s="4"/>
      <c r="F69" s="4"/>
      <c r="G69" s="4"/>
      <c r="H69" s="4"/>
    </row>
    <row r="70" spans="1:19" x14ac:dyDescent="0.25">
      <c r="A70" s="5">
        <f t="shared" si="6"/>
        <v>67</v>
      </c>
      <c r="B70" t="s">
        <v>151</v>
      </c>
      <c r="C70" t="s">
        <v>152</v>
      </c>
      <c r="D70" t="s">
        <v>45</v>
      </c>
      <c r="E70" s="4"/>
      <c r="F70" s="4"/>
      <c r="G70" s="4"/>
      <c r="H70" s="4"/>
    </row>
    <row r="71" spans="1:19" x14ac:dyDescent="0.25">
      <c r="A71" s="5">
        <f t="shared" si="6"/>
        <v>68</v>
      </c>
      <c r="B71" t="s">
        <v>153</v>
      </c>
      <c r="C71" t="s">
        <v>154</v>
      </c>
      <c r="D71" t="s">
        <v>45</v>
      </c>
      <c r="E71" s="4"/>
      <c r="F71" s="4"/>
      <c r="G71" s="4"/>
      <c r="H71" s="4"/>
    </row>
    <row r="72" spans="1:19" x14ac:dyDescent="0.25">
      <c r="A72" s="5">
        <f t="shared" si="6"/>
        <v>69</v>
      </c>
      <c r="B72" s="1" t="s">
        <v>155</v>
      </c>
      <c r="C72" t="s">
        <v>157</v>
      </c>
      <c r="D72" t="s">
        <v>45</v>
      </c>
      <c r="E72" s="4">
        <f>+[55]Main!$G$3</f>
        <v>172.39</v>
      </c>
      <c r="F72" s="4">
        <f>+[55]Main!$G$5</f>
        <v>71610.157641209997</v>
      </c>
      <c r="G72" s="4">
        <f>+[55]Main!$G$7-[55]Main!$G$6</f>
        <v>-4078</v>
      </c>
      <c r="H72" s="4">
        <f>F72+G72</f>
        <v>67532.157641209997</v>
      </c>
      <c r="I72" s="8" t="s">
        <v>49</v>
      </c>
      <c r="S72" t="s">
        <v>450</v>
      </c>
    </row>
    <row r="73" spans="1:19" x14ac:dyDescent="0.25">
      <c r="A73" s="5">
        <f t="shared" si="6"/>
        <v>70</v>
      </c>
      <c r="B73" t="s">
        <v>156</v>
      </c>
      <c r="C73" t="s">
        <v>158</v>
      </c>
      <c r="D73" t="s">
        <v>45</v>
      </c>
      <c r="E73" s="4"/>
      <c r="F73" s="4"/>
      <c r="G73" s="4"/>
      <c r="H73" s="4"/>
    </row>
    <row r="74" spans="1:19" x14ac:dyDescent="0.25">
      <c r="A74" s="5">
        <f t="shared" si="6"/>
        <v>71</v>
      </c>
      <c r="B74" s="1" t="s">
        <v>160</v>
      </c>
      <c r="C74" t="s">
        <v>159</v>
      </c>
      <c r="D74" t="s">
        <v>161</v>
      </c>
      <c r="E74" s="4">
        <f>+[56]Main!$I$2</f>
        <v>141.63</v>
      </c>
      <c r="F74" s="4">
        <f>+[56]Main!$I$4</f>
        <v>82151.979704910002</v>
      </c>
      <c r="G74" s="4">
        <f>+[56]Main!$I$6-[56]Main!$I$5</f>
        <v>1013.5080000000007</v>
      </c>
      <c r="H74" s="4">
        <f>+F74+G74</f>
        <v>83165.487704910003</v>
      </c>
      <c r="I74" s="8" t="s">
        <v>430</v>
      </c>
    </row>
    <row r="75" spans="1:19" x14ac:dyDescent="0.25">
      <c r="A75" s="5">
        <f t="shared" si="6"/>
        <v>72</v>
      </c>
      <c r="B75" s="1" t="s">
        <v>162</v>
      </c>
      <c r="C75" t="s">
        <v>163</v>
      </c>
      <c r="D75" t="s">
        <v>45</v>
      </c>
      <c r="E75" s="4">
        <f>+[57]Main!$J$2</f>
        <v>81.150000000000006</v>
      </c>
      <c r="F75" s="4">
        <f>+[57]Main!$J$4</f>
        <v>39872.214139349999</v>
      </c>
      <c r="G75" s="4">
        <f>+[57]Main!$J$6-[57]Main!$J$5</f>
        <v>-1740.3710000000001</v>
      </c>
      <c r="H75" s="4">
        <f>+F75+G75</f>
        <v>38131.84313935</v>
      </c>
      <c r="I75" s="8" t="s">
        <v>711</v>
      </c>
    </row>
    <row r="76" spans="1:19" x14ac:dyDescent="0.25">
      <c r="A76" s="5">
        <f t="shared" si="6"/>
        <v>73</v>
      </c>
      <c r="B76" t="s">
        <v>164</v>
      </c>
      <c r="C76" t="s">
        <v>165</v>
      </c>
      <c r="D76" t="s">
        <v>79</v>
      </c>
      <c r="E76" s="4"/>
      <c r="F76" s="4"/>
      <c r="G76" s="4"/>
      <c r="H76" s="4"/>
    </row>
    <row r="77" spans="1:19" x14ac:dyDescent="0.25">
      <c r="A77" s="5">
        <f t="shared" si="6"/>
        <v>74</v>
      </c>
      <c r="B77" s="1" t="s">
        <v>167</v>
      </c>
      <c r="C77" t="s">
        <v>167</v>
      </c>
      <c r="D77" t="s">
        <v>45</v>
      </c>
      <c r="E77" s="4">
        <f>+[58]Main!$I$2</f>
        <v>1790.2</v>
      </c>
      <c r="F77" s="4">
        <f>+[58]Main!$I$4</f>
        <v>43576.493437999998</v>
      </c>
      <c r="G77" s="4">
        <f>+[58]Main!$I$6-[58]Main!$I$5</f>
        <v>2381.538</v>
      </c>
      <c r="H77" s="4">
        <f>+F77+G77</f>
        <v>45958.031437999998</v>
      </c>
      <c r="I77" s="8" t="s">
        <v>431</v>
      </c>
    </row>
    <row r="78" spans="1:19" x14ac:dyDescent="0.25">
      <c r="A78" s="5">
        <f t="shared" si="6"/>
        <v>75</v>
      </c>
      <c r="B78" t="s">
        <v>168</v>
      </c>
      <c r="C78" t="s">
        <v>169</v>
      </c>
      <c r="D78" t="s">
        <v>46</v>
      </c>
      <c r="E78" s="4"/>
      <c r="F78" s="4"/>
      <c r="G78" s="4"/>
      <c r="H78" s="4"/>
    </row>
    <row r="79" spans="1:19" x14ac:dyDescent="0.25">
      <c r="A79" s="5">
        <f t="shared" si="6"/>
        <v>76</v>
      </c>
      <c r="B79" t="s">
        <v>170</v>
      </c>
      <c r="C79" t="s">
        <v>171</v>
      </c>
      <c r="D79" t="s">
        <v>45</v>
      </c>
      <c r="E79" s="4"/>
      <c r="F79" s="4"/>
      <c r="G79" s="4"/>
      <c r="H79" s="4"/>
    </row>
    <row r="80" spans="1:19" x14ac:dyDescent="0.25">
      <c r="A80" s="5">
        <f t="shared" si="6"/>
        <v>77</v>
      </c>
      <c r="B80" t="s">
        <v>172</v>
      </c>
      <c r="C80" t="s">
        <v>174</v>
      </c>
      <c r="D80" t="s">
        <v>173</v>
      </c>
      <c r="E80" s="4"/>
      <c r="F80" s="4"/>
      <c r="G80" s="4"/>
      <c r="H80" s="4"/>
    </row>
    <row r="81" spans="1:19" x14ac:dyDescent="0.25">
      <c r="A81" s="5">
        <f t="shared" si="6"/>
        <v>78</v>
      </c>
      <c r="B81" s="1" t="s">
        <v>175</v>
      </c>
      <c r="C81" t="s">
        <v>176</v>
      </c>
      <c r="D81" t="s">
        <v>59</v>
      </c>
      <c r="E81" s="4">
        <f>+[59]Main!$I$2</f>
        <v>22.51</v>
      </c>
      <c r="F81" s="4">
        <f>+[59]Main!$I$4</f>
        <v>40518</v>
      </c>
      <c r="G81" s="4">
        <f>+[59]Main!$I$6-[59]Main!$I$5</f>
        <v>-4497</v>
      </c>
      <c r="H81" s="4">
        <f>+F81+G81</f>
        <v>36021</v>
      </c>
      <c r="I81" s="8" t="s">
        <v>430</v>
      </c>
    </row>
    <row r="82" spans="1:19" x14ac:dyDescent="0.25">
      <c r="A82" s="5">
        <f t="shared" si="6"/>
        <v>79</v>
      </c>
      <c r="B82" t="s">
        <v>177</v>
      </c>
      <c r="C82" t="s">
        <v>178</v>
      </c>
      <c r="D82" t="s">
        <v>47</v>
      </c>
      <c r="E82" s="4"/>
      <c r="F82" s="4"/>
      <c r="G82" s="4"/>
      <c r="H82" s="4"/>
    </row>
    <row r="83" spans="1:19" x14ac:dyDescent="0.25">
      <c r="A83" s="5">
        <f t="shared" si="6"/>
        <v>80</v>
      </c>
      <c r="B83" s="1" t="s">
        <v>179</v>
      </c>
      <c r="C83" t="s">
        <v>180</v>
      </c>
      <c r="D83" t="s">
        <v>45</v>
      </c>
      <c r="E83" s="4">
        <f>+[60]Main!$I$2</f>
        <v>355.99</v>
      </c>
      <c r="F83" s="4">
        <f>+[60]Main!$I$4</f>
        <v>121021.73065369001</v>
      </c>
      <c r="G83" s="4">
        <f>+[60]Main!$I$6-[60]Main!$I$5</f>
        <v>2767.482</v>
      </c>
      <c r="H83" s="4">
        <f>+F83+G83</f>
        <v>123789.21265369002</v>
      </c>
      <c r="I83" s="8" t="s">
        <v>430</v>
      </c>
    </row>
    <row r="84" spans="1:19" x14ac:dyDescent="0.25">
      <c r="A84" s="5">
        <f t="shared" si="6"/>
        <v>81</v>
      </c>
      <c r="B84" t="s">
        <v>181</v>
      </c>
      <c r="C84" t="s">
        <v>182</v>
      </c>
      <c r="D84" t="s">
        <v>45</v>
      </c>
      <c r="E84" s="4"/>
      <c r="F84" s="4"/>
      <c r="G84" s="4"/>
      <c r="H84" s="4"/>
    </row>
    <row r="85" spans="1:19" x14ac:dyDescent="0.25">
      <c r="A85" s="5">
        <f t="shared" si="6"/>
        <v>82</v>
      </c>
      <c r="B85" t="s">
        <v>183</v>
      </c>
      <c r="C85" t="s">
        <v>184</v>
      </c>
      <c r="D85" t="s">
        <v>45</v>
      </c>
      <c r="E85" s="4"/>
      <c r="F85" s="4"/>
      <c r="G85" s="4"/>
      <c r="H85" s="4"/>
    </row>
    <row r="86" spans="1:19" x14ac:dyDescent="0.25">
      <c r="A86" s="5">
        <f t="shared" si="6"/>
        <v>83</v>
      </c>
      <c r="B86" t="s">
        <v>185</v>
      </c>
      <c r="C86" t="s">
        <v>187</v>
      </c>
      <c r="D86" t="s">
        <v>186</v>
      </c>
      <c r="E86" s="4"/>
      <c r="F86" s="4"/>
      <c r="G86" s="4"/>
      <c r="H86" s="4"/>
    </row>
    <row r="87" spans="1:19" x14ac:dyDescent="0.25">
      <c r="A87" s="5">
        <f t="shared" si="6"/>
        <v>84</v>
      </c>
      <c r="B87" s="1" t="s">
        <v>443</v>
      </c>
      <c r="C87" t="s">
        <v>222</v>
      </c>
      <c r="D87" t="s">
        <v>45</v>
      </c>
      <c r="E87" s="4">
        <f>+[61]Main!$I$2</f>
        <v>337.5</v>
      </c>
      <c r="F87" s="4">
        <f>+[61]Main!$I$4</f>
        <v>78536.25</v>
      </c>
      <c r="G87" s="4">
        <f>+[61]Main!$I$6-[61]Main!$I$5</f>
        <v>-42129.569890000006</v>
      </c>
      <c r="H87" s="4">
        <f>+F87+G87</f>
        <v>36406.680109999994</v>
      </c>
      <c r="I87" s="8" t="s">
        <v>430</v>
      </c>
      <c r="S87" t="s">
        <v>449</v>
      </c>
    </row>
    <row r="88" spans="1:19" x14ac:dyDescent="0.25">
      <c r="A88" s="5">
        <f t="shared" si="6"/>
        <v>85</v>
      </c>
      <c r="B88" t="s">
        <v>188</v>
      </c>
      <c r="C88" t="s">
        <v>189</v>
      </c>
      <c r="D88" t="s">
        <v>45</v>
      </c>
      <c r="E88" s="4"/>
      <c r="F88" s="4"/>
      <c r="G88" s="4"/>
      <c r="H88" s="4"/>
    </row>
    <row r="89" spans="1:19" x14ac:dyDescent="0.25">
      <c r="A89" s="5">
        <f t="shared" si="6"/>
        <v>86</v>
      </c>
      <c r="B89" t="s">
        <v>190</v>
      </c>
      <c r="C89" t="s">
        <v>191</v>
      </c>
      <c r="D89" t="s">
        <v>771</v>
      </c>
      <c r="E89" s="4"/>
      <c r="F89" s="4"/>
      <c r="G89" s="4"/>
      <c r="H89" s="4"/>
    </row>
    <row r="90" spans="1:19" x14ac:dyDescent="0.25">
      <c r="A90" s="5">
        <f t="shared" si="6"/>
        <v>87</v>
      </c>
      <c r="B90" s="1" t="s">
        <v>192</v>
      </c>
      <c r="C90" t="s">
        <v>193</v>
      </c>
      <c r="D90" t="s">
        <v>45</v>
      </c>
      <c r="E90" s="4">
        <f>+[62]Main!$H$2</f>
        <v>276.01</v>
      </c>
      <c r="F90" s="4">
        <f>+[62]Main!$H$4</f>
        <v>69099.22577243</v>
      </c>
      <c r="G90" s="4">
        <f>+[62]Main!$H$6-[62]Main!$H$5</f>
        <v>-3259.3870999999999</v>
      </c>
      <c r="H90" s="4">
        <f>+F90+G90</f>
        <v>65839.838672429993</v>
      </c>
      <c r="I90" s="8" t="s">
        <v>49</v>
      </c>
    </row>
    <row r="91" spans="1:19" x14ac:dyDescent="0.25">
      <c r="A91" s="5">
        <f t="shared" si="6"/>
        <v>88</v>
      </c>
      <c r="B91" s="1" t="s">
        <v>194</v>
      </c>
      <c r="C91" t="s">
        <v>710</v>
      </c>
      <c r="D91" t="s">
        <v>45</v>
      </c>
      <c r="E91" s="4">
        <f>+[63]Main!$J$2</f>
        <v>53.86</v>
      </c>
      <c r="F91" s="4">
        <f>+[63]Main!$J$4</f>
        <v>33365.192799999997</v>
      </c>
      <c r="G91" s="4">
        <f>+[63]Main!$J$6-[63]Main!$J$5</f>
        <v>-2373.2370000000001</v>
      </c>
      <c r="H91" s="4">
        <f>+F91+G91</f>
        <v>30991.955799999996</v>
      </c>
      <c r="I91" s="8" t="s">
        <v>430</v>
      </c>
    </row>
    <row r="92" spans="1:19" x14ac:dyDescent="0.25">
      <c r="A92" s="5">
        <f t="shared" si="6"/>
        <v>89</v>
      </c>
      <c r="B92" t="s">
        <v>195</v>
      </c>
      <c r="C92" t="s">
        <v>197</v>
      </c>
      <c r="D92" t="s">
        <v>196</v>
      </c>
      <c r="E92" s="4"/>
      <c r="F92" s="4"/>
      <c r="G92" s="4"/>
      <c r="H92" s="4"/>
    </row>
    <row r="93" spans="1:19" x14ac:dyDescent="0.25">
      <c r="A93" s="5">
        <f t="shared" si="6"/>
        <v>90</v>
      </c>
      <c r="B93" t="s">
        <v>198</v>
      </c>
      <c r="C93" t="s">
        <v>199</v>
      </c>
      <c r="D93" t="s">
        <v>46</v>
      </c>
      <c r="E93" s="4"/>
      <c r="F93" s="4"/>
      <c r="G93" s="4"/>
      <c r="H93" s="4"/>
    </row>
    <row r="94" spans="1:19" x14ac:dyDescent="0.25">
      <c r="A94" s="5">
        <f t="shared" si="6"/>
        <v>91</v>
      </c>
      <c r="B94" t="s">
        <v>200</v>
      </c>
      <c r="C94" t="s">
        <v>201</v>
      </c>
      <c r="D94" t="s">
        <v>45</v>
      </c>
      <c r="E94" s="4"/>
      <c r="F94" s="4"/>
      <c r="G94" s="4"/>
      <c r="H94" s="4"/>
    </row>
    <row r="95" spans="1:19" x14ac:dyDescent="0.25">
      <c r="A95" s="5">
        <f t="shared" si="6"/>
        <v>92</v>
      </c>
      <c r="B95" t="s">
        <v>202</v>
      </c>
      <c r="C95" t="s">
        <v>203</v>
      </c>
      <c r="D95" t="s">
        <v>771</v>
      </c>
      <c r="E95" s="4"/>
      <c r="F95" s="4"/>
      <c r="G95" s="4"/>
      <c r="H95" s="4"/>
    </row>
    <row r="96" spans="1:19" x14ac:dyDescent="0.25">
      <c r="A96" s="5">
        <f t="shared" si="6"/>
        <v>93</v>
      </c>
      <c r="B96" s="1" t="s">
        <v>204</v>
      </c>
      <c r="C96" t="s">
        <v>205</v>
      </c>
      <c r="D96" t="s">
        <v>45</v>
      </c>
      <c r="E96" s="4">
        <f>+[64]Main!$I$2</f>
        <v>173.3</v>
      </c>
      <c r="F96" s="4">
        <f>+[64]Main!$I$4</f>
        <v>43360.925609900005</v>
      </c>
      <c r="G96" s="4">
        <f>+[64]Main!$I$6-[64]Main!$I$5</f>
        <v>-1230</v>
      </c>
      <c r="H96" s="4">
        <f>+F96+G96</f>
        <v>42130.925609900005</v>
      </c>
      <c r="I96" s="8" t="s">
        <v>431</v>
      </c>
      <c r="S96" t="s">
        <v>447</v>
      </c>
    </row>
    <row r="97" spans="1:19" x14ac:dyDescent="0.25">
      <c r="A97" s="5">
        <f t="shared" si="6"/>
        <v>94</v>
      </c>
      <c r="B97" t="s">
        <v>206</v>
      </c>
      <c r="C97" t="s">
        <v>207</v>
      </c>
      <c r="D97" t="s">
        <v>45</v>
      </c>
      <c r="E97" s="4"/>
      <c r="F97" s="4"/>
      <c r="G97" s="4"/>
      <c r="H97" s="4"/>
    </row>
    <row r="98" spans="1:19" x14ac:dyDescent="0.25">
      <c r="A98" s="5">
        <f t="shared" si="6"/>
        <v>95</v>
      </c>
      <c r="B98" t="s">
        <v>208</v>
      </c>
      <c r="C98" t="s">
        <v>209</v>
      </c>
      <c r="D98" t="s">
        <v>87</v>
      </c>
      <c r="E98" s="4"/>
      <c r="F98" s="4"/>
      <c r="G98" s="4"/>
      <c r="H98" s="4"/>
    </row>
    <row r="99" spans="1:19" x14ac:dyDescent="0.25">
      <c r="A99" s="5">
        <f t="shared" si="6"/>
        <v>96</v>
      </c>
      <c r="B99" t="s">
        <v>210</v>
      </c>
      <c r="C99" s="6" t="s">
        <v>211</v>
      </c>
      <c r="D99" t="s">
        <v>771</v>
      </c>
      <c r="E99" s="4"/>
      <c r="F99" s="4"/>
      <c r="G99" s="4"/>
      <c r="H99" s="4"/>
    </row>
    <row r="100" spans="1:19" x14ac:dyDescent="0.25">
      <c r="A100" s="5">
        <f t="shared" si="6"/>
        <v>97</v>
      </c>
      <c r="B100" t="s">
        <v>212</v>
      </c>
      <c r="C100" t="s">
        <v>213</v>
      </c>
      <c r="D100" t="s">
        <v>87</v>
      </c>
      <c r="E100" s="4"/>
      <c r="F100" s="4"/>
      <c r="G100" s="4"/>
      <c r="H100" s="4"/>
    </row>
    <row r="101" spans="1:19" x14ac:dyDescent="0.25">
      <c r="A101" s="5">
        <f t="shared" si="6"/>
        <v>98</v>
      </c>
      <c r="B101" t="s">
        <v>214</v>
      </c>
      <c r="C101" t="s">
        <v>215</v>
      </c>
      <c r="D101" t="s">
        <v>45</v>
      </c>
      <c r="E101" s="4"/>
      <c r="F101" s="4"/>
      <c r="G101" s="4"/>
      <c r="H101" s="4"/>
    </row>
    <row r="102" spans="1:19" x14ac:dyDescent="0.25">
      <c r="A102" s="5">
        <f t="shared" si="6"/>
        <v>99</v>
      </c>
      <c r="B102" s="1" t="s">
        <v>216</v>
      </c>
      <c r="C102" t="s">
        <v>217</v>
      </c>
      <c r="D102" t="s">
        <v>45</v>
      </c>
      <c r="E102" s="4">
        <f>+[65]Main!$I$2</f>
        <v>28.82</v>
      </c>
      <c r="F102" s="4">
        <f>+[65]Main!$I$4</f>
        <v>27027.330751519999</v>
      </c>
      <c r="G102" s="4">
        <f>+[65]Main!$I$6-[65]Main!$I$5</f>
        <v>6416</v>
      </c>
      <c r="H102" s="4">
        <f>+F102+G102</f>
        <v>33443.330751519999</v>
      </c>
      <c r="I102" s="8" t="s">
        <v>430</v>
      </c>
    </row>
    <row r="103" spans="1:19" x14ac:dyDescent="0.25">
      <c r="A103" s="5">
        <f t="shared" si="6"/>
        <v>100</v>
      </c>
      <c r="B103" t="s">
        <v>218</v>
      </c>
      <c r="C103" t="s">
        <v>219</v>
      </c>
      <c r="D103" t="s">
        <v>173</v>
      </c>
      <c r="E103" s="4"/>
      <c r="F103" s="4"/>
      <c r="G103" s="4"/>
      <c r="H103" s="4"/>
    </row>
    <row r="104" spans="1:19" x14ac:dyDescent="0.25">
      <c r="A104" s="5">
        <f t="shared" si="6"/>
        <v>101</v>
      </c>
      <c r="B104" t="s">
        <v>220</v>
      </c>
      <c r="C104" t="s">
        <v>221</v>
      </c>
      <c r="D104" t="s">
        <v>771</v>
      </c>
      <c r="E104" s="4"/>
      <c r="F104" s="4"/>
      <c r="G104" s="4"/>
      <c r="H104" s="4"/>
    </row>
    <row r="105" spans="1:19" x14ac:dyDescent="0.25">
      <c r="A105" s="5">
        <f t="shared" si="6"/>
        <v>102</v>
      </c>
      <c r="B105" t="s">
        <v>223</v>
      </c>
      <c r="C105" t="s">
        <v>224</v>
      </c>
      <c r="D105" t="s">
        <v>1130</v>
      </c>
      <c r="E105" s="4"/>
      <c r="F105" s="4"/>
      <c r="G105" s="4"/>
      <c r="H105" s="4"/>
    </row>
    <row r="106" spans="1:19" x14ac:dyDescent="0.25">
      <c r="A106" s="5">
        <f t="shared" si="6"/>
        <v>103</v>
      </c>
      <c r="B106" s="1" t="s">
        <v>225</v>
      </c>
      <c r="C106" t="s">
        <v>226</v>
      </c>
      <c r="D106" t="s">
        <v>45</v>
      </c>
      <c r="E106" s="4">
        <f>+[66]Main!$H$2</f>
        <v>93.14</v>
      </c>
      <c r="F106" s="4">
        <f>+[66]Main!$H$4</f>
        <v>42564.98</v>
      </c>
      <c r="G106" s="4">
        <f>+[66]Main!$H$6-[66]Main!$H$5</f>
        <v>2998</v>
      </c>
      <c r="H106" s="4">
        <f>+F106+G106</f>
        <v>45562.98</v>
      </c>
      <c r="I106" s="8" t="s">
        <v>2587</v>
      </c>
    </row>
    <row r="107" spans="1:19" x14ac:dyDescent="0.25">
      <c r="A107" s="5">
        <f t="shared" si="6"/>
        <v>104</v>
      </c>
      <c r="B107" t="s">
        <v>227</v>
      </c>
      <c r="C107" t="s">
        <v>228</v>
      </c>
      <c r="D107" t="s">
        <v>46</v>
      </c>
      <c r="E107" s="4"/>
      <c r="F107" s="4"/>
      <c r="G107" s="4"/>
      <c r="H107" s="4"/>
      <c r="S107" t="s">
        <v>448</v>
      </c>
    </row>
    <row r="108" spans="1:19" x14ac:dyDescent="0.25">
      <c r="A108" s="5">
        <f t="shared" si="6"/>
        <v>105</v>
      </c>
      <c r="B108" t="s">
        <v>229</v>
      </c>
      <c r="C108" t="s">
        <v>230</v>
      </c>
      <c r="D108" t="s">
        <v>87</v>
      </c>
      <c r="E108" s="4"/>
      <c r="F108" s="4"/>
      <c r="G108" s="4"/>
      <c r="H108" s="4"/>
    </row>
    <row r="109" spans="1:19" x14ac:dyDescent="0.25">
      <c r="A109" s="5">
        <f t="shared" si="6"/>
        <v>106</v>
      </c>
      <c r="B109" t="s">
        <v>195</v>
      </c>
      <c r="C109" t="s">
        <v>231</v>
      </c>
      <c r="D109" t="s">
        <v>1130</v>
      </c>
      <c r="E109" s="4"/>
      <c r="F109" s="4"/>
      <c r="G109" s="4"/>
      <c r="H109" s="4"/>
    </row>
    <row r="110" spans="1:19" x14ac:dyDescent="0.25">
      <c r="A110" s="5">
        <f t="shared" si="6"/>
        <v>107</v>
      </c>
      <c r="B110" t="s">
        <v>232</v>
      </c>
      <c r="C110" t="s">
        <v>234</v>
      </c>
      <c r="D110" t="s">
        <v>233</v>
      </c>
      <c r="E110" s="4"/>
      <c r="F110" s="4"/>
      <c r="G110" s="4"/>
      <c r="H110" s="4"/>
    </row>
    <row r="111" spans="1:19" x14ac:dyDescent="0.25">
      <c r="A111" s="5">
        <f t="shared" si="6"/>
        <v>108</v>
      </c>
      <c r="B111" t="s">
        <v>235</v>
      </c>
      <c r="C111" t="s">
        <v>236</v>
      </c>
      <c r="D111" t="s">
        <v>186</v>
      </c>
      <c r="E111" s="4"/>
      <c r="F111" s="4"/>
      <c r="G111" s="4"/>
      <c r="H111" s="4"/>
    </row>
    <row r="112" spans="1:19" x14ac:dyDescent="0.25">
      <c r="A112" s="5">
        <f t="shared" si="6"/>
        <v>109</v>
      </c>
      <c r="B112" t="s">
        <v>237</v>
      </c>
      <c r="C112" t="s">
        <v>238</v>
      </c>
      <c r="D112" t="s">
        <v>45</v>
      </c>
      <c r="E112" s="4"/>
      <c r="F112" s="4"/>
      <c r="G112" s="4"/>
      <c r="H112" s="4"/>
    </row>
    <row r="113" spans="1:19" x14ac:dyDescent="0.25">
      <c r="A113" s="5">
        <f t="shared" si="6"/>
        <v>110</v>
      </c>
      <c r="B113" t="s">
        <v>239</v>
      </c>
      <c r="C113" t="s">
        <v>240</v>
      </c>
      <c r="D113" t="s">
        <v>45</v>
      </c>
      <c r="E113" s="4"/>
      <c r="F113" s="4"/>
      <c r="G113" s="4"/>
      <c r="H113" s="4"/>
    </row>
    <row r="114" spans="1:19" x14ac:dyDescent="0.25">
      <c r="A114" s="5">
        <f t="shared" si="6"/>
        <v>111</v>
      </c>
      <c r="B114" t="s">
        <v>241</v>
      </c>
      <c r="C114" t="s">
        <v>242</v>
      </c>
      <c r="D114" t="s">
        <v>87</v>
      </c>
      <c r="E114" s="4"/>
      <c r="F114" s="4"/>
      <c r="G114" s="4"/>
      <c r="H114" s="4"/>
    </row>
    <row r="115" spans="1:19" x14ac:dyDescent="0.25">
      <c r="A115" s="5">
        <f t="shared" si="6"/>
        <v>112</v>
      </c>
      <c r="B115" t="s">
        <v>243</v>
      </c>
      <c r="C115" t="s">
        <v>244</v>
      </c>
      <c r="D115" t="s">
        <v>245</v>
      </c>
      <c r="E115" s="4"/>
      <c r="F115" s="4"/>
      <c r="G115" s="4"/>
      <c r="H115" s="4"/>
    </row>
    <row r="116" spans="1:19" x14ac:dyDescent="0.25">
      <c r="A116" s="5">
        <f t="shared" si="6"/>
        <v>113</v>
      </c>
      <c r="B116" t="s">
        <v>246</v>
      </c>
      <c r="C116" t="s">
        <v>247</v>
      </c>
      <c r="D116" t="s">
        <v>45</v>
      </c>
      <c r="E116" s="4"/>
      <c r="F116" s="4"/>
      <c r="G116" s="4"/>
      <c r="H116" s="4"/>
    </row>
    <row r="117" spans="1:19" x14ac:dyDescent="0.25">
      <c r="A117" s="5">
        <f t="shared" si="6"/>
        <v>114</v>
      </c>
      <c r="B117" t="s">
        <v>248</v>
      </c>
      <c r="C117" t="s">
        <v>249</v>
      </c>
      <c r="D117" t="s">
        <v>45</v>
      </c>
      <c r="E117" s="4"/>
      <c r="F117" s="4"/>
      <c r="G117" s="4"/>
      <c r="H117" s="4"/>
    </row>
    <row r="118" spans="1:19" x14ac:dyDescent="0.25">
      <c r="A118" s="5">
        <f t="shared" si="6"/>
        <v>115</v>
      </c>
      <c r="B118" t="s">
        <v>250</v>
      </c>
      <c r="C118" t="s">
        <v>251</v>
      </c>
      <c r="D118" t="s">
        <v>45</v>
      </c>
      <c r="E118" s="4"/>
      <c r="F118" s="4"/>
      <c r="G118" s="4"/>
      <c r="H118" s="4"/>
    </row>
    <row r="119" spans="1:19" x14ac:dyDescent="0.25">
      <c r="A119" s="5">
        <f t="shared" si="6"/>
        <v>116</v>
      </c>
      <c r="B119" t="s">
        <v>252</v>
      </c>
      <c r="C119" t="s">
        <v>253</v>
      </c>
      <c r="D119" t="s">
        <v>173</v>
      </c>
      <c r="E119" s="4"/>
      <c r="F119" s="4"/>
      <c r="G119" s="4"/>
      <c r="H119" s="4"/>
    </row>
    <row r="120" spans="1:19" x14ac:dyDescent="0.25">
      <c r="A120" s="5">
        <f t="shared" si="6"/>
        <v>117</v>
      </c>
      <c r="B120" s="1" t="s">
        <v>257</v>
      </c>
      <c r="C120" t="s">
        <v>254</v>
      </c>
      <c r="D120" t="s">
        <v>45</v>
      </c>
      <c r="E120" s="4">
        <f>+[67]Main!$I$2</f>
        <v>194.53</v>
      </c>
      <c r="F120" s="4">
        <f>+[67]Main!$I$4</f>
        <v>67601.194415930004</v>
      </c>
      <c r="G120" s="4">
        <f>+[67]Main!$I$6-[67]Main!$I$5</f>
        <v>-204.459</v>
      </c>
      <c r="H120" s="4">
        <f>+F120+G120</f>
        <v>67396.735415930001</v>
      </c>
      <c r="I120" s="8" t="s">
        <v>711</v>
      </c>
    </row>
    <row r="121" spans="1:19" x14ac:dyDescent="0.25">
      <c r="A121" s="5">
        <f t="shared" si="6"/>
        <v>118</v>
      </c>
      <c r="B121" s="1" t="s">
        <v>255</v>
      </c>
      <c r="C121" t="s">
        <v>256</v>
      </c>
      <c r="D121" t="s">
        <v>45</v>
      </c>
      <c r="E121" s="4">
        <f>+[68]Main!$L$3</f>
        <v>212.39</v>
      </c>
      <c r="F121" s="4">
        <f>+[68]Main!$L$5</f>
        <v>37485.92299734</v>
      </c>
      <c r="G121" s="4">
        <f>+[68]Main!$L$7-[68]Main!$L$6</f>
        <v>2432.9</v>
      </c>
      <c r="H121" s="4">
        <f>+F121+G121</f>
        <v>39918.822997340001</v>
      </c>
      <c r="I121" s="8" t="s">
        <v>429</v>
      </c>
      <c r="S121" t="s">
        <v>447</v>
      </c>
    </row>
    <row r="122" spans="1:19" x14ac:dyDescent="0.25">
      <c r="A122" s="5">
        <f t="shared" si="6"/>
        <v>119</v>
      </c>
      <c r="B122" t="s">
        <v>258</v>
      </c>
      <c r="C122" t="s">
        <v>259</v>
      </c>
      <c r="D122" t="s">
        <v>87</v>
      </c>
      <c r="E122" s="4"/>
      <c r="F122" s="4"/>
      <c r="G122" s="4"/>
      <c r="H122" s="4"/>
    </row>
    <row r="123" spans="1:19" x14ac:dyDescent="0.25">
      <c r="A123" s="5">
        <f t="shared" si="6"/>
        <v>120</v>
      </c>
      <c r="B123" t="s">
        <v>260</v>
      </c>
      <c r="C123" t="s">
        <v>261</v>
      </c>
      <c r="D123" t="s">
        <v>87</v>
      </c>
      <c r="E123" s="4"/>
      <c r="F123" s="4"/>
      <c r="G123" s="4"/>
      <c r="H123" s="4"/>
    </row>
    <row r="124" spans="1:19" x14ac:dyDescent="0.25">
      <c r="A124" s="5">
        <f t="shared" si="6"/>
        <v>121</v>
      </c>
      <c r="B124" t="s">
        <v>262</v>
      </c>
      <c r="C124" t="s">
        <v>263</v>
      </c>
      <c r="D124" t="s">
        <v>45</v>
      </c>
      <c r="E124" s="4"/>
      <c r="F124" s="4"/>
      <c r="G124" s="4"/>
      <c r="H124" s="4"/>
    </row>
    <row r="125" spans="1:19" x14ac:dyDescent="0.25">
      <c r="A125" s="5">
        <f t="shared" si="6"/>
        <v>122</v>
      </c>
      <c r="B125" t="s">
        <v>264</v>
      </c>
      <c r="C125" t="s">
        <v>265</v>
      </c>
      <c r="D125" t="s">
        <v>45</v>
      </c>
      <c r="E125" s="4"/>
      <c r="F125" s="4"/>
      <c r="G125" s="4"/>
      <c r="H125" s="4"/>
    </row>
    <row r="126" spans="1:19" x14ac:dyDescent="0.25">
      <c r="A126" s="5">
        <f t="shared" si="6"/>
        <v>123</v>
      </c>
      <c r="B126" t="s">
        <v>266</v>
      </c>
      <c r="C126" t="s">
        <v>267</v>
      </c>
      <c r="D126" t="s">
        <v>45</v>
      </c>
      <c r="E126" s="4"/>
      <c r="F126" s="4"/>
      <c r="G126" s="4"/>
      <c r="H126" s="4"/>
    </row>
    <row r="127" spans="1:19" x14ac:dyDescent="0.25">
      <c r="A127" s="5">
        <f t="shared" si="6"/>
        <v>124</v>
      </c>
      <c r="B127" t="s">
        <v>268</v>
      </c>
      <c r="C127" t="s">
        <v>269</v>
      </c>
      <c r="D127" t="s">
        <v>45</v>
      </c>
      <c r="E127" s="4"/>
      <c r="F127" s="4"/>
      <c r="G127" s="4"/>
      <c r="H127" s="4"/>
    </row>
    <row r="128" spans="1:19" x14ac:dyDescent="0.25">
      <c r="A128" s="5">
        <f t="shared" si="6"/>
        <v>125</v>
      </c>
      <c r="B128" t="s">
        <v>271</v>
      </c>
      <c r="C128" t="s">
        <v>270</v>
      </c>
      <c r="D128" t="s">
        <v>45</v>
      </c>
      <c r="E128" s="4"/>
      <c r="F128" s="4"/>
      <c r="G128" s="4"/>
      <c r="H128" s="4"/>
    </row>
    <row r="129" spans="1:9" x14ac:dyDescent="0.25">
      <c r="A129" s="5">
        <f t="shared" si="6"/>
        <v>126</v>
      </c>
      <c r="B129" t="s">
        <v>272</v>
      </c>
      <c r="C129" t="s">
        <v>273</v>
      </c>
      <c r="D129" t="s">
        <v>128</v>
      </c>
      <c r="E129" s="4"/>
      <c r="F129" s="4"/>
      <c r="G129" s="4"/>
      <c r="H129" s="4"/>
    </row>
    <row r="130" spans="1:9" x14ac:dyDescent="0.25">
      <c r="A130" s="5">
        <f t="shared" si="6"/>
        <v>127</v>
      </c>
      <c r="B130" t="s">
        <v>274</v>
      </c>
      <c r="C130" t="s">
        <v>275</v>
      </c>
      <c r="D130" t="s">
        <v>45</v>
      </c>
      <c r="E130" s="4"/>
      <c r="F130" s="4"/>
      <c r="G130" s="4"/>
      <c r="H130" s="4"/>
    </row>
    <row r="131" spans="1:9" x14ac:dyDescent="0.25">
      <c r="A131" s="5">
        <f t="shared" si="6"/>
        <v>128</v>
      </c>
      <c r="B131" s="1" t="s">
        <v>276</v>
      </c>
      <c r="C131" t="s">
        <v>277</v>
      </c>
      <c r="D131" t="s">
        <v>278</v>
      </c>
      <c r="E131" s="4">
        <f>+[69]Main!$J$2</f>
        <v>4.42</v>
      </c>
      <c r="F131" s="4">
        <f>+[69]Main!$J$4*FX!C4</f>
        <v>25273.325527398003</v>
      </c>
      <c r="G131" s="4">
        <f>+([69]Main!$J$6-[69]Main!$J$5)*FX!C4</f>
        <v>-2129.7600000000002</v>
      </c>
      <c r="H131" s="4">
        <f>+F131+G131</f>
        <v>23143.565527398001</v>
      </c>
      <c r="I131" s="8" t="s">
        <v>711</v>
      </c>
    </row>
    <row r="132" spans="1:9" x14ac:dyDescent="0.25">
      <c r="A132" s="5">
        <f t="shared" si="6"/>
        <v>129</v>
      </c>
      <c r="B132" t="s">
        <v>279</v>
      </c>
      <c r="C132" t="s">
        <v>280</v>
      </c>
      <c r="D132" t="s">
        <v>45</v>
      </c>
      <c r="E132" s="4"/>
      <c r="F132" s="4"/>
      <c r="G132" s="4"/>
      <c r="H132" s="4"/>
    </row>
    <row r="133" spans="1:9" x14ac:dyDescent="0.25">
      <c r="A133" s="5">
        <f t="shared" ref="A133:A196" si="7">+A132+1</f>
        <v>130</v>
      </c>
      <c r="B133" t="s">
        <v>281</v>
      </c>
      <c r="C133" t="s">
        <v>283</v>
      </c>
      <c r="D133" t="s">
        <v>282</v>
      </c>
      <c r="E133" s="4"/>
      <c r="F133" s="4"/>
      <c r="G133" s="4"/>
      <c r="H133" s="4"/>
    </row>
    <row r="134" spans="1:9" x14ac:dyDescent="0.25">
      <c r="A134" s="5">
        <f t="shared" si="7"/>
        <v>131</v>
      </c>
      <c r="B134" t="s">
        <v>285</v>
      </c>
      <c r="C134" t="s">
        <v>284</v>
      </c>
      <c r="D134" t="s">
        <v>771</v>
      </c>
      <c r="E134" s="4"/>
      <c r="F134" s="4"/>
      <c r="G134" s="4"/>
      <c r="H134" s="4"/>
    </row>
    <row r="135" spans="1:9" x14ac:dyDescent="0.25">
      <c r="A135" s="5">
        <f t="shared" si="7"/>
        <v>132</v>
      </c>
      <c r="B135" t="s">
        <v>286</v>
      </c>
      <c r="C135" t="s">
        <v>287</v>
      </c>
      <c r="D135" t="s">
        <v>45</v>
      </c>
      <c r="E135" s="4"/>
      <c r="F135" s="4"/>
      <c r="G135" s="4"/>
      <c r="H135" s="4"/>
    </row>
    <row r="136" spans="1:9" x14ac:dyDescent="0.25">
      <c r="A136" s="5">
        <f t="shared" si="7"/>
        <v>133</v>
      </c>
      <c r="B136" t="s">
        <v>288</v>
      </c>
      <c r="C136" t="s">
        <v>289</v>
      </c>
      <c r="D136" t="s">
        <v>45</v>
      </c>
      <c r="E136" s="4"/>
      <c r="F136" s="4"/>
      <c r="G136" s="4"/>
      <c r="H136" s="4"/>
    </row>
    <row r="137" spans="1:9" x14ac:dyDescent="0.25">
      <c r="A137" s="5">
        <f t="shared" si="7"/>
        <v>134</v>
      </c>
      <c r="B137" t="s">
        <v>290</v>
      </c>
      <c r="C137" t="s">
        <v>291</v>
      </c>
      <c r="D137" t="s">
        <v>45</v>
      </c>
      <c r="E137" s="4"/>
      <c r="F137" s="4"/>
      <c r="G137" s="4"/>
      <c r="H137" s="4"/>
    </row>
    <row r="138" spans="1:9" x14ac:dyDescent="0.25">
      <c r="A138" s="5">
        <f t="shared" si="7"/>
        <v>135</v>
      </c>
      <c r="B138" t="s">
        <v>292</v>
      </c>
      <c r="C138" t="s">
        <v>293</v>
      </c>
      <c r="D138" t="s">
        <v>1130</v>
      </c>
      <c r="E138" s="4"/>
      <c r="F138" s="4"/>
      <c r="G138" s="4"/>
      <c r="H138" s="4"/>
    </row>
    <row r="139" spans="1:9" x14ac:dyDescent="0.25">
      <c r="A139" s="5">
        <f t="shared" si="7"/>
        <v>136</v>
      </c>
      <c r="B139" t="s">
        <v>295</v>
      </c>
      <c r="C139" t="s">
        <v>296</v>
      </c>
      <c r="D139" t="s">
        <v>294</v>
      </c>
      <c r="E139" s="4"/>
      <c r="F139" s="4"/>
      <c r="G139" s="4"/>
      <c r="H139" s="4"/>
    </row>
    <row r="140" spans="1:9" x14ac:dyDescent="0.25">
      <c r="A140" s="5">
        <f t="shared" si="7"/>
        <v>137</v>
      </c>
      <c r="B140" t="s">
        <v>299</v>
      </c>
      <c r="C140" t="s">
        <v>299</v>
      </c>
      <c r="D140" t="s">
        <v>45</v>
      </c>
      <c r="E140" s="4"/>
      <c r="F140" s="4"/>
      <c r="G140" s="4"/>
      <c r="H140" s="4"/>
    </row>
    <row r="141" spans="1:9" x14ac:dyDescent="0.25">
      <c r="A141" s="5">
        <f t="shared" si="7"/>
        <v>138</v>
      </c>
      <c r="B141" t="s">
        <v>297</v>
      </c>
      <c r="C141" t="s">
        <v>298</v>
      </c>
      <c r="D141" t="s">
        <v>45</v>
      </c>
      <c r="E141" s="4"/>
      <c r="F141" s="4"/>
      <c r="G141" s="4"/>
      <c r="H141" s="4"/>
    </row>
    <row r="142" spans="1:9" x14ac:dyDescent="0.25">
      <c r="A142" s="5">
        <f t="shared" si="7"/>
        <v>139</v>
      </c>
      <c r="B142" t="s">
        <v>300</v>
      </c>
      <c r="C142" t="s">
        <v>302</v>
      </c>
      <c r="D142" t="s">
        <v>301</v>
      </c>
      <c r="E142" s="4"/>
      <c r="F142" s="4"/>
      <c r="G142" s="4"/>
      <c r="H142" s="4"/>
    </row>
    <row r="143" spans="1:9" x14ac:dyDescent="0.25">
      <c r="A143" s="5">
        <f t="shared" si="7"/>
        <v>140</v>
      </c>
      <c r="B143" t="s">
        <v>303</v>
      </c>
      <c r="C143" t="s">
        <v>304</v>
      </c>
      <c r="D143" t="s">
        <v>1130</v>
      </c>
      <c r="E143" s="4"/>
      <c r="F143" s="4"/>
      <c r="G143" s="4"/>
      <c r="H143" s="4"/>
    </row>
    <row r="144" spans="1:9" x14ac:dyDescent="0.25">
      <c r="A144" s="5">
        <f t="shared" si="7"/>
        <v>141</v>
      </c>
      <c r="B144" t="s">
        <v>305</v>
      </c>
      <c r="C144" t="s">
        <v>306</v>
      </c>
      <c r="D144" t="s">
        <v>87</v>
      </c>
      <c r="E144" s="4"/>
      <c r="F144" s="4"/>
      <c r="G144" s="4"/>
      <c r="H144" s="4"/>
    </row>
    <row r="145" spans="1:19" x14ac:dyDescent="0.25">
      <c r="A145" s="5">
        <f t="shared" si="7"/>
        <v>142</v>
      </c>
      <c r="B145" s="1" t="s">
        <v>307</v>
      </c>
      <c r="C145" t="s">
        <v>308</v>
      </c>
      <c r="D145" t="s">
        <v>45</v>
      </c>
      <c r="E145" s="4">
        <f>+[70]Main!$J$2</f>
        <v>117.07</v>
      </c>
      <c r="F145" s="4">
        <f>+[70]Main!$J$4</f>
        <v>104037.19313750998</v>
      </c>
      <c r="G145" s="4">
        <f>+[70]Main!$J$6-[70]Main!$J$5</f>
        <v>-4332</v>
      </c>
      <c r="H145" s="4">
        <f>+F145+G145</f>
        <v>99705.193137509981</v>
      </c>
      <c r="I145" s="8" t="s">
        <v>2587</v>
      </c>
      <c r="S145" t="s">
        <v>446</v>
      </c>
    </row>
    <row r="146" spans="1:19" x14ac:dyDescent="0.25">
      <c r="A146" s="5">
        <f t="shared" si="7"/>
        <v>143</v>
      </c>
      <c r="B146" s="1" t="s">
        <v>309</v>
      </c>
      <c r="C146" t="s">
        <v>310</v>
      </c>
      <c r="D146" t="s">
        <v>45</v>
      </c>
      <c r="E146" s="4">
        <f>+[71]Main!$I$2</f>
        <v>195.81</v>
      </c>
      <c r="F146" s="4">
        <f>+[71]Main!$I$4</f>
        <v>25231.503659940001</v>
      </c>
      <c r="G146" s="4">
        <f>+[71]Main!$I$6-[71]Main!$I$5</f>
        <v>392</v>
      </c>
      <c r="H146" s="4">
        <f>+F146+G146</f>
        <v>25623.503659940001</v>
      </c>
      <c r="I146" s="8" t="s">
        <v>430</v>
      </c>
    </row>
    <row r="147" spans="1:19" x14ac:dyDescent="0.25">
      <c r="A147" s="5">
        <f t="shared" si="7"/>
        <v>144</v>
      </c>
      <c r="B147" t="s">
        <v>311</v>
      </c>
      <c r="C147" t="s">
        <v>312</v>
      </c>
      <c r="D147" t="s">
        <v>45</v>
      </c>
      <c r="E147" s="4"/>
      <c r="F147" s="4"/>
      <c r="G147" s="4"/>
      <c r="H147" s="4"/>
    </row>
    <row r="148" spans="1:19" x14ac:dyDescent="0.25">
      <c r="A148" s="5">
        <f t="shared" si="7"/>
        <v>145</v>
      </c>
      <c r="B148" t="s">
        <v>313</v>
      </c>
      <c r="C148" s="6" t="s">
        <v>314</v>
      </c>
      <c r="D148" t="s">
        <v>59</v>
      </c>
      <c r="E148" s="4"/>
      <c r="F148" s="4"/>
      <c r="G148" s="4"/>
      <c r="H148" s="4"/>
    </row>
    <row r="149" spans="1:19" x14ac:dyDescent="0.25">
      <c r="A149" s="5">
        <f t="shared" si="7"/>
        <v>146</v>
      </c>
      <c r="B149" t="s">
        <v>315</v>
      </c>
      <c r="C149" t="s">
        <v>316</v>
      </c>
      <c r="D149" t="s">
        <v>45</v>
      </c>
      <c r="E149" s="4"/>
      <c r="F149" s="4"/>
      <c r="G149" s="4"/>
      <c r="H149" s="4"/>
    </row>
    <row r="150" spans="1:19" x14ac:dyDescent="0.25">
      <c r="A150" s="5">
        <f t="shared" si="7"/>
        <v>147</v>
      </c>
      <c r="B150" t="s">
        <v>317</v>
      </c>
      <c r="C150" t="s">
        <v>318</v>
      </c>
      <c r="D150" t="s">
        <v>45</v>
      </c>
      <c r="E150" s="4"/>
      <c r="F150" s="4"/>
      <c r="G150" s="4"/>
      <c r="H150" s="4"/>
    </row>
    <row r="151" spans="1:19" x14ac:dyDescent="0.25">
      <c r="A151" s="5">
        <f t="shared" si="7"/>
        <v>148</v>
      </c>
      <c r="B151" t="s">
        <v>320</v>
      </c>
      <c r="C151" t="s">
        <v>319</v>
      </c>
      <c r="D151" t="s">
        <v>45</v>
      </c>
      <c r="E151" s="4"/>
      <c r="F151" s="4"/>
      <c r="G151" s="4"/>
      <c r="H151" s="4"/>
    </row>
    <row r="152" spans="1:19" x14ac:dyDescent="0.25">
      <c r="A152" s="5">
        <f t="shared" si="7"/>
        <v>149</v>
      </c>
      <c r="B152" s="1" t="s">
        <v>321</v>
      </c>
      <c r="C152" s="6" t="s">
        <v>323</v>
      </c>
      <c r="D152" t="s">
        <v>322</v>
      </c>
      <c r="E152" s="4"/>
      <c r="F152" s="4"/>
      <c r="G152" s="4"/>
      <c r="H152" s="4"/>
    </row>
    <row r="153" spans="1:19" x14ac:dyDescent="0.25">
      <c r="A153" s="5">
        <f t="shared" si="7"/>
        <v>150</v>
      </c>
      <c r="B153" s="1" t="s">
        <v>324</v>
      </c>
      <c r="C153" t="s">
        <v>325</v>
      </c>
      <c r="D153" t="s">
        <v>45</v>
      </c>
      <c r="E153" s="4">
        <f>+[72]Main!$I$2</f>
        <v>462.43</v>
      </c>
      <c r="F153" s="4">
        <f>+[72]Main!$I$4</f>
        <v>17586.234171780001</v>
      </c>
      <c r="G153" s="4">
        <f>+[72]Main!$I$6-[72]Main!$I$5</f>
        <v>1000.3120000000001</v>
      </c>
      <c r="H153" s="4">
        <f>+F153+G153</f>
        <v>18586.546171780003</v>
      </c>
      <c r="I153" s="8" t="s">
        <v>429</v>
      </c>
      <c r="S153" t="s">
        <v>444</v>
      </c>
    </row>
    <row r="154" spans="1:19" x14ac:dyDescent="0.25">
      <c r="A154" s="5">
        <f t="shared" si="7"/>
        <v>151</v>
      </c>
      <c r="B154" s="1" t="s">
        <v>327</v>
      </c>
      <c r="C154" t="s">
        <v>326</v>
      </c>
      <c r="D154" t="s">
        <v>45</v>
      </c>
      <c r="E154" s="4">
        <f>+[73]Main!$I$2</f>
        <v>7.44</v>
      </c>
      <c r="F154" s="4">
        <f>+[73]Main!$I$4</f>
        <v>12572.354291040001</v>
      </c>
      <c r="G154" s="4">
        <f>+[73]Main!$I$6-[73]Main!$I$5</f>
        <v>682.92700000000013</v>
      </c>
      <c r="H154" s="4">
        <f>+F154+G154</f>
        <v>13255.281291040001</v>
      </c>
      <c r="I154" s="8" t="s">
        <v>2587</v>
      </c>
      <c r="J154" s="7">
        <v>45958</v>
      </c>
      <c r="S154" t="s">
        <v>445</v>
      </c>
    </row>
    <row r="155" spans="1:19" x14ac:dyDescent="0.25">
      <c r="A155" s="5">
        <f t="shared" si="7"/>
        <v>152</v>
      </c>
      <c r="B155" t="s">
        <v>329</v>
      </c>
      <c r="C155" t="s">
        <v>328</v>
      </c>
      <c r="D155" t="s">
        <v>45</v>
      </c>
      <c r="E155" s="4"/>
      <c r="F155" s="4"/>
      <c r="G155" s="4"/>
      <c r="H155" s="4"/>
    </row>
    <row r="156" spans="1:19" x14ac:dyDescent="0.25">
      <c r="A156" s="5">
        <f t="shared" si="7"/>
        <v>153</v>
      </c>
      <c r="B156" t="s">
        <v>330</v>
      </c>
      <c r="C156" t="s">
        <v>331</v>
      </c>
      <c r="D156" t="s">
        <v>45</v>
      </c>
      <c r="E156" s="4"/>
      <c r="F156" s="4"/>
      <c r="G156" s="4"/>
      <c r="H156" s="4"/>
    </row>
    <row r="157" spans="1:19" x14ac:dyDescent="0.25">
      <c r="A157" s="5">
        <f t="shared" si="7"/>
        <v>154</v>
      </c>
      <c r="B157" t="s">
        <v>332</v>
      </c>
      <c r="C157" t="s">
        <v>333</v>
      </c>
      <c r="D157" t="s">
        <v>45</v>
      </c>
      <c r="E157" s="4"/>
      <c r="F157" s="4"/>
      <c r="G157" s="4"/>
      <c r="H157" s="4"/>
    </row>
    <row r="158" spans="1:19" x14ac:dyDescent="0.25">
      <c r="A158" s="5">
        <f t="shared" si="7"/>
        <v>155</v>
      </c>
      <c r="B158" t="s">
        <v>334</v>
      </c>
      <c r="C158" t="s">
        <v>335</v>
      </c>
      <c r="D158" t="s">
        <v>87</v>
      </c>
      <c r="E158" s="4"/>
      <c r="F158" s="4"/>
      <c r="G158" s="4"/>
      <c r="H158" s="4"/>
    </row>
    <row r="159" spans="1:19" x14ac:dyDescent="0.25">
      <c r="A159" s="5">
        <f t="shared" si="7"/>
        <v>156</v>
      </c>
      <c r="B159" t="s">
        <v>336</v>
      </c>
      <c r="C159" t="s">
        <v>337</v>
      </c>
      <c r="D159" t="s">
        <v>45</v>
      </c>
      <c r="E159" s="4"/>
      <c r="F159" s="4"/>
      <c r="G159" s="4"/>
      <c r="H159" s="4"/>
    </row>
    <row r="160" spans="1:19" x14ac:dyDescent="0.25">
      <c r="A160" s="5">
        <f t="shared" si="7"/>
        <v>157</v>
      </c>
      <c r="B160" t="s">
        <v>338</v>
      </c>
      <c r="C160" t="s">
        <v>339</v>
      </c>
      <c r="D160" t="s">
        <v>45</v>
      </c>
      <c r="E160" s="4"/>
      <c r="F160" s="4"/>
      <c r="G160" s="4"/>
      <c r="H160" s="4"/>
    </row>
    <row r="161" spans="1:8" x14ac:dyDescent="0.25">
      <c r="A161" s="5">
        <f t="shared" si="7"/>
        <v>158</v>
      </c>
      <c r="B161" t="s">
        <v>340</v>
      </c>
      <c r="C161" t="s">
        <v>341</v>
      </c>
      <c r="D161" t="s">
        <v>45</v>
      </c>
      <c r="E161" s="4"/>
      <c r="F161" s="4"/>
      <c r="G161" s="4"/>
      <c r="H161" s="4"/>
    </row>
    <row r="162" spans="1:8" x14ac:dyDescent="0.25">
      <c r="A162" s="5">
        <f t="shared" si="7"/>
        <v>159</v>
      </c>
      <c r="B162" t="s">
        <v>342</v>
      </c>
      <c r="C162" t="s">
        <v>343</v>
      </c>
      <c r="D162" t="s">
        <v>186</v>
      </c>
      <c r="E162" s="4"/>
      <c r="F162" s="4"/>
      <c r="G162" s="4"/>
      <c r="H162" s="4"/>
    </row>
    <row r="163" spans="1:8" x14ac:dyDescent="0.25">
      <c r="A163" s="5">
        <f t="shared" si="7"/>
        <v>160</v>
      </c>
      <c r="B163" t="s">
        <v>344</v>
      </c>
      <c r="C163" t="s">
        <v>345</v>
      </c>
      <c r="D163" t="s">
        <v>45</v>
      </c>
      <c r="E163" s="4"/>
      <c r="F163" s="4"/>
      <c r="G163" s="4"/>
      <c r="H163" s="4"/>
    </row>
    <row r="164" spans="1:8" x14ac:dyDescent="0.25">
      <c r="A164" s="5">
        <f t="shared" si="7"/>
        <v>161</v>
      </c>
      <c r="B164" t="s">
        <v>346</v>
      </c>
      <c r="C164" t="s">
        <v>347</v>
      </c>
      <c r="D164" t="s">
        <v>45</v>
      </c>
      <c r="E164" s="4"/>
      <c r="F164" s="4"/>
      <c r="G164" s="4"/>
      <c r="H164" s="4"/>
    </row>
    <row r="165" spans="1:8" x14ac:dyDescent="0.25">
      <c r="A165" s="5">
        <f t="shared" si="7"/>
        <v>162</v>
      </c>
      <c r="B165" t="s">
        <v>348</v>
      </c>
      <c r="C165" t="s">
        <v>349</v>
      </c>
      <c r="D165" t="s">
        <v>45</v>
      </c>
      <c r="E165" s="4"/>
      <c r="F165" s="4"/>
      <c r="G165" s="4"/>
      <c r="H165" s="4"/>
    </row>
    <row r="166" spans="1:8" x14ac:dyDescent="0.25">
      <c r="A166" s="5">
        <f t="shared" si="7"/>
        <v>163</v>
      </c>
      <c r="B166" t="s">
        <v>350</v>
      </c>
      <c r="C166" t="s">
        <v>351</v>
      </c>
      <c r="D166" t="s">
        <v>45</v>
      </c>
      <c r="E166" s="4"/>
      <c r="F166" s="4"/>
      <c r="G166" s="4"/>
      <c r="H166" s="4"/>
    </row>
    <row r="167" spans="1:8" x14ac:dyDescent="0.25">
      <c r="A167" s="5">
        <f t="shared" si="7"/>
        <v>164</v>
      </c>
      <c r="B167" t="s">
        <v>353</v>
      </c>
      <c r="C167" t="s">
        <v>352</v>
      </c>
      <c r="D167" t="s">
        <v>45</v>
      </c>
      <c r="E167" s="4"/>
      <c r="F167" s="4"/>
      <c r="G167" s="4"/>
      <c r="H167" s="4"/>
    </row>
    <row r="168" spans="1:8" x14ac:dyDescent="0.25">
      <c r="A168" s="5">
        <f t="shared" si="7"/>
        <v>165</v>
      </c>
      <c r="B168" t="s">
        <v>354</v>
      </c>
      <c r="C168" t="s">
        <v>355</v>
      </c>
      <c r="D168" t="s">
        <v>161</v>
      </c>
      <c r="E168" s="4"/>
      <c r="F168" s="4"/>
      <c r="G168" s="4"/>
      <c r="H168" s="4"/>
    </row>
    <row r="169" spans="1:8" x14ac:dyDescent="0.25">
      <c r="A169" s="5">
        <f t="shared" si="7"/>
        <v>166</v>
      </c>
      <c r="B169" t="s">
        <v>356</v>
      </c>
      <c r="C169" t="s">
        <v>357</v>
      </c>
      <c r="D169" t="s">
        <v>45</v>
      </c>
      <c r="E169" s="4"/>
      <c r="F169" s="4"/>
      <c r="G169" s="4"/>
      <c r="H169" s="4"/>
    </row>
    <row r="170" spans="1:8" x14ac:dyDescent="0.25">
      <c r="A170" s="5">
        <f t="shared" si="7"/>
        <v>167</v>
      </c>
      <c r="B170" t="s">
        <v>358</v>
      </c>
      <c r="C170" t="s">
        <v>359</v>
      </c>
      <c r="D170" t="s">
        <v>45</v>
      </c>
      <c r="E170" s="4"/>
      <c r="F170" s="4"/>
      <c r="G170" s="4"/>
      <c r="H170" s="4"/>
    </row>
    <row r="171" spans="1:8" x14ac:dyDescent="0.25">
      <c r="A171" s="5">
        <f t="shared" si="7"/>
        <v>168</v>
      </c>
      <c r="B171" t="s">
        <v>360</v>
      </c>
      <c r="C171" t="s">
        <v>361</v>
      </c>
      <c r="D171" t="s">
        <v>45</v>
      </c>
      <c r="E171" s="4"/>
      <c r="F171" s="4"/>
      <c r="G171" s="4"/>
      <c r="H171" s="4"/>
    </row>
    <row r="172" spans="1:8" x14ac:dyDescent="0.25">
      <c r="A172" s="5">
        <f t="shared" si="7"/>
        <v>169</v>
      </c>
      <c r="B172" t="s">
        <v>362</v>
      </c>
      <c r="C172" t="s">
        <v>363</v>
      </c>
      <c r="D172" t="s">
        <v>322</v>
      </c>
      <c r="E172" s="4"/>
      <c r="F172" s="4"/>
      <c r="G172" s="4"/>
      <c r="H172" s="4"/>
    </row>
    <row r="173" spans="1:8" x14ac:dyDescent="0.25">
      <c r="A173" s="5">
        <f t="shared" si="7"/>
        <v>170</v>
      </c>
      <c r="B173" t="s">
        <v>364</v>
      </c>
      <c r="C173" t="s">
        <v>365</v>
      </c>
      <c r="D173" t="s">
        <v>45</v>
      </c>
      <c r="E173" s="4"/>
      <c r="F173" s="4"/>
      <c r="G173" s="4"/>
      <c r="H173" s="4"/>
    </row>
    <row r="174" spans="1:8" x14ac:dyDescent="0.25">
      <c r="A174" s="5">
        <f t="shared" si="7"/>
        <v>171</v>
      </c>
      <c r="B174" t="s">
        <v>366</v>
      </c>
      <c r="C174" t="s">
        <v>367</v>
      </c>
      <c r="D174" t="s">
        <v>771</v>
      </c>
      <c r="E174" s="4"/>
      <c r="F174" s="4"/>
      <c r="G174" s="4"/>
      <c r="H174" s="4"/>
    </row>
    <row r="175" spans="1:8" x14ac:dyDescent="0.25">
      <c r="A175" s="5">
        <f t="shared" si="7"/>
        <v>172</v>
      </c>
      <c r="B175" t="s">
        <v>368</v>
      </c>
      <c r="C175" t="s">
        <v>369</v>
      </c>
      <c r="D175" t="s">
        <v>87</v>
      </c>
      <c r="E175" s="4"/>
      <c r="F175" s="4"/>
      <c r="G175" s="4"/>
      <c r="H175" s="4"/>
    </row>
    <row r="176" spans="1:8" x14ac:dyDescent="0.25">
      <c r="A176" s="5">
        <f t="shared" si="7"/>
        <v>173</v>
      </c>
      <c r="B176" s="1" t="s">
        <v>371</v>
      </c>
      <c r="C176" t="s">
        <v>370</v>
      </c>
      <c r="D176" t="s">
        <v>87</v>
      </c>
      <c r="E176" s="4"/>
      <c r="F176" s="4"/>
      <c r="G176" s="4"/>
      <c r="H176" s="4"/>
    </row>
    <row r="177" spans="1:8" x14ac:dyDescent="0.25">
      <c r="A177" s="5">
        <f t="shared" si="7"/>
        <v>174</v>
      </c>
      <c r="B177" t="s">
        <v>372</v>
      </c>
      <c r="C177" t="s">
        <v>373</v>
      </c>
      <c r="D177" t="s">
        <v>771</v>
      </c>
      <c r="E177" s="4"/>
      <c r="F177" s="4"/>
      <c r="G177" s="4"/>
      <c r="H177" s="4"/>
    </row>
    <row r="178" spans="1:8" x14ac:dyDescent="0.25">
      <c r="A178" s="5">
        <f t="shared" si="7"/>
        <v>175</v>
      </c>
      <c r="B178" t="s">
        <v>374</v>
      </c>
      <c r="C178" t="s">
        <v>375</v>
      </c>
      <c r="D178" t="s">
        <v>45</v>
      </c>
      <c r="E178" s="4"/>
      <c r="F178" s="4"/>
      <c r="G178" s="4"/>
      <c r="H178" s="4"/>
    </row>
    <row r="179" spans="1:8" x14ac:dyDescent="0.25">
      <c r="A179" s="5">
        <f t="shared" si="7"/>
        <v>176</v>
      </c>
      <c r="B179" t="s">
        <v>376</v>
      </c>
      <c r="C179" t="s">
        <v>377</v>
      </c>
      <c r="D179" t="s">
        <v>45</v>
      </c>
      <c r="E179" s="4"/>
      <c r="F179" s="4"/>
      <c r="G179" s="4"/>
      <c r="H179" s="4"/>
    </row>
    <row r="180" spans="1:8" x14ac:dyDescent="0.25">
      <c r="A180" s="5">
        <f t="shared" si="7"/>
        <v>177</v>
      </c>
      <c r="B180" t="s">
        <v>378</v>
      </c>
      <c r="C180" t="s">
        <v>379</v>
      </c>
      <c r="D180" t="s">
        <v>87</v>
      </c>
      <c r="E180" s="4"/>
      <c r="F180" s="4"/>
      <c r="G180" s="4"/>
      <c r="H180" s="4"/>
    </row>
    <row r="181" spans="1:8" x14ac:dyDescent="0.25">
      <c r="A181" s="5">
        <f t="shared" si="7"/>
        <v>178</v>
      </c>
      <c r="B181" t="s">
        <v>380</v>
      </c>
      <c r="C181" t="s">
        <v>381</v>
      </c>
      <c r="D181" t="s">
        <v>87</v>
      </c>
      <c r="E181" s="4"/>
      <c r="F181" s="4"/>
      <c r="G181" s="4"/>
      <c r="H181" s="4"/>
    </row>
    <row r="182" spans="1:8" x14ac:dyDescent="0.25">
      <c r="A182" s="5">
        <f t="shared" si="7"/>
        <v>179</v>
      </c>
      <c r="B182" t="s">
        <v>433</v>
      </c>
      <c r="C182" t="s">
        <v>382</v>
      </c>
      <c r="D182" t="s">
        <v>301</v>
      </c>
      <c r="E182" s="4"/>
      <c r="F182" s="4"/>
      <c r="G182" s="4"/>
      <c r="H182" s="4"/>
    </row>
    <row r="183" spans="1:8" x14ac:dyDescent="0.25">
      <c r="A183" s="5">
        <f t="shared" si="7"/>
        <v>180</v>
      </c>
      <c r="B183" t="s">
        <v>383</v>
      </c>
      <c r="C183" t="s">
        <v>384</v>
      </c>
      <c r="D183" t="s">
        <v>1130</v>
      </c>
      <c r="E183" s="4"/>
      <c r="F183" s="4"/>
      <c r="G183" s="4"/>
      <c r="H183" s="4"/>
    </row>
    <row r="184" spans="1:8" x14ac:dyDescent="0.25">
      <c r="A184" s="5">
        <f t="shared" si="7"/>
        <v>181</v>
      </c>
      <c r="B184" t="s">
        <v>385</v>
      </c>
      <c r="C184" t="s">
        <v>386</v>
      </c>
      <c r="D184" t="s">
        <v>173</v>
      </c>
      <c r="E184" s="4"/>
      <c r="F184" s="4"/>
      <c r="G184" s="4"/>
      <c r="H184" s="4"/>
    </row>
    <row r="185" spans="1:8" x14ac:dyDescent="0.25">
      <c r="A185" s="5">
        <f t="shared" si="7"/>
        <v>182</v>
      </c>
      <c r="B185" t="s">
        <v>387</v>
      </c>
      <c r="C185" s="6" t="s">
        <v>388</v>
      </c>
      <c r="D185" t="s">
        <v>59</v>
      </c>
      <c r="E185" s="4"/>
      <c r="F185" s="4"/>
      <c r="G185" s="4"/>
      <c r="H185" s="4"/>
    </row>
    <row r="186" spans="1:8" x14ac:dyDescent="0.25">
      <c r="A186" s="5">
        <f t="shared" si="7"/>
        <v>183</v>
      </c>
      <c r="B186" t="s">
        <v>389</v>
      </c>
      <c r="C186" t="s">
        <v>390</v>
      </c>
      <c r="D186" t="s">
        <v>84</v>
      </c>
      <c r="E186" s="4"/>
      <c r="F186" s="4"/>
      <c r="G186" s="4"/>
      <c r="H186" s="4"/>
    </row>
    <row r="187" spans="1:8" x14ac:dyDescent="0.25">
      <c r="A187" s="5">
        <f t="shared" si="7"/>
        <v>184</v>
      </c>
      <c r="B187" t="s">
        <v>391</v>
      </c>
      <c r="C187" t="s">
        <v>392</v>
      </c>
      <c r="D187" t="s">
        <v>45</v>
      </c>
      <c r="E187" s="4"/>
      <c r="F187" s="4"/>
      <c r="G187" s="4"/>
      <c r="H187" s="4"/>
    </row>
    <row r="188" spans="1:8" x14ac:dyDescent="0.25">
      <c r="A188" s="5">
        <f t="shared" si="7"/>
        <v>185</v>
      </c>
      <c r="B188" t="s">
        <v>393</v>
      </c>
      <c r="C188" t="s">
        <v>394</v>
      </c>
      <c r="D188" t="s">
        <v>87</v>
      </c>
      <c r="E188" s="4"/>
      <c r="F188" s="4"/>
      <c r="G188" s="4"/>
      <c r="H188" s="4"/>
    </row>
    <row r="189" spans="1:8" x14ac:dyDescent="0.25">
      <c r="A189" s="5">
        <f t="shared" si="7"/>
        <v>186</v>
      </c>
      <c r="B189" t="s">
        <v>395</v>
      </c>
      <c r="C189" t="s">
        <v>396</v>
      </c>
      <c r="D189" t="s">
        <v>45</v>
      </c>
      <c r="E189" s="4"/>
      <c r="F189" s="4"/>
      <c r="G189" s="4"/>
      <c r="H189" s="4"/>
    </row>
    <row r="190" spans="1:8" x14ac:dyDescent="0.25">
      <c r="A190" s="5">
        <f t="shared" si="7"/>
        <v>187</v>
      </c>
      <c r="B190" t="s">
        <v>397</v>
      </c>
      <c r="C190" t="s">
        <v>399</v>
      </c>
      <c r="D190" t="s">
        <v>45</v>
      </c>
      <c r="E190" s="4"/>
      <c r="F190" s="4"/>
      <c r="G190" s="4"/>
      <c r="H190" s="4"/>
    </row>
    <row r="191" spans="1:8" x14ac:dyDescent="0.25">
      <c r="A191" s="5">
        <f t="shared" si="7"/>
        <v>188</v>
      </c>
      <c r="B191" t="s">
        <v>400</v>
      </c>
      <c r="C191" t="s">
        <v>401</v>
      </c>
      <c r="D191" t="s">
        <v>398</v>
      </c>
      <c r="E191" s="4"/>
      <c r="F191" s="4"/>
      <c r="G191" s="4"/>
      <c r="H191" s="4"/>
    </row>
    <row r="192" spans="1:8" x14ac:dyDescent="0.25">
      <c r="A192" s="5">
        <f t="shared" si="7"/>
        <v>189</v>
      </c>
      <c r="B192" t="s">
        <v>402</v>
      </c>
      <c r="C192" s="6" t="s">
        <v>403</v>
      </c>
      <c r="D192" t="s">
        <v>322</v>
      </c>
      <c r="E192" s="4"/>
      <c r="F192" s="4"/>
      <c r="G192" s="4"/>
      <c r="H192" s="4"/>
    </row>
    <row r="193" spans="1:9" x14ac:dyDescent="0.25">
      <c r="A193" s="5">
        <f t="shared" si="7"/>
        <v>190</v>
      </c>
      <c r="B193" t="s">
        <v>404</v>
      </c>
      <c r="C193" t="s">
        <v>405</v>
      </c>
      <c r="D193" t="s">
        <v>186</v>
      </c>
      <c r="E193" s="4"/>
      <c r="F193" s="4"/>
      <c r="G193" s="4"/>
      <c r="H193" s="4"/>
    </row>
    <row r="194" spans="1:9" x14ac:dyDescent="0.25">
      <c r="A194" s="5">
        <f t="shared" si="7"/>
        <v>191</v>
      </c>
      <c r="B194" t="s">
        <v>406</v>
      </c>
      <c r="C194" t="s">
        <v>407</v>
      </c>
      <c r="D194" t="s">
        <v>45</v>
      </c>
      <c r="E194" s="4"/>
      <c r="F194" s="4"/>
      <c r="G194" s="4"/>
      <c r="H194" s="4"/>
    </row>
    <row r="195" spans="1:9" x14ac:dyDescent="0.25">
      <c r="A195" s="5">
        <f t="shared" si="7"/>
        <v>192</v>
      </c>
      <c r="B195" t="s">
        <v>408</v>
      </c>
      <c r="C195" t="s">
        <v>409</v>
      </c>
      <c r="D195" t="s">
        <v>45</v>
      </c>
      <c r="E195" s="4"/>
      <c r="F195" s="4"/>
      <c r="G195" s="4"/>
      <c r="H195" s="4"/>
    </row>
    <row r="196" spans="1:9" x14ac:dyDescent="0.25">
      <c r="A196" s="5">
        <f t="shared" si="7"/>
        <v>193</v>
      </c>
      <c r="B196" t="s">
        <v>410</v>
      </c>
      <c r="C196" t="s">
        <v>411</v>
      </c>
      <c r="D196" t="s">
        <v>301</v>
      </c>
      <c r="E196" s="4"/>
      <c r="F196" s="4"/>
      <c r="G196" s="4"/>
      <c r="H196" s="4"/>
    </row>
    <row r="197" spans="1:9" x14ac:dyDescent="0.25">
      <c r="A197" s="5">
        <f t="shared" ref="A197:A260" si="8">+A196+1</f>
        <v>194</v>
      </c>
      <c r="B197" t="s">
        <v>412</v>
      </c>
      <c r="C197" t="s">
        <v>413</v>
      </c>
      <c r="D197" t="s">
        <v>45</v>
      </c>
      <c r="E197" s="4"/>
      <c r="F197" s="4"/>
      <c r="G197" s="4"/>
      <c r="H197" s="4"/>
    </row>
    <row r="198" spans="1:9" x14ac:dyDescent="0.25">
      <c r="A198" s="5">
        <f t="shared" si="8"/>
        <v>195</v>
      </c>
      <c r="B198" t="s">
        <v>416</v>
      </c>
      <c r="C198" t="s">
        <v>415</v>
      </c>
      <c r="D198" t="s">
        <v>47</v>
      </c>
      <c r="E198" s="4"/>
      <c r="F198" s="4"/>
      <c r="G198" s="4"/>
      <c r="H198" s="4"/>
    </row>
    <row r="199" spans="1:9" x14ac:dyDescent="0.25">
      <c r="A199" s="5">
        <f t="shared" si="8"/>
        <v>196</v>
      </c>
      <c r="B199" t="s">
        <v>417</v>
      </c>
      <c r="C199" s="6" t="s">
        <v>418</v>
      </c>
      <c r="D199" t="s">
        <v>59</v>
      </c>
      <c r="E199" s="4"/>
      <c r="F199" s="4"/>
      <c r="G199" s="4"/>
      <c r="H199" s="4"/>
    </row>
    <row r="200" spans="1:9" x14ac:dyDescent="0.25">
      <c r="A200" s="5">
        <f t="shared" si="8"/>
        <v>197</v>
      </c>
      <c r="B200" t="s">
        <v>419</v>
      </c>
      <c r="C200" t="s">
        <v>420</v>
      </c>
      <c r="D200" t="s">
        <v>59</v>
      </c>
      <c r="E200" s="4"/>
      <c r="F200" s="4"/>
      <c r="G200" s="4"/>
      <c r="H200" s="4"/>
    </row>
    <row r="201" spans="1:9" x14ac:dyDescent="0.25">
      <c r="A201" s="5">
        <f t="shared" si="8"/>
        <v>198</v>
      </c>
      <c r="B201" t="s">
        <v>414</v>
      </c>
      <c r="C201" t="s">
        <v>421</v>
      </c>
      <c r="D201" t="s">
        <v>47</v>
      </c>
      <c r="E201" s="4"/>
      <c r="F201" s="4"/>
      <c r="G201" s="4"/>
      <c r="H201" s="4"/>
    </row>
    <row r="202" spans="1:9" x14ac:dyDescent="0.25">
      <c r="A202" s="5">
        <f t="shared" si="8"/>
        <v>199</v>
      </c>
      <c r="B202" t="s">
        <v>422</v>
      </c>
      <c r="C202" t="s">
        <v>423</v>
      </c>
      <c r="D202" t="s">
        <v>45</v>
      </c>
      <c r="E202" s="4"/>
      <c r="F202" s="4"/>
      <c r="G202" s="4"/>
      <c r="H202" s="4"/>
    </row>
    <row r="203" spans="1:9" x14ac:dyDescent="0.25">
      <c r="A203" s="5">
        <f t="shared" si="8"/>
        <v>200</v>
      </c>
      <c r="B203" s="1" t="s">
        <v>424</v>
      </c>
      <c r="C203" t="s">
        <v>425</v>
      </c>
      <c r="D203" t="s">
        <v>45</v>
      </c>
      <c r="E203" s="4">
        <f>+[74]Main!$I$2</f>
        <v>215</v>
      </c>
      <c r="F203" s="4">
        <f>+[74]Main!$I$4</f>
        <v>40238.578914999998</v>
      </c>
      <c r="G203" s="4">
        <f>+[74]Main!$I$6-[74]Main!$I$5</f>
        <v>-2059.9409999999998</v>
      </c>
      <c r="H203" s="4">
        <f>+F203+G203</f>
        <v>38178.637914999999</v>
      </c>
      <c r="I203" s="8" t="s">
        <v>2587</v>
      </c>
    </row>
    <row r="204" spans="1:9" x14ac:dyDescent="0.25">
      <c r="A204" s="5">
        <f t="shared" si="8"/>
        <v>201</v>
      </c>
      <c r="B204" s="1" t="s">
        <v>463</v>
      </c>
      <c r="C204" t="s">
        <v>464</v>
      </c>
      <c r="D204" t="s">
        <v>45</v>
      </c>
      <c r="E204" s="4">
        <f>+[75]Main!$I$2</f>
        <v>371.65</v>
      </c>
      <c r="F204" s="4">
        <f>+[75]Main!$I$4</f>
        <v>17029.711736549998</v>
      </c>
      <c r="G204" s="4">
        <f>+[75]Main!$I$6-[75]Main!$I$5</f>
        <v>-1097.883</v>
      </c>
      <c r="H204" s="4">
        <f>+F204+G204</f>
        <v>15931.828736549998</v>
      </c>
      <c r="I204" s="8" t="s">
        <v>2587</v>
      </c>
    </row>
    <row r="205" spans="1:9" x14ac:dyDescent="0.25">
      <c r="A205" s="5">
        <f t="shared" si="8"/>
        <v>202</v>
      </c>
      <c r="B205" t="s">
        <v>465</v>
      </c>
      <c r="C205" t="s">
        <v>466</v>
      </c>
      <c r="D205" t="s">
        <v>45</v>
      </c>
      <c r="E205" s="4"/>
      <c r="F205" s="4"/>
      <c r="G205" s="4"/>
      <c r="H205" s="4"/>
    </row>
    <row r="206" spans="1:9" x14ac:dyDescent="0.25">
      <c r="A206" s="5">
        <f t="shared" si="8"/>
        <v>203</v>
      </c>
      <c r="B206" t="s">
        <v>467</v>
      </c>
      <c r="C206" t="s">
        <v>468</v>
      </c>
      <c r="D206" t="s">
        <v>45</v>
      </c>
      <c r="E206" s="4"/>
      <c r="F206" s="4"/>
      <c r="G206" s="4"/>
      <c r="H206" s="4"/>
    </row>
    <row r="207" spans="1:9" x14ac:dyDescent="0.25">
      <c r="A207" s="5">
        <f t="shared" si="8"/>
        <v>204</v>
      </c>
      <c r="B207" t="s">
        <v>469</v>
      </c>
      <c r="C207" t="s">
        <v>470</v>
      </c>
      <c r="D207" t="s">
        <v>45</v>
      </c>
      <c r="E207" s="4"/>
      <c r="F207" s="4"/>
      <c r="G207" s="4"/>
      <c r="H207" s="4"/>
    </row>
    <row r="208" spans="1:9" x14ac:dyDescent="0.25">
      <c r="A208" s="5">
        <f t="shared" si="8"/>
        <v>205</v>
      </c>
      <c r="B208" t="s">
        <v>471</v>
      </c>
      <c r="C208" t="s">
        <v>472</v>
      </c>
      <c r="D208" t="s">
        <v>1130</v>
      </c>
      <c r="E208" s="4"/>
      <c r="F208" s="4"/>
      <c r="G208" s="4"/>
      <c r="H208" s="4"/>
    </row>
    <row r="209" spans="1:8" x14ac:dyDescent="0.25">
      <c r="A209" s="5">
        <f t="shared" si="8"/>
        <v>206</v>
      </c>
      <c r="B209" t="s">
        <v>473</v>
      </c>
      <c r="C209" t="s">
        <v>474</v>
      </c>
      <c r="D209" t="s">
        <v>45</v>
      </c>
      <c r="E209" s="4"/>
      <c r="F209" s="4"/>
      <c r="G209" s="4"/>
      <c r="H209" s="4"/>
    </row>
    <row r="210" spans="1:8" x14ac:dyDescent="0.25">
      <c r="A210" s="5">
        <f t="shared" si="8"/>
        <v>207</v>
      </c>
      <c r="B210" t="s">
        <v>475</v>
      </c>
      <c r="C210" t="s">
        <v>476</v>
      </c>
      <c r="D210" t="s">
        <v>45</v>
      </c>
      <c r="E210" s="4"/>
      <c r="F210" s="4"/>
      <c r="G210" s="4"/>
      <c r="H210" s="4"/>
    </row>
    <row r="211" spans="1:8" x14ac:dyDescent="0.25">
      <c r="A211" s="5">
        <f t="shared" si="8"/>
        <v>208</v>
      </c>
      <c r="B211" t="s">
        <v>477</v>
      </c>
      <c r="C211" t="s">
        <v>478</v>
      </c>
      <c r="D211" t="s">
        <v>45</v>
      </c>
      <c r="E211" s="4"/>
      <c r="F211" s="4"/>
      <c r="G211" s="4"/>
      <c r="H211" s="4"/>
    </row>
    <row r="212" spans="1:8" x14ac:dyDescent="0.25">
      <c r="A212" s="5">
        <f t="shared" si="8"/>
        <v>209</v>
      </c>
      <c r="B212" t="s">
        <v>480</v>
      </c>
      <c r="C212" t="s">
        <v>479</v>
      </c>
      <c r="D212" t="s">
        <v>1130</v>
      </c>
      <c r="E212" s="4"/>
      <c r="F212" s="4"/>
      <c r="G212" s="4"/>
      <c r="H212" s="4"/>
    </row>
    <row r="213" spans="1:8" x14ac:dyDescent="0.25">
      <c r="A213" s="5">
        <f t="shared" si="8"/>
        <v>210</v>
      </c>
      <c r="B213" t="s">
        <v>481</v>
      </c>
      <c r="C213" t="s">
        <v>482</v>
      </c>
      <c r="D213" t="s">
        <v>45</v>
      </c>
      <c r="E213" s="4"/>
      <c r="F213" s="4"/>
      <c r="G213" s="4"/>
      <c r="H213" s="4"/>
    </row>
    <row r="214" spans="1:8" x14ac:dyDescent="0.25">
      <c r="A214" s="5">
        <f t="shared" si="8"/>
        <v>211</v>
      </c>
      <c r="B214" t="s">
        <v>483</v>
      </c>
      <c r="C214" t="s">
        <v>484</v>
      </c>
      <c r="D214" t="s">
        <v>45</v>
      </c>
      <c r="E214" s="4"/>
      <c r="F214" s="4"/>
      <c r="G214" s="4"/>
      <c r="H214" s="4"/>
    </row>
    <row r="215" spans="1:8" x14ac:dyDescent="0.25">
      <c r="A215" s="5">
        <f t="shared" si="8"/>
        <v>212</v>
      </c>
      <c r="B215" t="s">
        <v>485</v>
      </c>
      <c r="C215" t="s">
        <v>486</v>
      </c>
      <c r="D215" t="s">
        <v>245</v>
      </c>
      <c r="E215" s="4"/>
      <c r="F215" s="4"/>
      <c r="G215" s="4"/>
      <c r="H215" s="4"/>
    </row>
    <row r="216" spans="1:8" x14ac:dyDescent="0.25">
      <c r="A216" s="5">
        <f t="shared" si="8"/>
        <v>213</v>
      </c>
      <c r="B216" t="s">
        <v>487</v>
      </c>
      <c r="C216" t="s">
        <v>488</v>
      </c>
      <c r="D216" t="s">
        <v>45</v>
      </c>
      <c r="E216" s="4"/>
      <c r="F216" s="4"/>
      <c r="G216" s="4"/>
      <c r="H216" s="4"/>
    </row>
    <row r="217" spans="1:8" x14ac:dyDescent="0.25">
      <c r="A217" s="5">
        <f t="shared" si="8"/>
        <v>214</v>
      </c>
      <c r="B217" t="s">
        <v>489</v>
      </c>
      <c r="C217" t="s">
        <v>490</v>
      </c>
      <c r="D217" t="s">
        <v>771</v>
      </c>
      <c r="E217" s="4"/>
      <c r="F217" s="4"/>
      <c r="G217" s="4"/>
      <c r="H217" s="4"/>
    </row>
    <row r="218" spans="1:8" x14ac:dyDescent="0.25">
      <c r="A218" s="5">
        <f t="shared" si="8"/>
        <v>215</v>
      </c>
      <c r="B218" t="s">
        <v>491</v>
      </c>
      <c r="C218" t="s">
        <v>492</v>
      </c>
      <c r="D218" t="s">
        <v>45</v>
      </c>
      <c r="E218" s="4"/>
      <c r="F218" s="4"/>
      <c r="G218" s="4"/>
      <c r="H218" s="4"/>
    </row>
    <row r="219" spans="1:8" x14ac:dyDescent="0.25">
      <c r="A219" s="5">
        <f t="shared" si="8"/>
        <v>216</v>
      </c>
      <c r="B219" t="s">
        <v>493</v>
      </c>
      <c r="C219" t="s">
        <v>494</v>
      </c>
      <c r="D219" t="s">
        <v>301</v>
      </c>
      <c r="E219" s="4"/>
      <c r="F219" s="4"/>
      <c r="G219" s="4"/>
      <c r="H219" s="4"/>
    </row>
    <row r="220" spans="1:8" x14ac:dyDescent="0.25">
      <c r="A220" s="5">
        <f t="shared" si="8"/>
        <v>217</v>
      </c>
      <c r="B220" t="s">
        <v>495</v>
      </c>
      <c r="C220" t="s">
        <v>496</v>
      </c>
      <c r="D220" t="s">
        <v>45</v>
      </c>
      <c r="E220" s="4"/>
      <c r="F220" s="4"/>
      <c r="G220" s="4"/>
      <c r="H220" s="4"/>
    </row>
    <row r="221" spans="1:8" x14ac:dyDescent="0.25">
      <c r="A221" s="5">
        <f t="shared" si="8"/>
        <v>218</v>
      </c>
      <c r="B221" t="s">
        <v>497</v>
      </c>
      <c r="C221" t="s">
        <v>498</v>
      </c>
      <c r="D221" t="s">
        <v>45</v>
      </c>
      <c r="E221" s="4"/>
      <c r="F221" s="4"/>
      <c r="G221" s="4"/>
      <c r="H221" s="4"/>
    </row>
    <row r="222" spans="1:8" x14ac:dyDescent="0.25">
      <c r="A222" s="5">
        <f t="shared" si="8"/>
        <v>219</v>
      </c>
      <c r="B222" t="s">
        <v>499</v>
      </c>
      <c r="C222" t="s">
        <v>500</v>
      </c>
      <c r="D222" t="s">
        <v>46</v>
      </c>
      <c r="E222" s="4"/>
      <c r="F222" s="4"/>
      <c r="G222" s="4"/>
      <c r="H222" s="4"/>
    </row>
    <row r="223" spans="1:8" x14ac:dyDescent="0.25">
      <c r="A223" s="5">
        <f t="shared" si="8"/>
        <v>220</v>
      </c>
      <c r="B223" t="s">
        <v>501</v>
      </c>
      <c r="C223" t="s">
        <v>501</v>
      </c>
      <c r="D223" t="s">
        <v>301</v>
      </c>
      <c r="E223" s="4"/>
      <c r="F223" s="4"/>
      <c r="G223" s="4"/>
      <c r="H223" s="4"/>
    </row>
    <row r="224" spans="1:8" x14ac:dyDescent="0.25">
      <c r="A224" s="5">
        <f t="shared" si="8"/>
        <v>221</v>
      </c>
      <c r="B224" t="s">
        <v>502</v>
      </c>
      <c r="C224" t="s">
        <v>503</v>
      </c>
      <c r="D224" t="s">
        <v>87</v>
      </c>
      <c r="E224" s="4"/>
      <c r="F224" s="4"/>
      <c r="G224" s="4"/>
      <c r="H224" s="4"/>
    </row>
    <row r="225" spans="1:8" x14ac:dyDescent="0.25">
      <c r="A225" s="5">
        <f t="shared" si="8"/>
        <v>222</v>
      </c>
      <c r="B225" t="s">
        <v>504</v>
      </c>
      <c r="C225" t="s">
        <v>505</v>
      </c>
      <c r="D225" t="s">
        <v>87</v>
      </c>
      <c r="E225" s="4"/>
      <c r="F225" s="4"/>
      <c r="G225" s="4"/>
      <c r="H225" s="4"/>
    </row>
    <row r="226" spans="1:8" x14ac:dyDescent="0.25">
      <c r="A226" s="5">
        <f t="shared" si="8"/>
        <v>223</v>
      </c>
      <c r="B226" t="s">
        <v>506</v>
      </c>
      <c r="C226" t="s">
        <v>507</v>
      </c>
      <c r="D226" t="s">
        <v>87</v>
      </c>
      <c r="E226" s="4"/>
      <c r="F226" s="4"/>
      <c r="G226" s="4"/>
      <c r="H226" s="4"/>
    </row>
    <row r="227" spans="1:8" x14ac:dyDescent="0.25">
      <c r="A227" s="5">
        <f t="shared" si="8"/>
        <v>224</v>
      </c>
      <c r="B227" t="s">
        <v>508</v>
      </c>
      <c r="C227" t="s">
        <v>509</v>
      </c>
      <c r="D227" t="s">
        <v>510</v>
      </c>
      <c r="E227" s="4"/>
      <c r="F227" s="4"/>
      <c r="G227" s="4"/>
      <c r="H227" s="4"/>
    </row>
    <row r="228" spans="1:8" x14ac:dyDescent="0.25">
      <c r="A228" s="5">
        <f t="shared" si="8"/>
        <v>225</v>
      </c>
      <c r="B228" t="s">
        <v>511</v>
      </c>
      <c r="C228" t="s">
        <v>512</v>
      </c>
      <c r="D228" t="s">
        <v>513</v>
      </c>
      <c r="E228" s="4"/>
      <c r="F228" s="4"/>
      <c r="G228" s="4"/>
      <c r="H228" s="4"/>
    </row>
    <row r="229" spans="1:8" x14ac:dyDescent="0.25">
      <c r="A229" s="5">
        <f t="shared" si="8"/>
        <v>226</v>
      </c>
      <c r="B229" t="s">
        <v>514</v>
      </c>
      <c r="C229" t="s">
        <v>515</v>
      </c>
      <c r="D229" t="s">
        <v>1130</v>
      </c>
      <c r="E229" s="4"/>
      <c r="F229" s="4"/>
      <c r="G229" s="4"/>
      <c r="H229" s="4"/>
    </row>
    <row r="230" spans="1:8" x14ac:dyDescent="0.25">
      <c r="A230" s="5">
        <f t="shared" si="8"/>
        <v>227</v>
      </c>
      <c r="B230" t="s">
        <v>516</v>
      </c>
      <c r="C230" t="s">
        <v>517</v>
      </c>
      <c r="D230" t="s">
        <v>45</v>
      </c>
      <c r="E230" s="4"/>
      <c r="F230" s="4"/>
      <c r="G230" s="4"/>
      <c r="H230" s="4"/>
    </row>
    <row r="231" spans="1:8" x14ac:dyDescent="0.25">
      <c r="A231" s="5">
        <f t="shared" si="8"/>
        <v>228</v>
      </c>
      <c r="B231" t="s">
        <v>518</v>
      </c>
      <c r="C231" t="s">
        <v>519</v>
      </c>
      <c r="D231" t="s">
        <v>45</v>
      </c>
      <c r="E231" s="4"/>
      <c r="F231" s="4"/>
      <c r="G231" s="4"/>
      <c r="H231" s="4"/>
    </row>
    <row r="232" spans="1:8" x14ac:dyDescent="0.25">
      <c r="A232" s="5">
        <f t="shared" si="8"/>
        <v>229</v>
      </c>
      <c r="B232" t="s">
        <v>520</v>
      </c>
      <c r="C232" t="s">
        <v>521</v>
      </c>
      <c r="D232" t="s">
        <v>45</v>
      </c>
      <c r="E232" s="4"/>
      <c r="F232" s="4"/>
      <c r="G232" s="4"/>
      <c r="H232" s="4"/>
    </row>
    <row r="233" spans="1:8" x14ac:dyDescent="0.25">
      <c r="A233" s="5">
        <f t="shared" si="8"/>
        <v>230</v>
      </c>
      <c r="B233" t="s">
        <v>522</v>
      </c>
      <c r="C233" t="s">
        <v>523</v>
      </c>
      <c r="D233" t="s">
        <v>45</v>
      </c>
      <c r="E233" s="4"/>
      <c r="F233" s="4"/>
      <c r="G233" s="4"/>
      <c r="H233" s="4"/>
    </row>
    <row r="234" spans="1:8" x14ac:dyDescent="0.25">
      <c r="A234" s="5">
        <f t="shared" si="8"/>
        <v>231</v>
      </c>
      <c r="B234" t="s">
        <v>524</v>
      </c>
      <c r="C234" t="s">
        <v>525</v>
      </c>
      <c r="D234" t="s">
        <v>771</v>
      </c>
      <c r="E234" s="4"/>
      <c r="F234" s="4"/>
      <c r="G234" s="4"/>
      <c r="H234" s="4"/>
    </row>
    <row r="235" spans="1:8" x14ac:dyDescent="0.25">
      <c r="A235" s="5">
        <f t="shared" si="8"/>
        <v>232</v>
      </c>
      <c r="B235" t="s">
        <v>526</v>
      </c>
      <c r="C235" t="s">
        <v>527</v>
      </c>
      <c r="D235" t="s">
        <v>107</v>
      </c>
      <c r="E235" s="4"/>
      <c r="F235" s="4"/>
      <c r="G235" s="4"/>
      <c r="H235" s="4"/>
    </row>
    <row r="236" spans="1:8" x14ac:dyDescent="0.25">
      <c r="A236" s="5">
        <f t="shared" si="8"/>
        <v>233</v>
      </c>
      <c r="B236" t="s">
        <v>528</v>
      </c>
      <c r="C236" t="s">
        <v>529</v>
      </c>
      <c r="D236" t="s">
        <v>771</v>
      </c>
      <c r="E236" s="4"/>
      <c r="F236" s="4"/>
      <c r="G236" s="4"/>
      <c r="H236" s="4"/>
    </row>
    <row r="237" spans="1:8" x14ac:dyDescent="0.25">
      <c r="A237" s="5">
        <f t="shared" si="8"/>
        <v>234</v>
      </c>
      <c r="B237" t="s">
        <v>530</v>
      </c>
      <c r="C237" t="s">
        <v>531</v>
      </c>
      <c r="D237" t="s">
        <v>186</v>
      </c>
      <c r="E237" s="4"/>
      <c r="F237" s="4"/>
      <c r="G237" s="4"/>
      <c r="H237" s="4"/>
    </row>
    <row r="238" spans="1:8" x14ac:dyDescent="0.25">
      <c r="A238" s="5">
        <f t="shared" si="8"/>
        <v>235</v>
      </c>
      <c r="B238" t="s">
        <v>532</v>
      </c>
      <c r="C238" t="s">
        <v>533</v>
      </c>
      <c r="D238" t="s">
        <v>45</v>
      </c>
      <c r="E238" s="4"/>
      <c r="F238" s="4"/>
      <c r="G238" s="4"/>
      <c r="H238" s="4"/>
    </row>
    <row r="239" spans="1:8" x14ac:dyDescent="0.25">
      <c r="A239" s="5">
        <f t="shared" si="8"/>
        <v>236</v>
      </c>
      <c r="B239" t="s">
        <v>534</v>
      </c>
      <c r="C239" t="s">
        <v>535</v>
      </c>
      <c r="D239" t="s">
        <v>107</v>
      </c>
      <c r="E239" s="4"/>
      <c r="F239" s="4"/>
      <c r="G239" s="4"/>
      <c r="H239" s="4"/>
    </row>
    <row r="240" spans="1:8" x14ac:dyDescent="0.25">
      <c r="A240" s="5">
        <f t="shared" si="8"/>
        <v>237</v>
      </c>
      <c r="B240" t="s">
        <v>536</v>
      </c>
      <c r="C240" t="s">
        <v>537</v>
      </c>
      <c r="D240" t="s">
        <v>538</v>
      </c>
      <c r="E240" s="4"/>
      <c r="F240" s="4"/>
      <c r="G240" s="4"/>
      <c r="H240" s="4"/>
    </row>
    <row r="241" spans="1:9" x14ac:dyDescent="0.25">
      <c r="A241" s="5">
        <f t="shared" si="8"/>
        <v>238</v>
      </c>
      <c r="B241" t="s">
        <v>539</v>
      </c>
      <c r="C241" t="s">
        <v>540</v>
      </c>
      <c r="D241" t="s">
        <v>45</v>
      </c>
      <c r="E241" s="4"/>
      <c r="F241" s="4"/>
      <c r="G241" s="4"/>
      <c r="H241" s="4"/>
    </row>
    <row r="242" spans="1:9" x14ac:dyDescent="0.25">
      <c r="A242" s="5">
        <f t="shared" si="8"/>
        <v>239</v>
      </c>
      <c r="B242" t="s">
        <v>541</v>
      </c>
      <c r="C242" t="s">
        <v>542</v>
      </c>
      <c r="D242" t="s">
        <v>87</v>
      </c>
      <c r="E242" s="4"/>
      <c r="F242" s="4"/>
      <c r="G242" s="4"/>
      <c r="H242" s="4"/>
    </row>
    <row r="243" spans="1:9" x14ac:dyDescent="0.25">
      <c r="A243" s="5">
        <f t="shared" si="8"/>
        <v>240</v>
      </c>
      <c r="B243" t="s">
        <v>543</v>
      </c>
      <c r="C243" t="s">
        <v>544</v>
      </c>
      <c r="D243" t="s">
        <v>45</v>
      </c>
      <c r="E243" s="4"/>
      <c r="F243" s="4"/>
      <c r="G243" s="4"/>
      <c r="H243" s="4"/>
    </row>
    <row r="244" spans="1:9" x14ac:dyDescent="0.25">
      <c r="A244" s="5">
        <f t="shared" si="8"/>
        <v>241</v>
      </c>
      <c r="B244" t="s">
        <v>545</v>
      </c>
      <c r="C244" t="s">
        <v>546</v>
      </c>
      <c r="D244" t="s">
        <v>45</v>
      </c>
      <c r="E244" s="4"/>
      <c r="F244" s="4"/>
      <c r="G244" s="4"/>
      <c r="H244" s="4"/>
    </row>
    <row r="245" spans="1:9" x14ac:dyDescent="0.25">
      <c r="A245" s="5">
        <f t="shared" si="8"/>
        <v>242</v>
      </c>
      <c r="B245" t="s">
        <v>547</v>
      </c>
      <c r="C245" t="s">
        <v>548</v>
      </c>
      <c r="D245" t="s">
        <v>45</v>
      </c>
      <c r="E245" s="4"/>
      <c r="F245" s="4"/>
      <c r="G245" s="4"/>
      <c r="H245" s="4"/>
    </row>
    <row r="246" spans="1:9" x14ac:dyDescent="0.25">
      <c r="A246" s="5">
        <f t="shared" si="8"/>
        <v>243</v>
      </c>
      <c r="B246" t="s">
        <v>549</v>
      </c>
      <c r="C246" t="s">
        <v>550</v>
      </c>
      <c r="D246" t="s">
        <v>45</v>
      </c>
      <c r="E246" s="4"/>
      <c r="F246" s="4"/>
      <c r="G246" s="4"/>
      <c r="H246" s="4"/>
    </row>
    <row r="247" spans="1:9" x14ac:dyDescent="0.25">
      <c r="A247" s="5">
        <f t="shared" si="8"/>
        <v>244</v>
      </c>
      <c r="B247" s="1" t="s">
        <v>2588</v>
      </c>
      <c r="C247" t="s">
        <v>2589</v>
      </c>
      <c r="D247" t="s">
        <v>301</v>
      </c>
      <c r="E247" s="4">
        <f>+[76]Main!$I$2</f>
        <v>65.7</v>
      </c>
      <c r="F247" s="4">
        <f>+[76]Main!$I$4</f>
        <v>7075.3846356000004</v>
      </c>
      <c r="G247" s="4">
        <f>+[76]Main!$I$6-[76]Main!$I$5</f>
        <v>-640.70899999999995</v>
      </c>
      <c r="H247" s="4">
        <f>+F247+G247</f>
        <v>6434.6756356000005</v>
      </c>
      <c r="I247" s="8" t="s">
        <v>430</v>
      </c>
    </row>
    <row r="248" spans="1:9" x14ac:dyDescent="0.25">
      <c r="A248" s="5">
        <f t="shared" si="8"/>
        <v>245</v>
      </c>
      <c r="B248" t="s">
        <v>551</v>
      </c>
      <c r="C248" t="s">
        <v>552</v>
      </c>
      <c r="D248" t="s">
        <v>45</v>
      </c>
      <c r="E248" s="4"/>
      <c r="F248" s="4"/>
      <c r="G248" s="4"/>
      <c r="H248" s="4"/>
    </row>
    <row r="249" spans="1:9" x14ac:dyDescent="0.25">
      <c r="A249" s="5">
        <f t="shared" si="8"/>
        <v>246</v>
      </c>
      <c r="B249" t="s">
        <v>553</v>
      </c>
      <c r="C249" t="s">
        <v>554</v>
      </c>
      <c r="D249" t="s">
        <v>1130</v>
      </c>
      <c r="E249" s="4"/>
      <c r="F249" s="4"/>
      <c r="G249" s="4"/>
      <c r="H249" s="4"/>
    </row>
    <row r="250" spans="1:9" x14ac:dyDescent="0.25">
      <c r="A250" s="5">
        <f t="shared" si="8"/>
        <v>247</v>
      </c>
      <c r="B250" t="s">
        <v>555</v>
      </c>
      <c r="C250" t="s">
        <v>556</v>
      </c>
      <c r="D250" t="s">
        <v>45</v>
      </c>
      <c r="E250" s="4"/>
      <c r="F250" s="4"/>
      <c r="G250" s="4"/>
      <c r="H250" s="4"/>
    </row>
    <row r="251" spans="1:9" x14ac:dyDescent="0.25">
      <c r="A251" s="5">
        <f t="shared" si="8"/>
        <v>248</v>
      </c>
      <c r="B251" t="s">
        <v>557</v>
      </c>
      <c r="C251" t="s">
        <v>558</v>
      </c>
      <c r="D251" t="s">
        <v>245</v>
      </c>
      <c r="E251" s="4"/>
      <c r="F251" s="4"/>
      <c r="G251" s="4"/>
      <c r="H251" s="4"/>
    </row>
    <row r="252" spans="1:9" x14ac:dyDescent="0.25">
      <c r="A252" s="5">
        <f t="shared" si="8"/>
        <v>249</v>
      </c>
      <c r="B252" t="s">
        <v>559</v>
      </c>
      <c r="C252" t="s">
        <v>560</v>
      </c>
      <c r="D252" t="s">
        <v>45</v>
      </c>
      <c r="E252" s="4"/>
      <c r="F252" s="4"/>
      <c r="G252" s="4"/>
      <c r="H252" s="4"/>
    </row>
    <row r="253" spans="1:9" x14ac:dyDescent="0.25">
      <c r="A253" s="5">
        <f t="shared" si="8"/>
        <v>250</v>
      </c>
      <c r="B253" t="s">
        <v>561</v>
      </c>
      <c r="C253" t="s">
        <v>562</v>
      </c>
      <c r="D253" t="s">
        <v>107</v>
      </c>
      <c r="E253" s="4"/>
      <c r="F253" s="4"/>
      <c r="G253" s="4"/>
      <c r="H253" s="4"/>
    </row>
    <row r="254" spans="1:9" x14ac:dyDescent="0.25">
      <c r="A254" s="5">
        <f t="shared" si="8"/>
        <v>251</v>
      </c>
      <c r="B254" t="s">
        <v>563</v>
      </c>
      <c r="C254" t="s">
        <v>564</v>
      </c>
      <c r="D254" t="s">
        <v>771</v>
      </c>
      <c r="E254" s="4"/>
      <c r="F254" s="4"/>
      <c r="G254" s="4"/>
      <c r="H254" s="4"/>
    </row>
    <row r="255" spans="1:9" x14ac:dyDescent="0.25">
      <c r="A255" s="5">
        <f t="shared" si="8"/>
        <v>252</v>
      </c>
      <c r="B255" t="s">
        <v>565</v>
      </c>
      <c r="C255" t="s">
        <v>566</v>
      </c>
      <c r="D255" t="s">
        <v>45</v>
      </c>
      <c r="E255" s="4"/>
      <c r="F255" s="4"/>
      <c r="G255" s="4"/>
      <c r="H255" s="4"/>
    </row>
    <row r="256" spans="1:9" x14ac:dyDescent="0.25">
      <c r="A256" s="5">
        <f t="shared" si="8"/>
        <v>253</v>
      </c>
      <c r="B256" t="s">
        <v>567</v>
      </c>
      <c r="C256" t="s">
        <v>568</v>
      </c>
      <c r="D256" t="s">
        <v>1130</v>
      </c>
      <c r="E256" s="4"/>
      <c r="F256" s="4"/>
      <c r="G256" s="4"/>
      <c r="H256" s="4"/>
    </row>
    <row r="257" spans="1:8" x14ac:dyDescent="0.25">
      <c r="A257" s="5">
        <f t="shared" si="8"/>
        <v>254</v>
      </c>
      <c r="B257" t="s">
        <v>569</v>
      </c>
      <c r="C257" t="s">
        <v>570</v>
      </c>
      <c r="D257" t="s">
        <v>45</v>
      </c>
      <c r="E257" s="4"/>
      <c r="F257" s="4"/>
      <c r="G257" s="4"/>
      <c r="H257" s="4"/>
    </row>
    <row r="258" spans="1:8" x14ac:dyDescent="0.25">
      <c r="A258" s="5">
        <f t="shared" si="8"/>
        <v>255</v>
      </c>
      <c r="B258" t="s">
        <v>571</v>
      </c>
      <c r="C258" t="s">
        <v>572</v>
      </c>
      <c r="D258" t="s">
        <v>107</v>
      </c>
      <c r="E258" s="4"/>
      <c r="F258" s="4"/>
      <c r="G258" s="4"/>
      <c r="H258" s="4"/>
    </row>
    <row r="259" spans="1:8" x14ac:dyDescent="0.25">
      <c r="A259" s="5">
        <f t="shared" si="8"/>
        <v>256</v>
      </c>
      <c r="B259" t="s">
        <v>573</v>
      </c>
      <c r="C259" t="s">
        <v>574</v>
      </c>
      <c r="D259" t="s">
        <v>45</v>
      </c>
      <c r="E259" s="4"/>
      <c r="F259" s="4"/>
      <c r="G259" s="4"/>
      <c r="H259" s="4"/>
    </row>
    <row r="260" spans="1:8" x14ac:dyDescent="0.25">
      <c r="A260" s="5">
        <f t="shared" si="8"/>
        <v>257</v>
      </c>
      <c r="B260" t="s">
        <v>575</v>
      </c>
      <c r="C260" t="s">
        <v>576</v>
      </c>
      <c r="D260" t="s">
        <v>45</v>
      </c>
      <c r="E260" s="4"/>
      <c r="F260" s="4"/>
      <c r="G260" s="4"/>
      <c r="H260" s="4"/>
    </row>
    <row r="261" spans="1:8" x14ac:dyDescent="0.25">
      <c r="A261" s="5">
        <f t="shared" ref="A261:A324" si="9">+A260+1</f>
        <v>258</v>
      </c>
      <c r="B261" t="s">
        <v>577</v>
      </c>
      <c r="C261" t="s">
        <v>578</v>
      </c>
      <c r="D261" t="s">
        <v>45</v>
      </c>
      <c r="E261" s="4"/>
      <c r="F261" s="4"/>
      <c r="G261" s="4"/>
      <c r="H261" s="4"/>
    </row>
    <row r="262" spans="1:8" x14ac:dyDescent="0.25">
      <c r="A262" s="5">
        <f t="shared" si="9"/>
        <v>259</v>
      </c>
      <c r="B262" t="s">
        <v>579</v>
      </c>
      <c r="C262" t="s">
        <v>580</v>
      </c>
      <c r="D262" t="s">
        <v>45</v>
      </c>
      <c r="E262" s="4"/>
      <c r="F262" s="4"/>
      <c r="G262" s="4"/>
      <c r="H262" s="4"/>
    </row>
    <row r="263" spans="1:8" x14ac:dyDescent="0.25">
      <c r="A263" s="5">
        <f t="shared" si="9"/>
        <v>260</v>
      </c>
      <c r="B263" t="s">
        <v>581</v>
      </c>
      <c r="C263" t="s">
        <v>582</v>
      </c>
      <c r="D263" t="s">
        <v>771</v>
      </c>
      <c r="E263" s="4"/>
      <c r="F263" s="4"/>
      <c r="G263" s="4"/>
      <c r="H263" s="4"/>
    </row>
    <row r="264" spans="1:8" x14ac:dyDescent="0.25">
      <c r="A264" s="5">
        <f t="shared" si="9"/>
        <v>261</v>
      </c>
      <c r="B264" t="s">
        <v>583</v>
      </c>
      <c r="C264" t="s">
        <v>584</v>
      </c>
      <c r="D264" t="s">
        <v>301</v>
      </c>
      <c r="E264" s="4"/>
      <c r="F264" s="4"/>
      <c r="G264" s="4"/>
      <c r="H264" s="4"/>
    </row>
    <row r="265" spans="1:8" x14ac:dyDescent="0.25">
      <c r="A265" s="5">
        <f t="shared" si="9"/>
        <v>262</v>
      </c>
      <c r="B265" t="s">
        <v>585</v>
      </c>
      <c r="C265" t="s">
        <v>586</v>
      </c>
      <c r="D265" t="s">
        <v>45</v>
      </c>
      <c r="E265" s="4"/>
      <c r="F265" s="4"/>
      <c r="G265" s="4"/>
      <c r="H265" s="4"/>
    </row>
    <row r="266" spans="1:8" x14ac:dyDescent="0.25">
      <c r="A266" s="5">
        <f t="shared" si="9"/>
        <v>263</v>
      </c>
      <c r="B266" t="s">
        <v>587</v>
      </c>
      <c r="C266" t="s">
        <v>588</v>
      </c>
      <c r="D266" t="s">
        <v>301</v>
      </c>
      <c r="E266" s="4"/>
      <c r="F266" s="4"/>
      <c r="G266" s="4"/>
      <c r="H266" s="4"/>
    </row>
    <row r="267" spans="1:8" x14ac:dyDescent="0.25">
      <c r="A267" s="5">
        <f t="shared" si="9"/>
        <v>264</v>
      </c>
      <c r="B267" t="s">
        <v>589</v>
      </c>
      <c r="C267" t="s">
        <v>590</v>
      </c>
      <c r="D267" t="s">
        <v>45</v>
      </c>
      <c r="E267" s="4"/>
      <c r="F267" s="4"/>
      <c r="G267" s="4"/>
      <c r="H267" s="4"/>
    </row>
    <row r="268" spans="1:8" x14ac:dyDescent="0.25">
      <c r="A268" s="5">
        <f t="shared" si="9"/>
        <v>265</v>
      </c>
      <c r="B268" t="s">
        <v>591</v>
      </c>
      <c r="C268" t="s">
        <v>592</v>
      </c>
      <c r="D268" t="s">
        <v>45</v>
      </c>
      <c r="E268" s="4"/>
      <c r="F268" s="4"/>
      <c r="G268" s="4"/>
      <c r="H268" s="4"/>
    </row>
    <row r="269" spans="1:8" x14ac:dyDescent="0.25">
      <c r="A269" s="5">
        <f t="shared" si="9"/>
        <v>266</v>
      </c>
      <c r="B269" t="s">
        <v>593</v>
      </c>
      <c r="C269" t="s">
        <v>594</v>
      </c>
      <c r="D269" t="s">
        <v>46</v>
      </c>
      <c r="E269" s="4"/>
      <c r="F269" s="4"/>
      <c r="G269" s="4"/>
      <c r="H269" s="4"/>
    </row>
    <row r="270" spans="1:8" x14ac:dyDescent="0.25">
      <c r="A270" s="5">
        <f t="shared" si="9"/>
        <v>267</v>
      </c>
      <c r="B270" t="s">
        <v>595</v>
      </c>
      <c r="C270" t="s">
        <v>596</v>
      </c>
      <c r="D270" t="s">
        <v>45</v>
      </c>
      <c r="E270" s="4"/>
      <c r="F270" s="4"/>
      <c r="G270" s="4"/>
      <c r="H270" s="4"/>
    </row>
    <row r="271" spans="1:8" x14ac:dyDescent="0.25">
      <c r="A271" s="5">
        <f t="shared" si="9"/>
        <v>268</v>
      </c>
      <c r="B271" t="s">
        <v>597</v>
      </c>
      <c r="C271" t="s">
        <v>598</v>
      </c>
      <c r="D271" t="s">
        <v>398</v>
      </c>
      <c r="E271" s="4"/>
      <c r="F271" s="4"/>
      <c r="G271" s="4"/>
      <c r="H271" s="4"/>
    </row>
    <row r="272" spans="1:8" x14ac:dyDescent="0.25">
      <c r="A272" s="5">
        <f t="shared" si="9"/>
        <v>269</v>
      </c>
      <c r="B272" t="s">
        <v>599</v>
      </c>
      <c r="C272" t="s">
        <v>600</v>
      </c>
      <c r="D272" t="s">
        <v>1130</v>
      </c>
      <c r="E272" s="4"/>
      <c r="F272" s="4"/>
      <c r="G272" s="4"/>
      <c r="H272" s="4"/>
    </row>
    <row r="273" spans="1:8" x14ac:dyDescent="0.25">
      <c r="A273" s="5">
        <f t="shared" si="9"/>
        <v>270</v>
      </c>
      <c r="B273" t="s">
        <v>601</v>
      </c>
      <c r="C273" t="s">
        <v>602</v>
      </c>
      <c r="D273" t="s">
        <v>603</v>
      </c>
      <c r="E273" s="4"/>
      <c r="F273" s="4"/>
      <c r="G273" s="4"/>
      <c r="H273" s="4"/>
    </row>
    <row r="274" spans="1:8" x14ac:dyDescent="0.25">
      <c r="A274" s="5">
        <f t="shared" si="9"/>
        <v>271</v>
      </c>
      <c r="B274" t="s">
        <v>604</v>
      </c>
      <c r="C274" t="s">
        <v>605</v>
      </c>
      <c r="D274" t="s">
        <v>1130</v>
      </c>
      <c r="E274" s="4"/>
      <c r="F274" s="4"/>
      <c r="G274" s="4"/>
      <c r="H274" s="4"/>
    </row>
    <row r="275" spans="1:8" x14ac:dyDescent="0.25">
      <c r="A275" s="5">
        <f t="shared" si="9"/>
        <v>272</v>
      </c>
      <c r="B275" t="s">
        <v>606</v>
      </c>
      <c r="C275" t="s">
        <v>607</v>
      </c>
      <c r="D275" t="s">
        <v>173</v>
      </c>
      <c r="E275" s="4"/>
      <c r="F275" s="4"/>
      <c r="G275" s="4"/>
      <c r="H275" s="4"/>
    </row>
    <row r="276" spans="1:8" x14ac:dyDescent="0.25">
      <c r="A276" s="5">
        <f t="shared" si="9"/>
        <v>273</v>
      </c>
      <c r="B276" t="s">
        <v>608</v>
      </c>
      <c r="C276" t="s">
        <v>609</v>
      </c>
      <c r="D276" t="s">
        <v>1130</v>
      </c>
      <c r="E276" s="4"/>
      <c r="F276" s="4"/>
      <c r="G276" s="4"/>
      <c r="H276" s="4"/>
    </row>
    <row r="277" spans="1:8" x14ac:dyDescent="0.25">
      <c r="A277" s="5">
        <f t="shared" si="9"/>
        <v>274</v>
      </c>
      <c r="B277" t="s">
        <v>610</v>
      </c>
      <c r="C277" t="s">
        <v>611</v>
      </c>
      <c r="D277" t="s">
        <v>612</v>
      </c>
      <c r="E277" s="4"/>
      <c r="F277" s="4"/>
      <c r="G277" s="4"/>
      <c r="H277" s="4"/>
    </row>
    <row r="278" spans="1:8" x14ac:dyDescent="0.25">
      <c r="A278" s="5">
        <f t="shared" si="9"/>
        <v>275</v>
      </c>
      <c r="B278" t="s">
        <v>613</v>
      </c>
      <c r="C278" t="s">
        <v>614</v>
      </c>
      <c r="D278" t="s">
        <v>186</v>
      </c>
      <c r="E278" s="4"/>
      <c r="F278" s="4"/>
      <c r="G278" s="4"/>
      <c r="H278" s="4"/>
    </row>
    <row r="279" spans="1:8" x14ac:dyDescent="0.25">
      <c r="A279" s="5">
        <f t="shared" si="9"/>
        <v>276</v>
      </c>
      <c r="B279" t="s">
        <v>615</v>
      </c>
      <c r="C279" t="s">
        <v>616</v>
      </c>
      <c r="D279" t="s">
        <v>45</v>
      </c>
      <c r="E279" s="4"/>
      <c r="F279" s="4"/>
      <c r="G279" s="4"/>
      <c r="H279" s="4"/>
    </row>
    <row r="280" spans="1:8" x14ac:dyDescent="0.25">
      <c r="A280" s="5">
        <f t="shared" si="9"/>
        <v>277</v>
      </c>
      <c r="B280" t="s">
        <v>617</v>
      </c>
      <c r="C280" t="s">
        <v>618</v>
      </c>
      <c r="D280" t="s">
        <v>538</v>
      </c>
      <c r="E280" s="4"/>
      <c r="F280" s="4"/>
      <c r="G280" s="4"/>
      <c r="H280" s="4"/>
    </row>
    <row r="281" spans="1:8" x14ac:dyDescent="0.25">
      <c r="A281" s="5">
        <f t="shared" si="9"/>
        <v>278</v>
      </c>
      <c r="B281" t="s">
        <v>619</v>
      </c>
      <c r="C281" t="s">
        <v>620</v>
      </c>
      <c r="D281" t="s">
        <v>45</v>
      </c>
      <c r="E281" s="4"/>
      <c r="F281" s="4"/>
      <c r="G281" s="4"/>
      <c r="H281" s="4"/>
    </row>
    <row r="282" spans="1:8" x14ac:dyDescent="0.25">
      <c r="A282" s="5">
        <f t="shared" si="9"/>
        <v>279</v>
      </c>
      <c r="B282" t="s">
        <v>622</v>
      </c>
      <c r="C282" t="s">
        <v>621</v>
      </c>
      <c r="D282" t="s">
        <v>45</v>
      </c>
      <c r="E282" s="4"/>
      <c r="F282" s="4"/>
      <c r="G282" s="4"/>
      <c r="H282" s="4"/>
    </row>
    <row r="283" spans="1:8" x14ac:dyDescent="0.25">
      <c r="A283" s="5">
        <f t="shared" si="9"/>
        <v>280</v>
      </c>
      <c r="B283" t="s">
        <v>623</v>
      </c>
      <c r="C283" t="s">
        <v>624</v>
      </c>
      <c r="D283" t="s">
        <v>625</v>
      </c>
      <c r="E283" s="4"/>
      <c r="F283" s="4"/>
      <c r="G283" s="4"/>
      <c r="H283" s="4"/>
    </row>
    <row r="284" spans="1:8" x14ac:dyDescent="0.25">
      <c r="A284" s="5">
        <f t="shared" si="9"/>
        <v>281</v>
      </c>
      <c r="B284" t="s">
        <v>626</v>
      </c>
      <c r="C284" t="s">
        <v>627</v>
      </c>
      <c r="D284" t="s">
        <v>45</v>
      </c>
      <c r="E284" s="4"/>
      <c r="F284" s="4"/>
      <c r="G284" s="4"/>
      <c r="H284" s="4"/>
    </row>
    <row r="285" spans="1:8" x14ac:dyDescent="0.25">
      <c r="A285" s="5">
        <f t="shared" si="9"/>
        <v>282</v>
      </c>
      <c r="B285" t="s">
        <v>629</v>
      </c>
      <c r="C285" t="s">
        <v>628</v>
      </c>
      <c r="D285" t="s">
        <v>45</v>
      </c>
      <c r="E285" s="4"/>
      <c r="F285" s="4"/>
      <c r="G285" s="4"/>
      <c r="H285" s="4"/>
    </row>
    <row r="286" spans="1:8" x14ac:dyDescent="0.25">
      <c r="A286" s="5">
        <f t="shared" si="9"/>
        <v>283</v>
      </c>
      <c r="B286" t="s">
        <v>630</v>
      </c>
      <c r="C286" t="s">
        <v>631</v>
      </c>
      <c r="D286" t="s">
        <v>245</v>
      </c>
      <c r="E286" s="4"/>
      <c r="F286" s="4"/>
      <c r="G286" s="4"/>
      <c r="H286" s="4"/>
    </row>
    <row r="287" spans="1:8" x14ac:dyDescent="0.25">
      <c r="A287" s="5">
        <f t="shared" si="9"/>
        <v>284</v>
      </c>
      <c r="B287" t="s">
        <v>632</v>
      </c>
      <c r="C287" t="s">
        <v>633</v>
      </c>
      <c r="D287" t="s">
        <v>1130</v>
      </c>
      <c r="E287" s="4"/>
      <c r="F287" s="4"/>
      <c r="G287" s="4"/>
      <c r="H287" s="4"/>
    </row>
    <row r="288" spans="1:8" x14ac:dyDescent="0.25">
      <c r="A288" s="5">
        <f t="shared" si="9"/>
        <v>285</v>
      </c>
      <c r="B288" t="s">
        <v>634</v>
      </c>
      <c r="C288" t="s">
        <v>635</v>
      </c>
      <c r="D288" t="s">
        <v>245</v>
      </c>
      <c r="E288" s="4"/>
      <c r="F288" s="4"/>
      <c r="G288" s="4"/>
      <c r="H288" s="4"/>
    </row>
    <row r="289" spans="1:8" x14ac:dyDescent="0.25">
      <c r="A289" s="5">
        <f t="shared" si="9"/>
        <v>286</v>
      </c>
      <c r="B289" t="s">
        <v>636</v>
      </c>
      <c r="C289" t="s">
        <v>637</v>
      </c>
      <c r="D289" t="s">
        <v>186</v>
      </c>
      <c r="E289" s="4"/>
      <c r="F289" s="4"/>
      <c r="G289" s="4"/>
      <c r="H289" s="4"/>
    </row>
    <row r="290" spans="1:8" x14ac:dyDescent="0.25">
      <c r="A290" s="5">
        <f t="shared" si="9"/>
        <v>287</v>
      </c>
      <c r="B290" t="s">
        <v>638</v>
      </c>
      <c r="C290" t="s">
        <v>639</v>
      </c>
      <c r="D290" t="s">
        <v>45</v>
      </c>
      <c r="E290" s="4"/>
      <c r="F290" s="4"/>
      <c r="G290" s="4"/>
      <c r="H290" s="4"/>
    </row>
    <row r="291" spans="1:8" x14ac:dyDescent="0.25">
      <c r="A291" s="5">
        <f t="shared" si="9"/>
        <v>288</v>
      </c>
      <c r="B291" t="s">
        <v>640</v>
      </c>
      <c r="C291" t="s">
        <v>641</v>
      </c>
      <c r="D291" t="s">
        <v>45</v>
      </c>
      <c r="E291" s="4"/>
      <c r="F291" s="4"/>
      <c r="G291" s="4"/>
      <c r="H291" s="4"/>
    </row>
    <row r="292" spans="1:8" x14ac:dyDescent="0.25">
      <c r="A292" s="5">
        <f t="shared" si="9"/>
        <v>289</v>
      </c>
      <c r="B292" t="s">
        <v>642</v>
      </c>
      <c r="C292" t="s">
        <v>643</v>
      </c>
      <c r="D292" t="s">
        <v>45</v>
      </c>
      <c r="E292" s="4"/>
      <c r="F292" s="4"/>
      <c r="G292" s="4"/>
      <c r="H292" s="4"/>
    </row>
    <row r="293" spans="1:8" x14ac:dyDescent="0.25">
      <c r="A293" s="5">
        <f t="shared" si="9"/>
        <v>290</v>
      </c>
      <c r="B293" t="s">
        <v>644</v>
      </c>
      <c r="C293" t="s">
        <v>645</v>
      </c>
      <c r="D293" t="s">
        <v>45</v>
      </c>
      <c r="E293" s="4"/>
      <c r="F293" s="4"/>
      <c r="G293" s="4"/>
      <c r="H293" s="4"/>
    </row>
    <row r="294" spans="1:8" x14ac:dyDescent="0.25">
      <c r="A294" s="5">
        <f t="shared" si="9"/>
        <v>291</v>
      </c>
      <c r="B294" t="s">
        <v>646</v>
      </c>
      <c r="C294" t="s">
        <v>647</v>
      </c>
      <c r="D294" t="s">
        <v>771</v>
      </c>
      <c r="E294" s="4"/>
      <c r="F294" s="4"/>
      <c r="G294" s="4"/>
      <c r="H294" s="4"/>
    </row>
    <row r="295" spans="1:8" x14ac:dyDescent="0.25">
      <c r="A295" s="5">
        <f t="shared" si="9"/>
        <v>292</v>
      </c>
      <c r="B295" t="s">
        <v>648</v>
      </c>
      <c r="C295" t="s">
        <v>649</v>
      </c>
      <c r="D295" t="s">
        <v>1130</v>
      </c>
      <c r="E295" s="4"/>
      <c r="F295" s="4"/>
      <c r="G295" s="4"/>
      <c r="H295" s="4"/>
    </row>
    <row r="296" spans="1:8" x14ac:dyDescent="0.25">
      <c r="A296" s="5">
        <f t="shared" si="9"/>
        <v>293</v>
      </c>
      <c r="B296" t="s">
        <v>650</v>
      </c>
      <c r="C296" t="s">
        <v>651</v>
      </c>
      <c r="D296" t="s">
        <v>45</v>
      </c>
      <c r="E296" s="4"/>
      <c r="F296" s="4"/>
      <c r="G296" s="4"/>
      <c r="H296" s="4"/>
    </row>
    <row r="297" spans="1:8" x14ac:dyDescent="0.25">
      <c r="A297" s="5">
        <f t="shared" si="9"/>
        <v>294</v>
      </c>
      <c r="B297" t="s">
        <v>652</v>
      </c>
      <c r="C297" t="s">
        <v>653</v>
      </c>
      <c r="D297" t="s">
        <v>45</v>
      </c>
      <c r="E297" s="4"/>
      <c r="F297" s="4"/>
      <c r="G297" s="4"/>
      <c r="H297" s="4"/>
    </row>
    <row r="298" spans="1:8" x14ac:dyDescent="0.25">
      <c r="A298" s="5">
        <f t="shared" si="9"/>
        <v>295</v>
      </c>
      <c r="B298" t="s">
        <v>655</v>
      </c>
      <c r="C298" t="s">
        <v>654</v>
      </c>
      <c r="D298" t="s">
        <v>45</v>
      </c>
      <c r="E298" s="4"/>
      <c r="F298" s="4"/>
      <c r="G298" s="4"/>
      <c r="H298" s="4"/>
    </row>
    <row r="299" spans="1:8" x14ac:dyDescent="0.25">
      <c r="A299" s="5">
        <f t="shared" si="9"/>
        <v>296</v>
      </c>
      <c r="B299" t="s">
        <v>656</v>
      </c>
      <c r="C299" t="s">
        <v>657</v>
      </c>
      <c r="D299" t="s">
        <v>45</v>
      </c>
      <c r="E299" s="4"/>
      <c r="F299" s="4"/>
      <c r="G299" s="4"/>
      <c r="H299" s="4"/>
    </row>
    <row r="300" spans="1:8" x14ac:dyDescent="0.25">
      <c r="A300" s="5">
        <f t="shared" si="9"/>
        <v>297</v>
      </c>
      <c r="B300" t="s">
        <v>659</v>
      </c>
      <c r="C300" t="s">
        <v>658</v>
      </c>
      <c r="D300" t="s">
        <v>771</v>
      </c>
      <c r="E300" s="4"/>
      <c r="F300" s="4"/>
      <c r="G300" s="4"/>
      <c r="H300" s="4"/>
    </row>
    <row r="301" spans="1:8" x14ac:dyDescent="0.25">
      <c r="A301" s="5">
        <f t="shared" si="9"/>
        <v>298</v>
      </c>
      <c r="B301" t="s">
        <v>660</v>
      </c>
      <c r="C301" t="s">
        <v>661</v>
      </c>
      <c r="D301" t="s">
        <v>45</v>
      </c>
      <c r="E301" s="4"/>
      <c r="F301" s="4"/>
      <c r="G301" s="4"/>
      <c r="H301" s="4"/>
    </row>
    <row r="302" spans="1:8" x14ac:dyDescent="0.25">
      <c r="A302" s="5">
        <f t="shared" si="9"/>
        <v>299</v>
      </c>
      <c r="B302" t="s">
        <v>662</v>
      </c>
      <c r="C302" t="s">
        <v>663</v>
      </c>
      <c r="D302" t="s">
        <v>45</v>
      </c>
      <c r="E302" s="4"/>
      <c r="F302" s="4"/>
      <c r="G302" s="4"/>
      <c r="H302" s="4"/>
    </row>
    <row r="303" spans="1:8" x14ac:dyDescent="0.25">
      <c r="A303" s="5">
        <f t="shared" si="9"/>
        <v>300</v>
      </c>
      <c r="B303" t="s">
        <v>664</v>
      </c>
      <c r="C303" t="s">
        <v>665</v>
      </c>
      <c r="D303" t="s">
        <v>45</v>
      </c>
      <c r="E303" s="4"/>
      <c r="F303" s="4"/>
      <c r="G303" s="4"/>
      <c r="H303" s="4"/>
    </row>
    <row r="304" spans="1:8" x14ac:dyDescent="0.25">
      <c r="A304" s="5">
        <f t="shared" si="9"/>
        <v>301</v>
      </c>
      <c r="B304" t="s">
        <v>666</v>
      </c>
      <c r="C304" t="s">
        <v>667</v>
      </c>
      <c r="D304" t="s">
        <v>45</v>
      </c>
      <c r="E304" s="4"/>
      <c r="F304" s="4"/>
      <c r="G304" s="4"/>
      <c r="H304" s="4"/>
    </row>
    <row r="305" spans="1:9" x14ac:dyDescent="0.25">
      <c r="A305" s="5">
        <f t="shared" si="9"/>
        <v>302</v>
      </c>
      <c r="B305" t="s">
        <v>668</v>
      </c>
      <c r="C305" t="s">
        <v>669</v>
      </c>
      <c r="D305" t="s">
        <v>245</v>
      </c>
      <c r="E305" s="4"/>
      <c r="F305" s="4"/>
      <c r="G305" s="4"/>
      <c r="H305" s="4"/>
    </row>
    <row r="306" spans="1:9" x14ac:dyDescent="0.25">
      <c r="A306" s="5">
        <f t="shared" si="9"/>
        <v>303</v>
      </c>
      <c r="B306" t="s">
        <v>670</v>
      </c>
      <c r="C306" t="s">
        <v>671</v>
      </c>
      <c r="D306" t="s">
        <v>45</v>
      </c>
      <c r="E306" s="4"/>
      <c r="F306" s="4"/>
      <c r="G306" s="4"/>
      <c r="H306" s="4"/>
    </row>
    <row r="307" spans="1:9" x14ac:dyDescent="0.25">
      <c r="A307" s="5">
        <f t="shared" si="9"/>
        <v>304</v>
      </c>
      <c r="B307" t="s">
        <v>672</v>
      </c>
      <c r="C307" t="s">
        <v>672</v>
      </c>
      <c r="D307" t="s">
        <v>45</v>
      </c>
      <c r="E307" s="4"/>
      <c r="F307" s="4"/>
      <c r="G307" s="4"/>
      <c r="H307" s="4"/>
    </row>
    <row r="308" spans="1:9" x14ac:dyDescent="0.25">
      <c r="A308" s="5">
        <f t="shared" si="9"/>
        <v>305</v>
      </c>
      <c r="B308" t="s">
        <v>673</v>
      </c>
      <c r="C308" t="s">
        <v>674</v>
      </c>
      <c r="D308" t="s">
        <v>45</v>
      </c>
      <c r="E308" s="4"/>
      <c r="F308" s="4"/>
      <c r="G308" s="4"/>
      <c r="H308" s="4"/>
    </row>
    <row r="309" spans="1:9" x14ac:dyDescent="0.25">
      <c r="A309" s="5">
        <f t="shared" si="9"/>
        <v>306</v>
      </c>
      <c r="B309" t="s">
        <v>675</v>
      </c>
      <c r="C309" t="s">
        <v>676</v>
      </c>
      <c r="D309" t="s">
        <v>771</v>
      </c>
      <c r="E309" s="4"/>
      <c r="F309" s="4"/>
      <c r="G309" s="4"/>
      <c r="H309" s="4"/>
    </row>
    <row r="310" spans="1:9" x14ac:dyDescent="0.25">
      <c r="A310" s="5">
        <f t="shared" si="9"/>
        <v>307</v>
      </c>
      <c r="B310" t="s">
        <v>677</v>
      </c>
      <c r="C310" t="s">
        <v>678</v>
      </c>
      <c r="D310" t="s">
        <v>45</v>
      </c>
      <c r="E310" s="4"/>
      <c r="F310" s="4"/>
      <c r="G310" s="4"/>
      <c r="H310" s="4"/>
    </row>
    <row r="311" spans="1:9" x14ac:dyDescent="0.25">
      <c r="A311" s="5">
        <f t="shared" si="9"/>
        <v>308</v>
      </c>
      <c r="B311" t="s">
        <v>679</v>
      </c>
      <c r="C311" t="s">
        <v>680</v>
      </c>
      <c r="D311" t="s">
        <v>45</v>
      </c>
      <c r="E311" s="4"/>
      <c r="F311" s="4"/>
      <c r="G311" s="4"/>
      <c r="H311" s="4"/>
    </row>
    <row r="312" spans="1:9" x14ac:dyDescent="0.25">
      <c r="A312" s="5">
        <f t="shared" si="9"/>
        <v>309</v>
      </c>
      <c r="B312" t="s">
        <v>683</v>
      </c>
      <c r="C312" t="s">
        <v>684</v>
      </c>
      <c r="D312" t="s">
        <v>45</v>
      </c>
      <c r="E312" s="4"/>
      <c r="F312" s="4"/>
      <c r="G312" s="4"/>
      <c r="H312" s="4"/>
    </row>
    <row r="313" spans="1:9" x14ac:dyDescent="0.25">
      <c r="A313" s="5">
        <f t="shared" si="9"/>
        <v>310</v>
      </c>
      <c r="B313" t="s">
        <v>685</v>
      </c>
      <c r="C313" t="s">
        <v>686</v>
      </c>
      <c r="D313" t="s">
        <v>45</v>
      </c>
      <c r="E313" s="4"/>
      <c r="F313" s="4"/>
      <c r="G313" s="4"/>
      <c r="H313" s="4"/>
    </row>
    <row r="314" spans="1:9" x14ac:dyDescent="0.25">
      <c r="A314" s="5">
        <f t="shared" si="9"/>
        <v>311</v>
      </c>
      <c r="B314" t="s">
        <v>687</v>
      </c>
      <c r="C314" t="s">
        <v>688</v>
      </c>
      <c r="D314" t="s">
        <v>45</v>
      </c>
      <c r="E314" s="4"/>
      <c r="F314" s="4"/>
      <c r="G314" s="4"/>
      <c r="H314" s="4"/>
    </row>
    <row r="315" spans="1:9" x14ac:dyDescent="0.25">
      <c r="A315" s="5">
        <f t="shared" si="9"/>
        <v>312</v>
      </c>
      <c r="B315" t="s">
        <v>689</v>
      </c>
      <c r="C315" t="s">
        <v>690</v>
      </c>
      <c r="D315" t="s">
        <v>45</v>
      </c>
      <c r="E315" s="4"/>
      <c r="F315" s="4"/>
      <c r="G315" s="4"/>
      <c r="H315" s="4"/>
    </row>
    <row r="316" spans="1:9" x14ac:dyDescent="0.25">
      <c r="A316" s="5">
        <f t="shared" si="9"/>
        <v>313</v>
      </c>
      <c r="B316" t="s">
        <v>691</v>
      </c>
      <c r="C316" t="s">
        <v>692</v>
      </c>
      <c r="D316" t="s">
        <v>46</v>
      </c>
      <c r="E316" s="4"/>
      <c r="F316" s="4"/>
      <c r="G316" s="4"/>
      <c r="H316" s="4"/>
    </row>
    <row r="317" spans="1:9" x14ac:dyDescent="0.25">
      <c r="A317" s="5">
        <f t="shared" si="9"/>
        <v>314</v>
      </c>
      <c r="B317" t="s">
        <v>693</v>
      </c>
      <c r="C317" t="s">
        <v>694</v>
      </c>
      <c r="D317" t="s">
        <v>87</v>
      </c>
      <c r="E317" s="4"/>
      <c r="F317" s="4"/>
      <c r="G317" s="4"/>
      <c r="H317" s="4"/>
    </row>
    <row r="318" spans="1:9" x14ac:dyDescent="0.25">
      <c r="A318" s="5">
        <f t="shared" si="9"/>
        <v>315</v>
      </c>
      <c r="B318" t="s">
        <v>695</v>
      </c>
      <c r="C318" t="s">
        <v>696</v>
      </c>
      <c r="D318" t="s">
        <v>510</v>
      </c>
      <c r="E318" s="4"/>
      <c r="F318" s="4"/>
      <c r="G318" s="4"/>
      <c r="H318" s="4"/>
    </row>
    <row r="319" spans="1:9" x14ac:dyDescent="0.25">
      <c r="A319" s="5">
        <f t="shared" si="9"/>
        <v>316</v>
      </c>
      <c r="B319" t="s">
        <v>697</v>
      </c>
      <c r="C319" t="s">
        <v>698</v>
      </c>
      <c r="D319" t="s">
        <v>1130</v>
      </c>
      <c r="E319" s="4"/>
      <c r="F319" s="4"/>
      <c r="G319" s="4"/>
      <c r="H319" s="4"/>
    </row>
    <row r="320" spans="1:9" x14ac:dyDescent="0.25">
      <c r="A320" s="5">
        <f t="shared" si="9"/>
        <v>317</v>
      </c>
      <c r="B320" s="1" t="s">
        <v>699</v>
      </c>
      <c r="C320" t="s">
        <v>700</v>
      </c>
      <c r="D320" t="s">
        <v>45</v>
      </c>
      <c r="E320" s="4">
        <f>+[77]Main!$I$3</f>
        <v>12.26</v>
      </c>
      <c r="F320" s="4">
        <f>+[77]Main!$I$5</f>
        <v>2157.6645436399999</v>
      </c>
      <c r="G320" s="4">
        <f>+[77]Main!$I$7-[77]Main!$I$6</f>
        <v>280.74099999999999</v>
      </c>
      <c r="H320" s="4">
        <f>+F320+G320</f>
        <v>2438.4055436399999</v>
      </c>
      <c r="I320" s="8" t="s">
        <v>48</v>
      </c>
    </row>
    <row r="321" spans="1:9" x14ac:dyDescent="0.25">
      <c r="A321" s="5">
        <f t="shared" si="9"/>
        <v>318</v>
      </c>
      <c r="B321" s="1" t="s">
        <v>701</v>
      </c>
      <c r="C321" t="s">
        <v>702</v>
      </c>
      <c r="D321" t="s">
        <v>45</v>
      </c>
      <c r="E321" s="4">
        <f>+[78]Main!$I$2</f>
        <v>7.36</v>
      </c>
      <c r="F321" s="4">
        <f>+[78]Main!$I$4</f>
        <v>1581.06035488</v>
      </c>
      <c r="G321" s="4">
        <f>+[78]Main!$I$6-[78]Main!$I$5</f>
        <v>-73.627598000000006</v>
      </c>
      <c r="H321" s="4">
        <f>+F321+G321</f>
        <v>1507.4327568799999</v>
      </c>
      <c r="I321" s="8" t="s">
        <v>430</v>
      </c>
    </row>
    <row r="322" spans="1:9" x14ac:dyDescent="0.25">
      <c r="A322" s="5">
        <f t="shared" si="9"/>
        <v>319</v>
      </c>
      <c r="B322" t="s">
        <v>703</v>
      </c>
      <c r="C322" t="s">
        <v>704</v>
      </c>
      <c r="D322" t="s">
        <v>45</v>
      </c>
      <c r="E322" s="4"/>
      <c r="F322" s="4"/>
      <c r="G322" s="4"/>
      <c r="H322" s="4"/>
    </row>
    <row r="323" spans="1:9" x14ac:dyDescent="0.25">
      <c r="A323" s="5">
        <f t="shared" si="9"/>
        <v>320</v>
      </c>
      <c r="B323" t="s">
        <v>705</v>
      </c>
      <c r="C323" t="s">
        <v>706</v>
      </c>
      <c r="D323" t="s">
        <v>510</v>
      </c>
      <c r="E323" s="4"/>
      <c r="F323" s="4"/>
      <c r="G323" s="4"/>
      <c r="H323" s="4"/>
    </row>
    <row r="324" spans="1:9" x14ac:dyDescent="0.25">
      <c r="A324" s="5">
        <f t="shared" si="9"/>
        <v>321</v>
      </c>
      <c r="B324" s="1" t="s">
        <v>707</v>
      </c>
      <c r="C324" t="s">
        <v>708</v>
      </c>
      <c r="D324" t="s">
        <v>45</v>
      </c>
      <c r="E324" s="4"/>
      <c r="F324" s="4"/>
      <c r="G324" s="4"/>
      <c r="H324" s="4"/>
    </row>
    <row r="325" spans="1:9" x14ac:dyDescent="0.25">
      <c r="A325" s="5">
        <f t="shared" ref="A325:A388" si="10">+A324+1</f>
        <v>322</v>
      </c>
      <c r="B325" t="s">
        <v>681</v>
      </c>
      <c r="C325" t="s">
        <v>682</v>
      </c>
      <c r="D325" t="s">
        <v>45</v>
      </c>
      <c r="E325" s="4"/>
      <c r="F325" s="4"/>
      <c r="G325" s="4"/>
      <c r="H325" s="4"/>
    </row>
    <row r="326" spans="1:9" x14ac:dyDescent="0.25">
      <c r="A326" s="5">
        <f t="shared" si="10"/>
        <v>323</v>
      </c>
      <c r="B326" t="s">
        <v>1136</v>
      </c>
      <c r="C326" t="s">
        <v>1137</v>
      </c>
      <c r="D326" t="s">
        <v>128</v>
      </c>
      <c r="E326" s="4"/>
      <c r="F326" s="4"/>
      <c r="G326" s="4"/>
      <c r="H326" s="4"/>
    </row>
    <row r="327" spans="1:9" x14ac:dyDescent="0.25">
      <c r="A327" s="5">
        <f t="shared" si="10"/>
        <v>324</v>
      </c>
      <c r="B327" t="s">
        <v>1138</v>
      </c>
      <c r="C327" t="s">
        <v>1139</v>
      </c>
      <c r="D327" t="s">
        <v>45</v>
      </c>
      <c r="E327" s="4"/>
      <c r="F327" s="4"/>
      <c r="G327" s="4"/>
      <c r="H327" s="4"/>
    </row>
    <row r="328" spans="1:9" x14ac:dyDescent="0.25">
      <c r="A328" s="5">
        <f t="shared" si="10"/>
        <v>325</v>
      </c>
      <c r="B328" t="s">
        <v>1140</v>
      </c>
      <c r="C328" t="s">
        <v>1141</v>
      </c>
      <c r="D328" t="s">
        <v>1129</v>
      </c>
      <c r="E328" s="4"/>
      <c r="F328" s="4"/>
      <c r="G328" s="4"/>
      <c r="H328" s="4"/>
    </row>
    <row r="329" spans="1:9" x14ac:dyDescent="0.25">
      <c r="A329" s="5">
        <f t="shared" si="10"/>
        <v>326</v>
      </c>
      <c r="B329" t="s">
        <v>863</v>
      </c>
      <c r="C329" t="s">
        <v>864</v>
      </c>
      <c r="D329" t="s">
        <v>45</v>
      </c>
      <c r="E329" s="4"/>
      <c r="F329" s="4"/>
      <c r="G329" s="4"/>
      <c r="H329" s="4"/>
    </row>
    <row r="330" spans="1:9" x14ac:dyDescent="0.25">
      <c r="A330" s="5">
        <f t="shared" si="10"/>
        <v>327</v>
      </c>
      <c r="B330" t="s">
        <v>1142</v>
      </c>
      <c r="C330" t="s">
        <v>1143</v>
      </c>
      <c r="D330" t="s">
        <v>510</v>
      </c>
      <c r="E330" s="4"/>
      <c r="F330" s="4"/>
      <c r="G330" s="4"/>
      <c r="H330" s="4"/>
    </row>
    <row r="331" spans="1:9" x14ac:dyDescent="0.25">
      <c r="A331" s="5">
        <f t="shared" si="10"/>
        <v>328</v>
      </c>
      <c r="B331" t="s">
        <v>1144</v>
      </c>
      <c r="C331" t="s">
        <v>1145</v>
      </c>
      <c r="D331" t="s">
        <v>771</v>
      </c>
      <c r="E331" s="4"/>
      <c r="F331" s="4"/>
      <c r="G331" s="4"/>
      <c r="H331" s="4"/>
    </row>
    <row r="332" spans="1:9" x14ac:dyDescent="0.25">
      <c r="A332" s="5">
        <f t="shared" si="10"/>
        <v>329</v>
      </c>
      <c r="B332" t="s">
        <v>1146</v>
      </c>
      <c r="C332" t="s">
        <v>1147</v>
      </c>
      <c r="D332" t="s">
        <v>45</v>
      </c>
      <c r="E332" s="4"/>
      <c r="F332" s="4"/>
      <c r="G332" s="4"/>
      <c r="H332" s="4"/>
    </row>
    <row r="333" spans="1:9" x14ac:dyDescent="0.25">
      <c r="A333" s="5">
        <f t="shared" si="10"/>
        <v>330</v>
      </c>
      <c r="B333" t="s">
        <v>1148</v>
      </c>
      <c r="C333" t="s">
        <v>1149</v>
      </c>
      <c r="D333" t="s">
        <v>45</v>
      </c>
      <c r="E333" s="4"/>
      <c r="F333" s="4"/>
      <c r="G333" s="4"/>
      <c r="H333" s="4"/>
    </row>
    <row r="334" spans="1:9" x14ac:dyDescent="0.25">
      <c r="A334" s="5">
        <f t="shared" si="10"/>
        <v>331</v>
      </c>
      <c r="B334" t="s">
        <v>1150</v>
      </c>
      <c r="C334" t="s">
        <v>1151</v>
      </c>
      <c r="D334" t="s">
        <v>45</v>
      </c>
      <c r="E334" s="4"/>
      <c r="F334" s="4"/>
      <c r="G334" s="4"/>
      <c r="H334" s="4"/>
    </row>
    <row r="335" spans="1:9" x14ac:dyDescent="0.25">
      <c r="A335" s="5">
        <f t="shared" si="10"/>
        <v>332</v>
      </c>
      <c r="B335" t="s">
        <v>1152</v>
      </c>
      <c r="C335" t="s">
        <v>1153</v>
      </c>
      <c r="D335" t="s">
        <v>87</v>
      </c>
      <c r="E335" s="4"/>
      <c r="F335" s="4"/>
      <c r="G335" s="4"/>
      <c r="H335" s="4"/>
    </row>
    <row r="336" spans="1:9" x14ac:dyDescent="0.25">
      <c r="A336" s="5">
        <f t="shared" si="10"/>
        <v>333</v>
      </c>
      <c r="B336" t="s">
        <v>1154</v>
      </c>
      <c r="C336" t="s">
        <v>1155</v>
      </c>
      <c r="D336" t="s">
        <v>84</v>
      </c>
      <c r="E336" s="4"/>
      <c r="F336" s="4"/>
      <c r="G336" s="4"/>
      <c r="H336" s="4"/>
    </row>
    <row r="337" spans="1:8" x14ac:dyDescent="0.25">
      <c r="A337" s="5">
        <f t="shared" si="10"/>
        <v>334</v>
      </c>
      <c r="B337" t="s">
        <v>1156</v>
      </c>
      <c r="C337" t="s">
        <v>1157</v>
      </c>
      <c r="D337" t="s">
        <v>2573</v>
      </c>
      <c r="E337" s="4"/>
      <c r="F337" s="4"/>
      <c r="G337" s="4"/>
      <c r="H337" s="4"/>
    </row>
    <row r="338" spans="1:8" x14ac:dyDescent="0.25">
      <c r="A338" s="5">
        <f t="shared" si="10"/>
        <v>335</v>
      </c>
      <c r="B338" t="s">
        <v>1158</v>
      </c>
      <c r="C338" t="s">
        <v>1159</v>
      </c>
      <c r="D338" t="s">
        <v>1129</v>
      </c>
      <c r="E338" s="4"/>
      <c r="F338" s="4"/>
      <c r="G338" s="4"/>
      <c r="H338" s="4"/>
    </row>
    <row r="339" spans="1:8" x14ac:dyDescent="0.25">
      <c r="A339" s="5">
        <f t="shared" si="10"/>
        <v>336</v>
      </c>
      <c r="B339" t="s">
        <v>856</v>
      </c>
      <c r="C339" t="s">
        <v>857</v>
      </c>
      <c r="D339" t="s">
        <v>45</v>
      </c>
      <c r="E339" s="4"/>
      <c r="F339" s="4"/>
      <c r="G339" s="4"/>
      <c r="H339" s="4"/>
    </row>
    <row r="340" spans="1:8" x14ac:dyDescent="0.25">
      <c r="A340" s="5">
        <f t="shared" si="10"/>
        <v>337</v>
      </c>
      <c r="B340" t="s">
        <v>1160</v>
      </c>
      <c r="C340" t="s">
        <v>1161</v>
      </c>
      <c r="D340" t="s">
        <v>1134</v>
      </c>
      <c r="E340" s="4"/>
      <c r="F340" s="4"/>
      <c r="G340" s="4"/>
      <c r="H340" s="4"/>
    </row>
    <row r="341" spans="1:8" x14ac:dyDescent="0.25">
      <c r="A341" s="5">
        <f t="shared" si="10"/>
        <v>338</v>
      </c>
      <c r="B341" t="s">
        <v>1162</v>
      </c>
      <c r="C341" t="s">
        <v>1163</v>
      </c>
      <c r="D341" t="s">
        <v>45</v>
      </c>
      <c r="E341" s="4"/>
      <c r="F341" s="4"/>
      <c r="G341" s="4"/>
      <c r="H341" s="4"/>
    </row>
    <row r="342" spans="1:8" x14ac:dyDescent="0.25">
      <c r="A342" s="5">
        <f t="shared" si="10"/>
        <v>339</v>
      </c>
      <c r="B342" t="s">
        <v>1164</v>
      </c>
      <c r="C342" t="s">
        <v>1165</v>
      </c>
      <c r="D342" t="s">
        <v>773</v>
      </c>
      <c r="E342" s="4"/>
      <c r="F342" s="4"/>
      <c r="G342" s="4"/>
      <c r="H342" s="4"/>
    </row>
    <row r="343" spans="1:8" x14ac:dyDescent="0.25">
      <c r="A343" s="5">
        <f t="shared" si="10"/>
        <v>340</v>
      </c>
      <c r="B343" t="s">
        <v>1166</v>
      </c>
      <c r="C343" t="s">
        <v>1167</v>
      </c>
      <c r="D343" t="s">
        <v>87</v>
      </c>
      <c r="E343" s="4"/>
      <c r="F343" s="4"/>
      <c r="G343" s="4"/>
      <c r="H343" s="4"/>
    </row>
    <row r="344" spans="1:8" x14ac:dyDescent="0.25">
      <c r="A344" s="5">
        <f t="shared" si="10"/>
        <v>341</v>
      </c>
      <c r="B344" t="s">
        <v>1168</v>
      </c>
      <c r="C344" t="s">
        <v>870</v>
      </c>
      <c r="D344" t="s">
        <v>45</v>
      </c>
      <c r="E344" s="4"/>
      <c r="F344" s="4"/>
      <c r="G344" s="4"/>
      <c r="H344" s="4"/>
    </row>
    <row r="345" spans="1:8" x14ac:dyDescent="0.25">
      <c r="A345" s="5">
        <f t="shared" si="10"/>
        <v>342</v>
      </c>
      <c r="B345" t="s">
        <v>1169</v>
      </c>
      <c r="C345" t="s">
        <v>1170</v>
      </c>
      <c r="D345" t="s">
        <v>773</v>
      </c>
      <c r="E345" s="4"/>
      <c r="F345" s="4"/>
      <c r="G345" s="4"/>
      <c r="H345" s="4"/>
    </row>
    <row r="346" spans="1:8" x14ac:dyDescent="0.25">
      <c r="A346" s="5">
        <f t="shared" si="10"/>
        <v>343</v>
      </c>
      <c r="B346" t="s">
        <v>1171</v>
      </c>
      <c r="C346" t="s">
        <v>1172</v>
      </c>
      <c r="D346" t="s">
        <v>128</v>
      </c>
      <c r="E346" s="4"/>
      <c r="F346" s="4"/>
      <c r="G346" s="4"/>
      <c r="H346" s="4"/>
    </row>
    <row r="347" spans="1:8" x14ac:dyDescent="0.25">
      <c r="A347" s="5">
        <f t="shared" si="10"/>
        <v>344</v>
      </c>
      <c r="B347" t="s">
        <v>1173</v>
      </c>
      <c r="C347" t="s">
        <v>1174</v>
      </c>
      <c r="D347" t="s">
        <v>2576</v>
      </c>
      <c r="E347" s="4"/>
      <c r="F347" s="4"/>
      <c r="G347" s="4"/>
      <c r="H347" s="4"/>
    </row>
    <row r="348" spans="1:8" x14ac:dyDescent="0.25">
      <c r="A348" s="5">
        <f t="shared" si="10"/>
        <v>345</v>
      </c>
      <c r="B348" t="s">
        <v>1175</v>
      </c>
      <c r="C348" t="s">
        <v>1176</v>
      </c>
      <c r="D348" t="s">
        <v>1134</v>
      </c>
      <c r="E348" s="4"/>
      <c r="F348" s="4"/>
      <c r="G348" s="4"/>
      <c r="H348" s="4"/>
    </row>
    <row r="349" spans="1:8" x14ac:dyDescent="0.25">
      <c r="A349" s="5">
        <f t="shared" si="10"/>
        <v>346</v>
      </c>
      <c r="B349" t="s">
        <v>1177</v>
      </c>
      <c r="C349" t="s">
        <v>1178</v>
      </c>
      <c r="D349" t="s">
        <v>1127</v>
      </c>
      <c r="E349" s="4"/>
      <c r="F349" s="4"/>
      <c r="G349" s="4"/>
      <c r="H349" s="4"/>
    </row>
    <row r="350" spans="1:8" x14ac:dyDescent="0.25">
      <c r="A350" s="5">
        <f t="shared" si="10"/>
        <v>347</v>
      </c>
      <c r="B350" t="s">
        <v>1179</v>
      </c>
      <c r="C350" t="s">
        <v>876</v>
      </c>
      <c r="D350" t="s">
        <v>45</v>
      </c>
      <c r="E350" s="4"/>
      <c r="F350" s="4"/>
      <c r="G350" s="4"/>
      <c r="H350" s="4"/>
    </row>
    <row r="351" spans="1:8" x14ac:dyDescent="0.25">
      <c r="A351" s="5">
        <f t="shared" si="10"/>
        <v>348</v>
      </c>
      <c r="B351" t="s">
        <v>1180</v>
      </c>
      <c r="C351" t="s">
        <v>1181</v>
      </c>
      <c r="D351" t="s">
        <v>87</v>
      </c>
      <c r="E351" s="4"/>
      <c r="F351" s="4"/>
      <c r="G351" s="4"/>
      <c r="H351" s="4"/>
    </row>
    <row r="352" spans="1:8" x14ac:dyDescent="0.25">
      <c r="A352" s="5">
        <f t="shared" si="10"/>
        <v>349</v>
      </c>
      <c r="B352" t="s">
        <v>1182</v>
      </c>
      <c r="C352" t="s">
        <v>173</v>
      </c>
      <c r="D352" t="s">
        <v>45</v>
      </c>
      <c r="E352" s="4"/>
      <c r="F352" s="4"/>
      <c r="G352" s="4"/>
      <c r="H352" s="4"/>
    </row>
    <row r="353" spans="1:8" x14ac:dyDescent="0.25">
      <c r="A353" s="5">
        <f t="shared" si="10"/>
        <v>350</v>
      </c>
      <c r="B353" t="s">
        <v>845</v>
      </c>
      <c r="C353" t="s">
        <v>846</v>
      </c>
      <c r="D353" t="s">
        <v>45</v>
      </c>
      <c r="E353" s="4"/>
      <c r="F353" s="4"/>
      <c r="G353" s="4"/>
      <c r="H353" s="4"/>
    </row>
    <row r="354" spans="1:8" x14ac:dyDescent="0.25">
      <c r="A354" s="5">
        <f t="shared" si="10"/>
        <v>351</v>
      </c>
      <c r="B354" t="s">
        <v>1183</v>
      </c>
      <c r="C354" t="s">
        <v>1184</v>
      </c>
      <c r="D354" t="s">
        <v>1130</v>
      </c>
      <c r="E354" s="4"/>
      <c r="F354" s="4"/>
      <c r="G354" s="4"/>
      <c r="H354" s="4"/>
    </row>
    <row r="355" spans="1:8" x14ac:dyDescent="0.25">
      <c r="A355" s="5">
        <f t="shared" si="10"/>
        <v>352</v>
      </c>
      <c r="B355" t="s">
        <v>978</v>
      </c>
      <c r="C355" t="s">
        <v>979</v>
      </c>
      <c r="D355" t="s">
        <v>84</v>
      </c>
      <c r="E355" s="4"/>
      <c r="F355" s="4"/>
      <c r="G355" s="4"/>
      <c r="H355" s="4"/>
    </row>
    <row r="356" spans="1:8" x14ac:dyDescent="0.25">
      <c r="A356" s="5">
        <f t="shared" si="10"/>
        <v>353</v>
      </c>
      <c r="B356" t="s">
        <v>1185</v>
      </c>
      <c r="C356" t="s">
        <v>1186</v>
      </c>
      <c r="D356" t="s">
        <v>45</v>
      </c>
      <c r="E356" s="4"/>
      <c r="F356" s="4"/>
      <c r="G356" s="4"/>
      <c r="H356" s="4"/>
    </row>
    <row r="357" spans="1:8" x14ac:dyDescent="0.25">
      <c r="A357" s="5">
        <f t="shared" si="10"/>
        <v>354</v>
      </c>
      <c r="B357" t="s">
        <v>1187</v>
      </c>
      <c r="C357" t="s">
        <v>1188</v>
      </c>
      <c r="D357" t="s">
        <v>771</v>
      </c>
      <c r="E357" s="4"/>
      <c r="F357" s="4"/>
      <c r="G357" s="4"/>
      <c r="H357" s="4"/>
    </row>
    <row r="358" spans="1:8" x14ac:dyDescent="0.25">
      <c r="A358" s="5">
        <f t="shared" si="10"/>
        <v>355</v>
      </c>
      <c r="B358" t="s">
        <v>1189</v>
      </c>
      <c r="C358" t="s">
        <v>1190</v>
      </c>
      <c r="D358" t="s">
        <v>771</v>
      </c>
      <c r="E358" s="4"/>
      <c r="F358" s="4"/>
      <c r="G358" s="4"/>
      <c r="H358" s="4"/>
    </row>
    <row r="359" spans="1:8" x14ac:dyDescent="0.25">
      <c r="A359" s="5">
        <f t="shared" si="10"/>
        <v>356</v>
      </c>
      <c r="B359" t="s">
        <v>1191</v>
      </c>
      <c r="C359" t="s">
        <v>1192</v>
      </c>
      <c r="D359" t="s">
        <v>771</v>
      </c>
      <c r="E359" s="4"/>
      <c r="F359" s="4"/>
      <c r="G359" s="4"/>
      <c r="H359" s="4"/>
    </row>
    <row r="360" spans="1:8" x14ac:dyDescent="0.25">
      <c r="A360" s="5">
        <f t="shared" si="10"/>
        <v>357</v>
      </c>
      <c r="B360" t="s">
        <v>879</v>
      </c>
      <c r="C360" t="s">
        <v>880</v>
      </c>
      <c r="D360" t="s">
        <v>45</v>
      </c>
      <c r="E360" s="4"/>
      <c r="F360" s="4"/>
      <c r="G360" s="4"/>
      <c r="H360" s="4"/>
    </row>
    <row r="361" spans="1:8" x14ac:dyDescent="0.25">
      <c r="A361" s="5">
        <f t="shared" si="10"/>
        <v>358</v>
      </c>
      <c r="B361" t="s">
        <v>1193</v>
      </c>
      <c r="C361" t="s">
        <v>1194</v>
      </c>
      <c r="D361" t="s">
        <v>45</v>
      </c>
      <c r="E361" s="4"/>
      <c r="F361" s="4"/>
      <c r="G361" s="4"/>
      <c r="H361" s="4"/>
    </row>
    <row r="362" spans="1:8" x14ac:dyDescent="0.25">
      <c r="A362" s="5">
        <f t="shared" si="10"/>
        <v>359</v>
      </c>
      <c r="B362" t="s">
        <v>1195</v>
      </c>
      <c r="C362" t="s">
        <v>1196</v>
      </c>
      <c r="D362" t="s">
        <v>612</v>
      </c>
      <c r="E362" s="4"/>
      <c r="F362" s="4"/>
      <c r="G362" s="4"/>
      <c r="H362" s="4"/>
    </row>
    <row r="363" spans="1:8" x14ac:dyDescent="0.25">
      <c r="A363" s="5">
        <f t="shared" si="10"/>
        <v>360</v>
      </c>
      <c r="B363" t="s">
        <v>1197</v>
      </c>
      <c r="C363" t="s">
        <v>1198</v>
      </c>
      <c r="D363" t="s">
        <v>2575</v>
      </c>
      <c r="E363" s="4"/>
      <c r="F363" s="4"/>
      <c r="G363" s="4"/>
      <c r="H363" s="4"/>
    </row>
    <row r="364" spans="1:8" x14ac:dyDescent="0.25">
      <c r="A364" s="5">
        <f t="shared" si="10"/>
        <v>361</v>
      </c>
      <c r="B364" t="s">
        <v>1199</v>
      </c>
      <c r="C364" t="s">
        <v>1200</v>
      </c>
      <c r="D364" t="s">
        <v>45</v>
      </c>
      <c r="E364" s="4"/>
      <c r="F364" s="4"/>
      <c r="G364" s="4"/>
      <c r="H364" s="4"/>
    </row>
    <row r="365" spans="1:8" x14ac:dyDescent="0.25">
      <c r="A365" s="5">
        <f t="shared" si="10"/>
        <v>362</v>
      </c>
      <c r="B365" t="s">
        <v>1201</v>
      </c>
      <c r="C365" t="s">
        <v>1202</v>
      </c>
      <c r="D365" t="s">
        <v>45</v>
      </c>
      <c r="E365" s="4"/>
      <c r="F365" s="4"/>
      <c r="G365" s="4"/>
      <c r="H365" s="4"/>
    </row>
    <row r="366" spans="1:8" x14ac:dyDescent="0.25">
      <c r="A366" s="5">
        <f t="shared" si="10"/>
        <v>363</v>
      </c>
      <c r="B366" t="s">
        <v>873</v>
      </c>
      <c r="C366" t="s">
        <v>874</v>
      </c>
      <c r="D366" t="s">
        <v>45</v>
      </c>
      <c r="E366" s="4"/>
      <c r="F366" s="4"/>
      <c r="G366" s="4"/>
      <c r="H366" s="4"/>
    </row>
    <row r="367" spans="1:8" x14ac:dyDescent="0.25">
      <c r="A367" s="5">
        <f t="shared" si="10"/>
        <v>364</v>
      </c>
      <c r="B367" t="s">
        <v>1203</v>
      </c>
      <c r="C367" t="s">
        <v>1204</v>
      </c>
      <c r="D367" t="s">
        <v>45</v>
      </c>
      <c r="E367" s="4"/>
      <c r="F367" s="4"/>
      <c r="G367" s="4"/>
      <c r="H367" s="4"/>
    </row>
    <row r="368" spans="1:8" x14ac:dyDescent="0.25">
      <c r="A368" s="5">
        <f t="shared" si="10"/>
        <v>365</v>
      </c>
      <c r="B368" t="s">
        <v>1205</v>
      </c>
      <c r="C368" t="s">
        <v>1206</v>
      </c>
      <c r="D368" t="s">
        <v>45</v>
      </c>
      <c r="E368" s="4"/>
      <c r="F368" s="4"/>
      <c r="G368" s="4"/>
      <c r="H368" s="4"/>
    </row>
    <row r="369" spans="1:8" x14ac:dyDescent="0.25">
      <c r="A369" s="5">
        <f t="shared" si="10"/>
        <v>366</v>
      </c>
      <c r="B369" t="s">
        <v>1207</v>
      </c>
      <c r="C369" t="s">
        <v>760</v>
      </c>
      <c r="D369" t="s">
        <v>45</v>
      </c>
      <c r="E369" s="4"/>
      <c r="F369" s="4"/>
      <c r="G369" s="4"/>
      <c r="H369" s="4"/>
    </row>
    <row r="370" spans="1:8" x14ac:dyDescent="0.25">
      <c r="A370" s="5">
        <f t="shared" si="10"/>
        <v>367</v>
      </c>
      <c r="B370" t="s">
        <v>1208</v>
      </c>
      <c r="C370" t="s">
        <v>1209</v>
      </c>
      <c r="D370" t="s">
        <v>45</v>
      </c>
      <c r="E370" s="4"/>
      <c r="F370" s="4"/>
      <c r="G370" s="4"/>
      <c r="H370" s="4"/>
    </row>
    <row r="371" spans="1:8" x14ac:dyDescent="0.25">
      <c r="A371" s="5">
        <f t="shared" si="10"/>
        <v>368</v>
      </c>
      <c r="B371" t="s">
        <v>1210</v>
      </c>
      <c r="C371" t="s">
        <v>1211</v>
      </c>
      <c r="D371" t="s">
        <v>959</v>
      </c>
      <c r="E371" s="4"/>
      <c r="F371" s="4"/>
      <c r="G371" s="4"/>
      <c r="H371" s="4"/>
    </row>
    <row r="372" spans="1:8" x14ac:dyDescent="0.25">
      <c r="A372" s="5">
        <f t="shared" si="10"/>
        <v>369</v>
      </c>
      <c r="B372" t="s">
        <v>1212</v>
      </c>
      <c r="C372" t="s">
        <v>1213</v>
      </c>
      <c r="D372" t="s">
        <v>87</v>
      </c>
      <c r="E372" s="4"/>
      <c r="F372" s="4"/>
      <c r="G372" s="4"/>
      <c r="H372" s="4"/>
    </row>
    <row r="373" spans="1:8" x14ac:dyDescent="0.25">
      <c r="A373" s="5">
        <f t="shared" si="10"/>
        <v>370</v>
      </c>
      <c r="B373" t="s">
        <v>1214</v>
      </c>
      <c r="C373" t="s">
        <v>1215</v>
      </c>
      <c r="D373" t="s">
        <v>1128</v>
      </c>
      <c r="E373" s="4"/>
      <c r="F373" s="4"/>
      <c r="G373" s="4"/>
      <c r="H373" s="4"/>
    </row>
    <row r="374" spans="1:8" x14ac:dyDescent="0.25">
      <c r="A374" s="5">
        <f t="shared" si="10"/>
        <v>371</v>
      </c>
      <c r="B374" t="s">
        <v>1216</v>
      </c>
      <c r="C374" t="s">
        <v>1217</v>
      </c>
      <c r="D374" t="s">
        <v>538</v>
      </c>
      <c r="E374" s="4"/>
      <c r="F374" s="4"/>
      <c r="G374" s="4"/>
      <c r="H374" s="4"/>
    </row>
    <row r="375" spans="1:8" x14ac:dyDescent="0.25">
      <c r="A375" s="5">
        <f t="shared" si="10"/>
        <v>372</v>
      </c>
      <c r="B375" t="s">
        <v>1218</v>
      </c>
      <c r="C375" t="s">
        <v>1219</v>
      </c>
      <c r="D375" t="s">
        <v>45</v>
      </c>
      <c r="E375" s="4"/>
      <c r="F375" s="4"/>
      <c r="G375" s="4"/>
      <c r="H375" s="4"/>
    </row>
    <row r="376" spans="1:8" x14ac:dyDescent="0.25">
      <c r="A376" s="5">
        <f t="shared" si="10"/>
        <v>373</v>
      </c>
      <c r="B376" t="s">
        <v>1220</v>
      </c>
      <c r="C376" t="s">
        <v>1221</v>
      </c>
      <c r="D376" t="s">
        <v>45</v>
      </c>
      <c r="E376" s="4"/>
      <c r="F376" s="4"/>
      <c r="G376" s="4"/>
      <c r="H376" s="4"/>
    </row>
    <row r="377" spans="1:8" x14ac:dyDescent="0.25">
      <c r="A377" s="5">
        <f t="shared" si="10"/>
        <v>374</v>
      </c>
      <c r="B377" t="s">
        <v>982</v>
      </c>
      <c r="C377" t="s">
        <v>983</v>
      </c>
      <c r="D377" t="s">
        <v>87</v>
      </c>
      <c r="E377" s="4"/>
      <c r="F377" s="4"/>
      <c r="G377" s="4"/>
      <c r="H377" s="4"/>
    </row>
    <row r="378" spans="1:8" x14ac:dyDescent="0.25">
      <c r="A378" s="5">
        <f t="shared" si="10"/>
        <v>375</v>
      </c>
      <c r="B378" t="s">
        <v>937</v>
      </c>
      <c r="C378" t="s">
        <v>1222</v>
      </c>
      <c r="D378" t="s">
        <v>45</v>
      </c>
      <c r="E378" s="4"/>
      <c r="F378" s="4"/>
      <c r="G378" s="4"/>
      <c r="H378" s="4"/>
    </row>
    <row r="379" spans="1:8" x14ac:dyDescent="0.25">
      <c r="A379" s="5">
        <f t="shared" si="10"/>
        <v>376</v>
      </c>
      <c r="B379" t="s">
        <v>984</v>
      </c>
      <c r="C379" t="s">
        <v>985</v>
      </c>
      <c r="D379" t="s">
        <v>1130</v>
      </c>
      <c r="E379" s="4"/>
      <c r="F379" s="4"/>
      <c r="G379" s="4"/>
      <c r="H379" s="4"/>
    </row>
    <row r="380" spans="1:8" x14ac:dyDescent="0.25">
      <c r="A380" s="5">
        <f t="shared" si="10"/>
        <v>377</v>
      </c>
      <c r="B380" t="s">
        <v>1223</v>
      </c>
      <c r="C380" t="s">
        <v>1224</v>
      </c>
      <c r="D380" t="s">
        <v>45</v>
      </c>
      <c r="E380" s="4"/>
      <c r="F380" s="4"/>
      <c r="G380" s="4"/>
      <c r="H380" s="4"/>
    </row>
    <row r="381" spans="1:8" x14ac:dyDescent="0.25">
      <c r="A381" s="5">
        <f t="shared" si="10"/>
        <v>378</v>
      </c>
      <c r="B381" t="s">
        <v>1225</v>
      </c>
      <c r="C381" t="s">
        <v>1226</v>
      </c>
      <c r="D381" t="s">
        <v>45</v>
      </c>
      <c r="E381" s="4"/>
      <c r="F381" s="4"/>
      <c r="G381" s="4"/>
      <c r="H381" s="4"/>
    </row>
    <row r="382" spans="1:8" x14ac:dyDescent="0.25">
      <c r="A382" s="5">
        <f t="shared" si="10"/>
        <v>379</v>
      </c>
      <c r="B382" t="s">
        <v>1227</v>
      </c>
      <c r="C382" t="s">
        <v>755</v>
      </c>
      <c r="D382" t="s">
        <v>1228</v>
      </c>
      <c r="E382" s="4"/>
      <c r="F382" s="4"/>
      <c r="G382" s="4"/>
      <c r="H382" s="4"/>
    </row>
    <row r="383" spans="1:8" x14ac:dyDescent="0.25">
      <c r="A383" s="5">
        <f t="shared" si="10"/>
        <v>380</v>
      </c>
      <c r="B383" t="s">
        <v>1229</v>
      </c>
      <c r="C383" t="s">
        <v>1230</v>
      </c>
      <c r="D383" t="s">
        <v>45</v>
      </c>
      <c r="E383" s="4"/>
      <c r="F383" s="4"/>
      <c r="G383" s="4"/>
      <c r="H383" s="4"/>
    </row>
    <row r="384" spans="1:8" x14ac:dyDescent="0.25">
      <c r="A384" s="5">
        <f t="shared" si="10"/>
        <v>381</v>
      </c>
      <c r="B384" t="s">
        <v>1231</v>
      </c>
      <c r="C384" t="s">
        <v>1232</v>
      </c>
      <c r="D384" t="s">
        <v>771</v>
      </c>
      <c r="E384" s="4"/>
      <c r="F384" s="4"/>
      <c r="G384" s="4"/>
      <c r="H384" s="4"/>
    </row>
    <row r="385" spans="1:8" x14ac:dyDescent="0.25">
      <c r="A385" s="5">
        <f t="shared" si="10"/>
        <v>382</v>
      </c>
      <c r="B385" t="s">
        <v>1233</v>
      </c>
      <c r="C385" t="s">
        <v>1234</v>
      </c>
      <c r="D385" t="s">
        <v>128</v>
      </c>
      <c r="E385" s="4"/>
      <c r="F385" s="4"/>
      <c r="G385" s="4"/>
      <c r="H385" s="4"/>
    </row>
    <row r="386" spans="1:8" x14ac:dyDescent="0.25">
      <c r="A386" s="5">
        <f t="shared" si="10"/>
        <v>383</v>
      </c>
      <c r="B386" t="s">
        <v>1235</v>
      </c>
      <c r="C386" t="s">
        <v>1236</v>
      </c>
      <c r="D386" t="s">
        <v>1128</v>
      </c>
      <c r="E386" s="4"/>
      <c r="F386" s="4"/>
      <c r="G386" s="4"/>
      <c r="H386" s="4"/>
    </row>
    <row r="387" spans="1:8" x14ac:dyDescent="0.25">
      <c r="A387" s="5">
        <f t="shared" si="10"/>
        <v>384</v>
      </c>
      <c r="B387" t="s">
        <v>1237</v>
      </c>
      <c r="C387" t="s">
        <v>1238</v>
      </c>
      <c r="D387" t="s">
        <v>45</v>
      </c>
      <c r="E387" s="4"/>
      <c r="F387" s="4"/>
      <c r="G387" s="4"/>
      <c r="H387" s="4"/>
    </row>
    <row r="388" spans="1:8" x14ac:dyDescent="0.25">
      <c r="A388" s="5">
        <f t="shared" si="10"/>
        <v>385</v>
      </c>
      <c r="B388" t="s">
        <v>1239</v>
      </c>
      <c r="C388" t="s">
        <v>1240</v>
      </c>
      <c r="D388" t="s">
        <v>45</v>
      </c>
      <c r="E388" s="4"/>
      <c r="F388" s="4"/>
      <c r="G388" s="4"/>
      <c r="H388" s="4"/>
    </row>
    <row r="389" spans="1:8" x14ac:dyDescent="0.25">
      <c r="A389" s="5">
        <f t="shared" ref="A389:A452" si="11">+A388+1</f>
        <v>386</v>
      </c>
      <c r="B389" t="s">
        <v>1241</v>
      </c>
      <c r="C389" t="s">
        <v>1242</v>
      </c>
      <c r="D389" t="s">
        <v>1129</v>
      </c>
      <c r="E389" s="4"/>
      <c r="F389" s="4"/>
      <c r="G389" s="4"/>
      <c r="H389" s="4"/>
    </row>
    <row r="390" spans="1:8" x14ac:dyDescent="0.25">
      <c r="A390" s="5">
        <f t="shared" si="11"/>
        <v>387</v>
      </c>
      <c r="B390" t="s">
        <v>1243</v>
      </c>
      <c r="C390" t="s">
        <v>1244</v>
      </c>
      <c r="D390" t="s">
        <v>84</v>
      </c>
      <c r="E390" s="4"/>
      <c r="F390" s="4"/>
      <c r="G390" s="4"/>
      <c r="H390" s="4"/>
    </row>
    <row r="391" spans="1:8" x14ac:dyDescent="0.25">
      <c r="A391" s="5">
        <f t="shared" si="11"/>
        <v>388</v>
      </c>
      <c r="B391" t="s">
        <v>1245</v>
      </c>
      <c r="C391" t="s">
        <v>1246</v>
      </c>
      <c r="D391" t="s">
        <v>128</v>
      </c>
      <c r="E391" s="4"/>
      <c r="F391" s="4"/>
      <c r="G391" s="4"/>
      <c r="H391" s="4"/>
    </row>
    <row r="392" spans="1:8" x14ac:dyDescent="0.25">
      <c r="A392" s="5">
        <f t="shared" si="11"/>
        <v>389</v>
      </c>
      <c r="B392" t="s">
        <v>1247</v>
      </c>
      <c r="C392" t="s">
        <v>1248</v>
      </c>
      <c r="D392" t="s">
        <v>510</v>
      </c>
      <c r="E392" s="4"/>
      <c r="F392" s="4"/>
      <c r="G392" s="4"/>
      <c r="H392" s="4"/>
    </row>
    <row r="393" spans="1:8" x14ac:dyDescent="0.25">
      <c r="A393" s="5">
        <f t="shared" si="11"/>
        <v>390</v>
      </c>
      <c r="B393" t="s">
        <v>1249</v>
      </c>
      <c r="C393" t="s">
        <v>1250</v>
      </c>
      <c r="D393" t="s">
        <v>45</v>
      </c>
      <c r="F393" s="4"/>
      <c r="G393" s="4"/>
      <c r="H393" s="4"/>
    </row>
    <row r="394" spans="1:8" x14ac:dyDescent="0.25">
      <c r="A394" s="5">
        <f t="shared" si="11"/>
        <v>391</v>
      </c>
      <c r="B394" t="s">
        <v>1251</v>
      </c>
      <c r="C394" t="s">
        <v>1252</v>
      </c>
      <c r="D394" t="s">
        <v>45</v>
      </c>
      <c r="F394" s="4"/>
      <c r="G394" s="4"/>
      <c r="H394" s="4"/>
    </row>
    <row r="395" spans="1:8" x14ac:dyDescent="0.25">
      <c r="A395" s="5">
        <f t="shared" si="11"/>
        <v>392</v>
      </c>
      <c r="B395" t="s">
        <v>1253</v>
      </c>
      <c r="C395" t="s">
        <v>1254</v>
      </c>
      <c r="D395" t="s">
        <v>45</v>
      </c>
      <c r="F395" s="4"/>
      <c r="G395" s="4"/>
      <c r="H395" s="4"/>
    </row>
    <row r="396" spans="1:8" x14ac:dyDescent="0.25">
      <c r="A396" s="5">
        <f t="shared" si="11"/>
        <v>393</v>
      </c>
      <c r="B396" t="s">
        <v>1255</v>
      </c>
      <c r="C396" t="s">
        <v>1256</v>
      </c>
      <c r="D396" t="s">
        <v>84</v>
      </c>
      <c r="F396" s="4"/>
      <c r="G396" s="4"/>
      <c r="H396" s="4"/>
    </row>
    <row r="397" spans="1:8" x14ac:dyDescent="0.25">
      <c r="A397" s="5">
        <f t="shared" si="11"/>
        <v>394</v>
      </c>
      <c r="B397" t="s">
        <v>1257</v>
      </c>
      <c r="C397" t="s">
        <v>1258</v>
      </c>
      <c r="D397" t="s">
        <v>84</v>
      </c>
      <c r="F397" s="4"/>
      <c r="G397" s="4"/>
      <c r="H397" s="4"/>
    </row>
    <row r="398" spans="1:8" x14ac:dyDescent="0.25">
      <c r="A398" s="5">
        <f t="shared" si="11"/>
        <v>395</v>
      </c>
      <c r="B398" t="s">
        <v>1259</v>
      </c>
      <c r="C398" t="s">
        <v>1260</v>
      </c>
      <c r="D398" t="s">
        <v>45</v>
      </c>
      <c r="F398" s="4"/>
      <c r="G398" s="4"/>
      <c r="H398" s="4"/>
    </row>
    <row r="399" spans="1:8" x14ac:dyDescent="0.25">
      <c r="A399" s="5">
        <f t="shared" si="11"/>
        <v>396</v>
      </c>
      <c r="B399" t="s">
        <v>1261</v>
      </c>
      <c r="C399" t="s">
        <v>1262</v>
      </c>
      <c r="D399" t="s">
        <v>771</v>
      </c>
      <c r="F399" s="4"/>
      <c r="G399" s="4"/>
      <c r="H399" s="4"/>
    </row>
    <row r="400" spans="1:8" x14ac:dyDescent="0.25">
      <c r="A400" s="5">
        <f t="shared" si="11"/>
        <v>397</v>
      </c>
      <c r="B400" t="s">
        <v>1263</v>
      </c>
      <c r="C400" t="s">
        <v>1264</v>
      </c>
      <c r="D400" t="s">
        <v>45</v>
      </c>
      <c r="F400" s="4"/>
      <c r="G400" s="4"/>
      <c r="H400" s="4"/>
    </row>
    <row r="401" spans="1:8" x14ac:dyDescent="0.25">
      <c r="A401" s="5">
        <f t="shared" si="11"/>
        <v>398</v>
      </c>
      <c r="B401" t="s">
        <v>1265</v>
      </c>
      <c r="C401" t="s">
        <v>1266</v>
      </c>
      <c r="D401" t="s">
        <v>1127</v>
      </c>
      <c r="F401" s="4"/>
      <c r="G401" s="4"/>
      <c r="H401" s="4"/>
    </row>
    <row r="402" spans="1:8" x14ac:dyDescent="0.25">
      <c r="A402" s="5">
        <f t="shared" si="11"/>
        <v>399</v>
      </c>
      <c r="B402" t="s">
        <v>1267</v>
      </c>
      <c r="C402" t="s">
        <v>1268</v>
      </c>
      <c r="D402" t="s">
        <v>45</v>
      </c>
      <c r="F402" s="4"/>
      <c r="G402" s="4"/>
      <c r="H402" s="4"/>
    </row>
    <row r="403" spans="1:8" x14ac:dyDescent="0.25">
      <c r="A403" s="5">
        <f t="shared" si="11"/>
        <v>400</v>
      </c>
      <c r="B403" t="s">
        <v>1269</v>
      </c>
      <c r="C403" t="s">
        <v>1270</v>
      </c>
      <c r="D403" t="s">
        <v>2580</v>
      </c>
      <c r="F403" s="4"/>
      <c r="G403" s="4"/>
      <c r="H403" s="4"/>
    </row>
    <row r="404" spans="1:8" x14ac:dyDescent="0.25">
      <c r="A404" s="5">
        <f t="shared" si="11"/>
        <v>401</v>
      </c>
      <c r="B404" t="s">
        <v>861</v>
      </c>
      <c r="C404" t="s">
        <v>1271</v>
      </c>
      <c r="D404" t="s">
        <v>510</v>
      </c>
      <c r="F404" s="4"/>
      <c r="G404" s="4"/>
      <c r="H404" s="4"/>
    </row>
    <row r="405" spans="1:8" x14ac:dyDescent="0.25">
      <c r="A405" s="5">
        <f t="shared" si="11"/>
        <v>402</v>
      </c>
      <c r="B405" t="s">
        <v>1272</v>
      </c>
      <c r="C405" t="s">
        <v>1273</v>
      </c>
      <c r="D405" t="s">
        <v>128</v>
      </c>
      <c r="F405" s="4"/>
      <c r="G405" s="4"/>
      <c r="H405" s="4"/>
    </row>
    <row r="406" spans="1:8" x14ac:dyDescent="0.25">
      <c r="A406" s="5">
        <f t="shared" si="11"/>
        <v>403</v>
      </c>
      <c r="B406" t="s">
        <v>1274</v>
      </c>
      <c r="C406" t="s">
        <v>1275</v>
      </c>
      <c r="D406" t="s">
        <v>278</v>
      </c>
      <c r="F406" s="4"/>
      <c r="G406" s="4"/>
      <c r="H406" s="4"/>
    </row>
    <row r="407" spans="1:8" x14ac:dyDescent="0.25">
      <c r="A407" s="5">
        <f t="shared" si="11"/>
        <v>404</v>
      </c>
      <c r="B407" t="s">
        <v>1276</v>
      </c>
      <c r="C407" t="s">
        <v>1277</v>
      </c>
      <c r="D407" t="s">
        <v>45</v>
      </c>
      <c r="F407" s="4"/>
      <c r="G407" s="4"/>
      <c r="H407" s="4"/>
    </row>
    <row r="408" spans="1:8" x14ac:dyDescent="0.25">
      <c r="A408" s="5">
        <f t="shared" si="11"/>
        <v>405</v>
      </c>
      <c r="B408" t="s">
        <v>1278</v>
      </c>
      <c r="C408" t="s">
        <v>1279</v>
      </c>
      <c r="D408" t="s">
        <v>45</v>
      </c>
      <c r="F408" s="4"/>
      <c r="G408" s="4"/>
      <c r="H408" s="4"/>
    </row>
    <row r="409" spans="1:8" x14ac:dyDescent="0.25">
      <c r="A409" s="5">
        <f t="shared" si="11"/>
        <v>406</v>
      </c>
      <c r="B409" t="s">
        <v>1280</v>
      </c>
      <c r="C409" t="s">
        <v>1281</v>
      </c>
      <c r="D409" t="s">
        <v>45</v>
      </c>
      <c r="F409" s="4"/>
      <c r="G409" s="4"/>
      <c r="H409" s="4"/>
    </row>
    <row r="410" spans="1:8" x14ac:dyDescent="0.25">
      <c r="A410" s="5">
        <f t="shared" si="11"/>
        <v>407</v>
      </c>
      <c r="B410" t="s">
        <v>1282</v>
      </c>
      <c r="C410" t="s">
        <v>1283</v>
      </c>
      <c r="D410" t="s">
        <v>45</v>
      </c>
      <c r="F410" s="4"/>
      <c r="G410" s="4"/>
      <c r="H410" s="4"/>
    </row>
    <row r="411" spans="1:8" x14ac:dyDescent="0.25">
      <c r="A411" s="5">
        <f t="shared" si="11"/>
        <v>408</v>
      </c>
      <c r="B411" t="s">
        <v>1284</v>
      </c>
      <c r="C411" t="s">
        <v>1285</v>
      </c>
      <c r="D411" t="s">
        <v>773</v>
      </c>
      <c r="F411" s="4"/>
      <c r="G411" s="4"/>
      <c r="H411" s="4"/>
    </row>
    <row r="412" spans="1:8" x14ac:dyDescent="0.25">
      <c r="A412" s="5">
        <f t="shared" si="11"/>
        <v>409</v>
      </c>
      <c r="B412" t="s">
        <v>1286</v>
      </c>
      <c r="C412" t="s">
        <v>1287</v>
      </c>
      <c r="D412" t="s">
        <v>959</v>
      </c>
      <c r="F412" s="4"/>
      <c r="G412" s="4"/>
      <c r="H412" s="4"/>
    </row>
    <row r="413" spans="1:8" x14ac:dyDescent="0.25">
      <c r="A413" s="5">
        <f t="shared" si="11"/>
        <v>410</v>
      </c>
      <c r="B413" t="s">
        <v>881</v>
      </c>
      <c r="C413" t="s">
        <v>882</v>
      </c>
      <c r="D413" t="s">
        <v>45</v>
      </c>
      <c r="F413" s="4"/>
      <c r="G413" s="4"/>
      <c r="H413" s="4"/>
    </row>
    <row r="414" spans="1:8" x14ac:dyDescent="0.25">
      <c r="A414" s="5">
        <f t="shared" si="11"/>
        <v>411</v>
      </c>
      <c r="B414" t="s">
        <v>1288</v>
      </c>
      <c r="C414" t="s">
        <v>1289</v>
      </c>
      <c r="D414" t="s">
        <v>1129</v>
      </c>
      <c r="F414" s="4"/>
      <c r="G414" s="4"/>
      <c r="H414" s="4"/>
    </row>
    <row r="415" spans="1:8" x14ac:dyDescent="0.25">
      <c r="A415" s="5">
        <f t="shared" si="11"/>
        <v>412</v>
      </c>
      <c r="B415" t="s">
        <v>1290</v>
      </c>
      <c r="C415" t="s">
        <v>1291</v>
      </c>
      <c r="D415" t="s">
        <v>1130</v>
      </c>
      <c r="F415" s="4"/>
      <c r="G415" s="4"/>
      <c r="H415" s="4"/>
    </row>
    <row r="416" spans="1:8" x14ac:dyDescent="0.25">
      <c r="A416" s="5">
        <f t="shared" si="11"/>
        <v>413</v>
      </c>
      <c r="B416" t="s">
        <v>1292</v>
      </c>
      <c r="C416" t="s">
        <v>1293</v>
      </c>
      <c r="D416" t="s">
        <v>45</v>
      </c>
      <c r="F416" s="4"/>
      <c r="G416" s="4"/>
      <c r="H416" s="4"/>
    </row>
    <row r="417" spans="1:8" x14ac:dyDescent="0.25">
      <c r="A417" s="5">
        <f t="shared" si="11"/>
        <v>414</v>
      </c>
      <c r="B417" t="s">
        <v>1294</v>
      </c>
      <c r="C417" t="s">
        <v>1295</v>
      </c>
      <c r="D417" t="s">
        <v>1134</v>
      </c>
      <c r="F417" s="4"/>
      <c r="G417" s="4"/>
      <c r="H417" s="4"/>
    </row>
    <row r="418" spans="1:8" x14ac:dyDescent="0.25">
      <c r="A418" s="5">
        <f t="shared" si="11"/>
        <v>415</v>
      </c>
      <c r="B418" t="s">
        <v>825</v>
      </c>
      <c r="C418" t="s">
        <v>826</v>
      </c>
      <c r="D418" t="s">
        <v>45</v>
      </c>
      <c r="F418" s="4"/>
      <c r="G418" s="4"/>
      <c r="H418" s="4"/>
    </row>
    <row r="419" spans="1:8" x14ac:dyDescent="0.25">
      <c r="A419" s="5">
        <f t="shared" si="11"/>
        <v>416</v>
      </c>
      <c r="B419" t="s">
        <v>1296</v>
      </c>
      <c r="C419" t="s">
        <v>1297</v>
      </c>
      <c r="D419" t="s">
        <v>1131</v>
      </c>
      <c r="F419" s="4"/>
      <c r="G419" s="4"/>
      <c r="H419" s="4"/>
    </row>
    <row r="420" spans="1:8" x14ac:dyDescent="0.25">
      <c r="A420" s="5">
        <f t="shared" si="11"/>
        <v>417</v>
      </c>
      <c r="B420" t="s">
        <v>1298</v>
      </c>
      <c r="C420" t="s">
        <v>1299</v>
      </c>
      <c r="D420" t="s">
        <v>45</v>
      </c>
      <c r="F420" s="4"/>
      <c r="G420" s="4"/>
      <c r="H420" s="4"/>
    </row>
    <row r="421" spans="1:8" x14ac:dyDescent="0.25">
      <c r="A421" s="5">
        <f t="shared" si="11"/>
        <v>418</v>
      </c>
      <c r="B421" t="s">
        <v>1300</v>
      </c>
      <c r="C421" t="s">
        <v>1301</v>
      </c>
      <c r="D421" t="s">
        <v>278</v>
      </c>
      <c r="F421" s="4"/>
      <c r="G421" s="4"/>
      <c r="H421" s="4"/>
    </row>
    <row r="422" spans="1:8" x14ac:dyDescent="0.25">
      <c r="A422" s="5">
        <f t="shared" si="11"/>
        <v>419</v>
      </c>
      <c r="B422" t="s">
        <v>1302</v>
      </c>
      <c r="C422" t="s">
        <v>1303</v>
      </c>
      <c r="D422" t="s">
        <v>87</v>
      </c>
      <c r="F422" s="4"/>
      <c r="G422" s="4"/>
      <c r="H422" s="4"/>
    </row>
    <row r="423" spans="1:8" x14ac:dyDescent="0.25">
      <c r="A423" s="5">
        <f t="shared" si="11"/>
        <v>420</v>
      </c>
      <c r="B423" t="s">
        <v>905</v>
      </c>
      <c r="C423" t="s">
        <v>906</v>
      </c>
      <c r="D423" t="s">
        <v>771</v>
      </c>
      <c r="F423" s="4"/>
      <c r="G423" s="4"/>
      <c r="H423" s="4"/>
    </row>
    <row r="424" spans="1:8" x14ac:dyDescent="0.25">
      <c r="A424" s="5">
        <f t="shared" si="11"/>
        <v>421</v>
      </c>
      <c r="B424" t="s">
        <v>1304</v>
      </c>
      <c r="C424" t="s">
        <v>1305</v>
      </c>
      <c r="D424" t="s">
        <v>45</v>
      </c>
      <c r="F424" s="4"/>
      <c r="G424" s="4"/>
      <c r="H424" s="4"/>
    </row>
    <row r="425" spans="1:8" x14ac:dyDescent="0.25">
      <c r="A425" s="5">
        <f t="shared" si="11"/>
        <v>422</v>
      </c>
      <c r="B425" t="s">
        <v>1306</v>
      </c>
      <c r="C425" t="s">
        <v>1307</v>
      </c>
      <c r="D425" t="s">
        <v>1134</v>
      </c>
      <c r="F425" s="4"/>
      <c r="G425" s="4"/>
      <c r="H425" s="4"/>
    </row>
    <row r="426" spans="1:8" x14ac:dyDescent="0.25">
      <c r="A426" s="5">
        <f t="shared" si="11"/>
        <v>423</v>
      </c>
      <c r="B426" t="s">
        <v>1308</v>
      </c>
      <c r="C426" t="s">
        <v>1309</v>
      </c>
      <c r="D426" t="s">
        <v>45</v>
      </c>
      <c r="F426" s="4"/>
      <c r="G426" s="4"/>
      <c r="H426" s="4"/>
    </row>
    <row r="427" spans="1:8" x14ac:dyDescent="0.25">
      <c r="A427" s="5">
        <f t="shared" si="11"/>
        <v>424</v>
      </c>
      <c r="B427" t="s">
        <v>1310</v>
      </c>
      <c r="C427" t="s">
        <v>1311</v>
      </c>
      <c r="D427" t="s">
        <v>1127</v>
      </c>
      <c r="F427" s="4"/>
      <c r="G427" s="4"/>
      <c r="H427" s="4"/>
    </row>
    <row r="428" spans="1:8" x14ac:dyDescent="0.25">
      <c r="A428" s="5">
        <f t="shared" si="11"/>
        <v>425</v>
      </c>
      <c r="B428" t="s">
        <v>1312</v>
      </c>
      <c r="C428" t="s">
        <v>1313</v>
      </c>
      <c r="D428" t="s">
        <v>1128</v>
      </c>
      <c r="F428" s="4"/>
      <c r="G428" s="4"/>
      <c r="H428" s="4"/>
    </row>
    <row r="429" spans="1:8" x14ac:dyDescent="0.25">
      <c r="A429" s="5">
        <f t="shared" si="11"/>
        <v>426</v>
      </c>
      <c r="B429" t="s">
        <v>1314</v>
      </c>
      <c r="C429" t="s">
        <v>1315</v>
      </c>
      <c r="D429" t="s">
        <v>45</v>
      </c>
      <c r="F429" s="4"/>
      <c r="G429" s="4"/>
      <c r="H429" s="4"/>
    </row>
    <row r="430" spans="1:8" x14ac:dyDescent="0.25">
      <c r="A430" s="5">
        <f t="shared" si="11"/>
        <v>427</v>
      </c>
      <c r="B430" t="s">
        <v>1316</v>
      </c>
      <c r="C430" t="s">
        <v>1317</v>
      </c>
      <c r="D430" t="s">
        <v>1129</v>
      </c>
      <c r="F430" s="4"/>
      <c r="G430" s="4"/>
      <c r="H430" s="4"/>
    </row>
    <row r="431" spans="1:8" x14ac:dyDescent="0.25">
      <c r="A431" s="5">
        <f t="shared" si="11"/>
        <v>428</v>
      </c>
      <c r="B431" t="s">
        <v>1318</v>
      </c>
      <c r="C431" t="s">
        <v>1319</v>
      </c>
      <c r="D431" t="s">
        <v>398</v>
      </c>
      <c r="F431" s="4"/>
      <c r="G431" s="4"/>
      <c r="H431" s="4"/>
    </row>
    <row r="432" spans="1:8" x14ac:dyDescent="0.25">
      <c r="A432" s="5">
        <f t="shared" si="11"/>
        <v>429</v>
      </c>
      <c r="B432" t="s">
        <v>1320</v>
      </c>
      <c r="C432" t="s">
        <v>1321</v>
      </c>
      <c r="D432" t="s">
        <v>1130</v>
      </c>
      <c r="F432" s="4"/>
      <c r="G432" s="4"/>
      <c r="H432" s="4"/>
    </row>
    <row r="433" spans="1:8" x14ac:dyDescent="0.25">
      <c r="A433" s="5">
        <f t="shared" si="11"/>
        <v>430</v>
      </c>
      <c r="B433" t="s">
        <v>1322</v>
      </c>
      <c r="C433" t="s">
        <v>1323</v>
      </c>
      <c r="D433" t="s">
        <v>45</v>
      </c>
      <c r="F433" s="4"/>
      <c r="G433" s="4"/>
      <c r="H433" s="4"/>
    </row>
    <row r="434" spans="1:8" x14ac:dyDescent="0.25">
      <c r="A434" s="5">
        <f t="shared" si="11"/>
        <v>431</v>
      </c>
      <c r="B434" t="s">
        <v>1324</v>
      </c>
      <c r="C434" t="s">
        <v>1325</v>
      </c>
      <c r="D434" t="s">
        <v>128</v>
      </c>
      <c r="F434" s="4"/>
      <c r="G434" s="4"/>
      <c r="H434" s="4"/>
    </row>
    <row r="435" spans="1:8" x14ac:dyDescent="0.25">
      <c r="A435" s="5">
        <f t="shared" si="11"/>
        <v>432</v>
      </c>
      <c r="B435" t="s">
        <v>1326</v>
      </c>
      <c r="C435" t="s">
        <v>1327</v>
      </c>
      <c r="D435" t="s">
        <v>45</v>
      </c>
      <c r="F435" s="4"/>
      <c r="G435" s="4"/>
      <c r="H435" s="4"/>
    </row>
    <row r="436" spans="1:8" x14ac:dyDescent="0.25">
      <c r="A436" s="5">
        <f t="shared" si="11"/>
        <v>433</v>
      </c>
      <c r="B436" t="s">
        <v>1328</v>
      </c>
      <c r="C436" t="s">
        <v>1329</v>
      </c>
      <c r="D436" t="s">
        <v>1134</v>
      </c>
      <c r="F436" s="4"/>
      <c r="G436" s="4"/>
      <c r="H436" s="4"/>
    </row>
    <row r="437" spans="1:8" x14ac:dyDescent="0.25">
      <c r="A437" s="5">
        <f t="shared" si="11"/>
        <v>434</v>
      </c>
      <c r="B437" t="s">
        <v>1330</v>
      </c>
      <c r="C437" t="s">
        <v>1331</v>
      </c>
      <c r="D437" t="s">
        <v>1130</v>
      </c>
      <c r="F437" s="4"/>
      <c r="G437" s="4"/>
      <c r="H437" s="4"/>
    </row>
    <row r="438" spans="1:8" x14ac:dyDescent="0.25">
      <c r="A438" s="5">
        <f t="shared" si="11"/>
        <v>435</v>
      </c>
      <c r="B438" t="s">
        <v>848</v>
      </c>
      <c r="C438" t="s">
        <v>849</v>
      </c>
      <c r="D438" t="s">
        <v>45</v>
      </c>
      <c r="F438" s="4"/>
      <c r="G438" s="4"/>
      <c r="H438" s="4"/>
    </row>
    <row r="439" spans="1:8" x14ac:dyDescent="0.25">
      <c r="A439" s="5">
        <f t="shared" si="11"/>
        <v>436</v>
      </c>
      <c r="B439" t="s">
        <v>1332</v>
      </c>
      <c r="C439" t="s">
        <v>1333</v>
      </c>
      <c r="D439" t="s">
        <v>1134</v>
      </c>
      <c r="F439" s="4"/>
      <c r="G439" s="4"/>
      <c r="H439" s="4"/>
    </row>
    <row r="440" spans="1:8" x14ac:dyDescent="0.25">
      <c r="A440" s="5">
        <f t="shared" si="11"/>
        <v>437</v>
      </c>
      <c r="B440" t="s">
        <v>1334</v>
      </c>
      <c r="C440" t="s">
        <v>1335</v>
      </c>
      <c r="D440" t="s">
        <v>45</v>
      </c>
      <c r="F440" s="4"/>
      <c r="G440" s="4"/>
      <c r="H440" s="4"/>
    </row>
    <row r="441" spans="1:8" x14ac:dyDescent="0.25">
      <c r="A441" s="5">
        <f t="shared" si="11"/>
        <v>438</v>
      </c>
      <c r="B441" t="s">
        <v>1336</v>
      </c>
      <c r="C441" t="s">
        <v>1337</v>
      </c>
      <c r="D441" t="s">
        <v>45</v>
      </c>
      <c r="F441" s="4"/>
      <c r="G441" s="4"/>
      <c r="H441" s="4"/>
    </row>
    <row r="442" spans="1:8" x14ac:dyDescent="0.25">
      <c r="A442" s="5">
        <f t="shared" si="11"/>
        <v>439</v>
      </c>
      <c r="B442" t="s">
        <v>1338</v>
      </c>
      <c r="C442" t="s">
        <v>1339</v>
      </c>
      <c r="D442" t="s">
        <v>1134</v>
      </c>
      <c r="F442" s="4"/>
      <c r="G442" s="4"/>
      <c r="H442" s="4"/>
    </row>
    <row r="443" spans="1:8" x14ac:dyDescent="0.25">
      <c r="A443" s="5">
        <f t="shared" si="11"/>
        <v>440</v>
      </c>
      <c r="B443" t="s">
        <v>1340</v>
      </c>
      <c r="C443" t="s">
        <v>1341</v>
      </c>
      <c r="D443" t="s">
        <v>510</v>
      </c>
      <c r="F443" s="4"/>
      <c r="G443" s="4"/>
      <c r="H443" s="4"/>
    </row>
    <row r="444" spans="1:8" x14ac:dyDescent="0.25">
      <c r="A444" s="5">
        <f t="shared" si="11"/>
        <v>441</v>
      </c>
      <c r="B444" t="s">
        <v>1342</v>
      </c>
      <c r="C444" t="s">
        <v>1343</v>
      </c>
      <c r="D444" t="s">
        <v>45</v>
      </c>
      <c r="F444" s="4"/>
      <c r="G444" s="4"/>
      <c r="H444" s="4"/>
    </row>
    <row r="445" spans="1:8" x14ac:dyDescent="0.25">
      <c r="A445" s="5">
        <f t="shared" si="11"/>
        <v>442</v>
      </c>
      <c r="B445" t="s">
        <v>1344</v>
      </c>
      <c r="C445" t="s">
        <v>1345</v>
      </c>
      <c r="D445" t="s">
        <v>45</v>
      </c>
      <c r="F445" s="4"/>
      <c r="G445" s="4"/>
      <c r="H445" s="4"/>
    </row>
    <row r="446" spans="1:8" x14ac:dyDescent="0.25">
      <c r="A446" s="5">
        <f t="shared" si="11"/>
        <v>443</v>
      </c>
      <c r="B446" t="s">
        <v>1346</v>
      </c>
      <c r="C446" t="s">
        <v>1347</v>
      </c>
      <c r="D446" t="s">
        <v>1130</v>
      </c>
      <c r="F446" s="4"/>
      <c r="G446" s="4"/>
      <c r="H446" s="4"/>
    </row>
    <row r="447" spans="1:8" x14ac:dyDescent="0.25">
      <c r="A447" s="5">
        <f t="shared" si="11"/>
        <v>444</v>
      </c>
      <c r="B447" t="s">
        <v>1348</v>
      </c>
      <c r="C447" t="s">
        <v>1349</v>
      </c>
      <c r="D447" t="s">
        <v>771</v>
      </c>
      <c r="F447" s="4"/>
      <c r="G447" s="4"/>
      <c r="H447" s="4"/>
    </row>
    <row r="448" spans="1:8" x14ac:dyDescent="0.25">
      <c r="A448" s="5">
        <f t="shared" si="11"/>
        <v>445</v>
      </c>
      <c r="B448" t="s">
        <v>1350</v>
      </c>
      <c r="C448" t="s">
        <v>1351</v>
      </c>
      <c r="D448" t="s">
        <v>2575</v>
      </c>
      <c r="F448" s="4"/>
      <c r="G448" s="4"/>
      <c r="H448" s="4"/>
    </row>
    <row r="449" spans="1:8" x14ac:dyDescent="0.25">
      <c r="A449" s="5">
        <f t="shared" si="11"/>
        <v>446</v>
      </c>
      <c r="B449" t="s">
        <v>1352</v>
      </c>
      <c r="C449" t="s">
        <v>1353</v>
      </c>
      <c r="D449" t="s">
        <v>45</v>
      </c>
      <c r="F449" s="4"/>
      <c r="G449" s="4"/>
      <c r="H449" s="4"/>
    </row>
    <row r="450" spans="1:8" x14ac:dyDescent="0.25">
      <c r="A450" s="5">
        <f t="shared" si="11"/>
        <v>447</v>
      </c>
      <c r="B450" t="s">
        <v>1354</v>
      </c>
      <c r="C450" t="s">
        <v>1355</v>
      </c>
      <c r="D450" t="s">
        <v>45</v>
      </c>
      <c r="F450" s="4"/>
      <c r="G450" s="4"/>
      <c r="H450" s="4"/>
    </row>
    <row r="451" spans="1:8" x14ac:dyDescent="0.25">
      <c r="A451" s="5">
        <f t="shared" si="11"/>
        <v>448</v>
      </c>
      <c r="B451" t="s">
        <v>1356</v>
      </c>
      <c r="C451" t="s">
        <v>1357</v>
      </c>
      <c r="D451" t="s">
        <v>2581</v>
      </c>
      <c r="F451" s="4"/>
      <c r="G451" s="4"/>
      <c r="H451" s="4"/>
    </row>
    <row r="452" spans="1:8" x14ac:dyDescent="0.25">
      <c r="A452" s="5">
        <f t="shared" si="11"/>
        <v>449</v>
      </c>
      <c r="B452" t="s">
        <v>1358</v>
      </c>
      <c r="C452" t="s">
        <v>1359</v>
      </c>
      <c r="D452" t="s">
        <v>771</v>
      </c>
      <c r="F452" s="4"/>
      <c r="G452" s="4"/>
      <c r="H452" s="4"/>
    </row>
    <row r="453" spans="1:8" x14ac:dyDescent="0.25">
      <c r="A453" s="5">
        <f t="shared" ref="A453:A516" si="12">+A452+1</f>
        <v>450</v>
      </c>
      <c r="B453" t="s">
        <v>1360</v>
      </c>
      <c r="C453" t="s">
        <v>1361</v>
      </c>
      <c r="D453" t="s">
        <v>278</v>
      </c>
      <c r="F453" s="4"/>
      <c r="G453" s="4"/>
      <c r="H453" s="4"/>
    </row>
    <row r="454" spans="1:8" x14ac:dyDescent="0.25">
      <c r="A454" s="5">
        <f t="shared" si="12"/>
        <v>451</v>
      </c>
      <c r="B454" t="s">
        <v>1362</v>
      </c>
      <c r="C454" t="s">
        <v>1363</v>
      </c>
      <c r="D454" t="s">
        <v>101</v>
      </c>
      <c r="F454" s="4"/>
      <c r="G454" s="4"/>
      <c r="H454" s="4"/>
    </row>
    <row r="455" spans="1:8" x14ac:dyDescent="0.25">
      <c r="A455" s="5">
        <f t="shared" si="12"/>
        <v>452</v>
      </c>
      <c r="B455" t="s">
        <v>1364</v>
      </c>
      <c r="C455" t="s">
        <v>1365</v>
      </c>
      <c r="D455" t="s">
        <v>1133</v>
      </c>
      <c r="F455" s="4"/>
      <c r="G455" s="4"/>
      <c r="H455" s="4"/>
    </row>
    <row r="456" spans="1:8" x14ac:dyDescent="0.25">
      <c r="A456" s="5">
        <f t="shared" si="12"/>
        <v>453</v>
      </c>
      <c r="B456" t="s">
        <v>1366</v>
      </c>
      <c r="C456" t="s">
        <v>1367</v>
      </c>
      <c r="D456" t="s">
        <v>1134</v>
      </c>
      <c r="F456" s="4"/>
      <c r="G456" s="4"/>
      <c r="H456" s="4"/>
    </row>
    <row r="457" spans="1:8" x14ac:dyDescent="0.25">
      <c r="A457" s="5">
        <f t="shared" si="12"/>
        <v>454</v>
      </c>
      <c r="B457" t="s">
        <v>1368</v>
      </c>
      <c r="C457" t="s">
        <v>1369</v>
      </c>
      <c r="D457" t="s">
        <v>161</v>
      </c>
      <c r="F457" s="4"/>
      <c r="G457" s="4"/>
      <c r="H457" s="4"/>
    </row>
    <row r="458" spans="1:8" x14ac:dyDescent="0.25">
      <c r="A458" s="5">
        <f t="shared" si="12"/>
        <v>455</v>
      </c>
      <c r="B458" t="s">
        <v>1370</v>
      </c>
      <c r="C458" t="s">
        <v>1371</v>
      </c>
      <c r="D458" t="s">
        <v>45</v>
      </c>
      <c r="F458" s="4"/>
      <c r="G458" s="4"/>
      <c r="H458" s="4"/>
    </row>
    <row r="459" spans="1:8" x14ac:dyDescent="0.25">
      <c r="A459" s="5">
        <f t="shared" si="12"/>
        <v>456</v>
      </c>
      <c r="B459" t="s">
        <v>1372</v>
      </c>
      <c r="C459" t="s">
        <v>1373</v>
      </c>
      <c r="D459" t="s">
        <v>45</v>
      </c>
      <c r="F459" s="4"/>
      <c r="G459" s="4"/>
      <c r="H459" s="4"/>
    </row>
    <row r="460" spans="1:8" x14ac:dyDescent="0.25">
      <c r="A460" s="5">
        <f t="shared" si="12"/>
        <v>457</v>
      </c>
      <c r="B460" t="s">
        <v>1374</v>
      </c>
      <c r="C460" t="s">
        <v>1375</v>
      </c>
      <c r="D460" t="s">
        <v>87</v>
      </c>
      <c r="F460" s="4"/>
      <c r="G460" s="4"/>
      <c r="H460" s="4"/>
    </row>
    <row r="461" spans="1:8" x14ac:dyDescent="0.25">
      <c r="A461" s="5">
        <f t="shared" si="12"/>
        <v>458</v>
      </c>
      <c r="B461" t="s">
        <v>1376</v>
      </c>
      <c r="C461" t="s">
        <v>1377</v>
      </c>
      <c r="D461" t="s">
        <v>45</v>
      </c>
      <c r="F461" s="4"/>
      <c r="G461" s="4"/>
      <c r="H461" s="4"/>
    </row>
    <row r="462" spans="1:8" x14ac:dyDescent="0.25">
      <c r="A462" s="5">
        <f t="shared" si="12"/>
        <v>459</v>
      </c>
      <c r="B462" t="s">
        <v>1378</v>
      </c>
      <c r="C462" t="s">
        <v>1379</v>
      </c>
      <c r="D462" t="s">
        <v>45</v>
      </c>
      <c r="F462" s="4"/>
      <c r="G462" s="4"/>
      <c r="H462" s="4"/>
    </row>
    <row r="463" spans="1:8" x14ac:dyDescent="0.25">
      <c r="A463" s="5">
        <f t="shared" si="12"/>
        <v>460</v>
      </c>
      <c r="B463" t="s">
        <v>1380</v>
      </c>
      <c r="C463" t="s">
        <v>1381</v>
      </c>
      <c r="D463" t="s">
        <v>45</v>
      </c>
      <c r="F463" s="4"/>
      <c r="G463" s="4"/>
      <c r="H463" s="4"/>
    </row>
    <row r="464" spans="1:8" x14ac:dyDescent="0.25">
      <c r="A464" s="5">
        <f t="shared" si="12"/>
        <v>461</v>
      </c>
      <c r="B464" t="s">
        <v>1382</v>
      </c>
      <c r="C464" t="s">
        <v>1383</v>
      </c>
      <c r="D464" t="s">
        <v>45</v>
      </c>
      <c r="F464" s="4"/>
      <c r="G464" s="4"/>
      <c r="H464" s="4"/>
    </row>
    <row r="465" spans="1:8" x14ac:dyDescent="0.25">
      <c r="A465" s="5">
        <f t="shared" si="12"/>
        <v>462</v>
      </c>
      <c r="B465" t="s">
        <v>1384</v>
      </c>
      <c r="C465" t="s">
        <v>1385</v>
      </c>
      <c r="D465" t="s">
        <v>84</v>
      </c>
      <c r="F465" s="4"/>
      <c r="G465" s="4"/>
      <c r="H465" s="4"/>
    </row>
    <row r="466" spans="1:8" x14ac:dyDescent="0.25">
      <c r="A466" s="5">
        <f t="shared" si="12"/>
        <v>463</v>
      </c>
      <c r="B466" t="s">
        <v>1386</v>
      </c>
      <c r="C466" t="s">
        <v>1387</v>
      </c>
      <c r="D466" t="s">
        <v>87</v>
      </c>
      <c r="F466" s="4"/>
      <c r="G466" s="4"/>
      <c r="H466" s="4"/>
    </row>
    <row r="467" spans="1:8" x14ac:dyDescent="0.25">
      <c r="A467" s="5">
        <f t="shared" si="12"/>
        <v>464</v>
      </c>
      <c r="B467" t="s">
        <v>1388</v>
      </c>
      <c r="C467" t="s">
        <v>1389</v>
      </c>
      <c r="D467" t="s">
        <v>87</v>
      </c>
      <c r="F467" s="4"/>
      <c r="G467" s="4"/>
      <c r="H467" s="4"/>
    </row>
    <row r="468" spans="1:8" x14ac:dyDescent="0.25">
      <c r="A468" s="5">
        <f t="shared" si="12"/>
        <v>465</v>
      </c>
      <c r="B468" t="s">
        <v>1390</v>
      </c>
      <c r="C468" t="s">
        <v>1391</v>
      </c>
      <c r="D468" t="s">
        <v>84</v>
      </c>
      <c r="F468" s="4"/>
      <c r="G468" s="4"/>
      <c r="H468" s="4"/>
    </row>
    <row r="469" spans="1:8" x14ac:dyDescent="0.25">
      <c r="A469" s="5">
        <f t="shared" si="12"/>
        <v>466</v>
      </c>
      <c r="B469" t="s">
        <v>1392</v>
      </c>
      <c r="C469" t="s">
        <v>1393</v>
      </c>
      <c r="D469" t="s">
        <v>128</v>
      </c>
      <c r="F469" s="4"/>
      <c r="G469" s="4"/>
      <c r="H469" s="4"/>
    </row>
    <row r="470" spans="1:8" x14ac:dyDescent="0.25">
      <c r="A470" s="5">
        <f t="shared" si="12"/>
        <v>467</v>
      </c>
      <c r="B470" t="s">
        <v>1394</v>
      </c>
      <c r="C470" t="s">
        <v>1395</v>
      </c>
      <c r="D470" t="s">
        <v>87</v>
      </c>
      <c r="F470" s="4"/>
      <c r="G470" s="4"/>
      <c r="H470" s="4"/>
    </row>
    <row r="471" spans="1:8" x14ac:dyDescent="0.25">
      <c r="A471" s="5">
        <f t="shared" si="12"/>
        <v>468</v>
      </c>
      <c r="B471" t="s">
        <v>1396</v>
      </c>
      <c r="C471" t="s">
        <v>1397</v>
      </c>
      <c r="D471" t="s">
        <v>161</v>
      </c>
      <c r="F471" s="4"/>
      <c r="G471" s="4"/>
      <c r="H471" s="4"/>
    </row>
    <row r="472" spans="1:8" x14ac:dyDescent="0.25">
      <c r="A472" s="5">
        <f t="shared" si="12"/>
        <v>469</v>
      </c>
      <c r="B472" t="s">
        <v>986</v>
      </c>
      <c r="C472" t="s">
        <v>987</v>
      </c>
      <c r="D472" t="s">
        <v>773</v>
      </c>
      <c r="F472" s="4"/>
      <c r="G472" s="4"/>
      <c r="H472" s="4"/>
    </row>
    <row r="473" spans="1:8" x14ac:dyDescent="0.25">
      <c r="A473" s="5">
        <f t="shared" si="12"/>
        <v>470</v>
      </c>
      <c r="B473" t="s">
        <v>1398</v>
      </c>
      <c r="C473" t="s">
        <v>1399</v>
      </c>
      <c r="D473" t="s">
        <v>45</v>
      </c>
      <c r="F473" s="4"/>
      <c r="G473" s="4"/>
      <c r="H473" s="4"/>
    </row>
    <row r="474" spans="1:8" x14ac:dyDescent="0.25">
      <c r="A474" s="5">
        <f t="shared" si="12"/>
        <v>471</v>
      </c>
      <c r="B474" t="s">
        <v>1400</v>
      </c>
      <c r="C474" t="s">
        <v>1401</v>
      </c>
      <c r="D474" t="s">
        <v>45</v>
      </c>
      <c r="F474" s="4"/>
      <c r="G474" s="4"/>
      <c r="H474" s="4"/>
    </row>
    <row r="475" spans="1:8" x14ac:dyDescent="0.25">
      <c r="A475" s="5">
        <f t="shared" si="12"/>
        <v>472</v>
      </c>
      <c r="B475" t="s">
        <v>1402</v>
      </c>
      <c r="C475" t="s">
        <v>1403</v>
      </c>
      <c r="D475" t="s">
        <v>45</v>
      </c>
      <c r="F475" s="4"/>
      <c r="G475" s="4"/>
      <c r="H475" s="4"/>
    </row>
    <row r="476" spans="1:8" x14ac:dyDescent="0.25">
      <c r="A476" s="5">
        <f t="shared" si="12"/>
        <v>473</v>
      </c>
      <c r="B476" t="s">
        <v>1404</v>
      </c>
      <c r="C476" t="s">
        <v>1405</v>
      </c>
      <c r="D476" t="s">
        <v>1129</v>
      </c>
      <c r="F476" s="4"/>
      <c r="G476" s="4"/>
      <c r="H476" s="4"/>
    </row>
    <row r="477" spans="1:8" x14ac:dyDescent="0.25">
      <c r="A477" s="5">
        <f t="shared" si="12"/>
        <v>474</v>
      </c>
      <c r="B477" t="s">
        <v>1406</v>
      </c>
      <c r="C477" t="s">
        <v>1407</v>
      </c>
      <c r="D477" t="s">
        <v>45</v>
      </c>
      <c r="F477" s="4"/>
      <c r="G477" s="4"/>
      <c r="H477" s="4"/>
    </row>
    <row r="478" spans="1:8" x14ac:dyDescent="0.25">
      <c r="A478" s="5">
        <f t="shared" si="12"/>
        <v>475</v>
      </c>
      <c r="B478" t="s">
        <v>1408</v>
      </c>
      <c r="C478" t="s">
        <v>1409</v>
      </c>
      <c r="D478" t="s">
        <v>45</v>
      </c>
      <c r="F478" s="4"/>
      <c r="G478" s="4"/>
      <c r="H478" s="4"/>
    </row>
    <row r="479" spans="1:8" x14ac:dyDescent="0.25">
      <c r="A479" s="5">
        <f t="shared" si="12"/>
        <v>476</v>
      </c>
      <c r="B479" t="s">
        <v>988</v>
      </c>
      <c r="C479" t="s">
        <v>989</v>
      </c>
      <c r="D479" t="s">
        <v>45</v>
      </c>
      <c r="F479" s="4"/>
      <c r="G479" s="4"/>
      <c r="H479" s="4"/>
    </row>
    <row r="480" spans="1:8" x14ac:dyDescent="0.25">
      <c r="A480" s="5">
        <f t="shared" si="12"/>
        <v>477</v>
      </c>
      <c r="B480" t="s">
        <v>1410</v>
      </c>
      <c r="C480" t="s">
        <v>1411</v>
      </c>
      <c r="D480" t="s">
        <v>186</v>
      </c>
      <c r="F480" s="4"/>
      <c r="G480" s="4"/>
      <c r="H480" s="4"/>
    </row>
    <row r="481" spans="1:8" x14ac:dyDescent="0.25">
      <c r="A481" s="5">
        <f t="shared" si="12"/>
        <v>478</v>
      </c>
      <c r="B481" t="s">
        <v>1412</v>
      </c>
      <c r="C481" t="s">
        <v>1413</v>
      </c>
      <c r="D481" t="s">
        <v>45</v>
      </c>
      <c r="F481" s="4"/>
      <c r="G481" s="4"/>
      <c r="H481" s="4"/>
    </row>
    <row r="482" spans="1:8" x14ac:dyDescent="0.25">
      <c r="A482" s="5">
        <f t="shared" si="12"/>
        <v>479</v>
      </c>
      <c r="B482" t="s">
        <v>1414</v>
      </c>
      <c r="C482" t="s">
        <v>1415</v>
      </c>
      <c r="D482" t="s">
        <v>161</v>
      </c>
      <c r="F482" s="4"/>
      <c r="G482" s="4"/>
      <c r="H482" s="4"/>
    </row>
    <row r="483" spans="1:8" x14ac:dyDescent="0.25">
      <c r="A483" s="5">
        <f t="shared" si="12"/>
        <v>480</v>
      </c>
      <c r="B483" t="s">
        <v>1416</v>
      </c>
      <c r="C483" t="s">
        <v>1417</v>
      </c>
      <c r="D483" t="s">
        <v>45</v>
      </c>
      <c r="F483" s="4"/>
      <c r="G483" s="4"/>
      <c r="H483" s="4"/>
    </row>
    <row r="484" spans="1:8" x14ac:dyDescent="0.25">
      <c r="A484" s="5">
        <f t="shared" si="12"/>
        <v>481</v>
      </c>
      <c r="B484" t="s">
        <v>1418</v>
      </c>
      <c r="C484" t="s">
        <v>1419</v>
      </c>
      <c r="D484" t="s">
        <v>45</v>
      </c>
      <c r="F484" s="4"/>
      <c r="G484" s="4"/>
      <c r="H484" s="4"/>
    </row>
    <row r="485" spans="1:8" x14ac:dyDescent="0.25">
      <c r="A485" s="5">
        <f t="shared" si="12"/>
        <v>482</v>
      </c>
      <c r="B485" t="s">
        <v>1420</v>
      </c>
      <c r="C485" t="s">
        <v>1421</v>
      </c>
      <c r="D485" t="s">
        <v>45</v>
      </c>
      <c r="F485" s="4"/>
      <c r="G485" s="4"/>
      <c r="H485" s="4"/>
    </row>
    <row r="486" spans="1:8" x14ac:dyDescent="0.25">
      <c r="A486" s="5">
        <f t="shared" si="12"/>
        <v>483</v>
      </c>
      <c r="B486" t="s">
        <v>1422</v>
      </c>
      <c r="C486" t="s">
        <v>1423</v>
      </c>
      <c r="D486" t="s">
        <v>1134</v>
      </c>
      <c r="F486" s="4"/>
      <c r="G486" s="4"/>
      <c r="H486" s="4"/>
    </row>
    <row r="487" spans="1:8" x14ac:dyDescent="0.25">
      <c r="A487" s="5">
        <f t="shared" si="12"/>
        <v>484</v>
      </c>
      <c r="B487" t="s">
        <v>1424</v>
      </c>
      <c r="C487" t="s">
        <v>1425</v>
      </c>
      <c r="D487" t="s">
        <v>510</v>
      </c>
      <c r="F487" s="4"/>
      <c r="G487" s="4"/>
      <c r="H487" s="4"/>
    </row>
    <row r="488" spans="1:8" x14ac:dyDescent="0.25">
      <c r="A488" s="5">
        <f t="shared" si="12"/>
        <v>485</v>
      </c>
      <c r="B488" t="s">
        <v>1426</v>
      </c>
      <c r="C488" t="s">
        <v>1427</v>
      </c>
      <c r="D488" t="s">
        <v>959</v>
      </c>
      <c r="F488" s="4"/>
      <c r="G488" s="4"/>
      <c r="H488" s="4"/>
    </row>
    <row r="489" spans="1:8" x14ac:dyDescent="0.25">
      <c r="A489" s="5">
        <f t="shared" si="12"/>
        <v>486</v>
      </c>
      <c r="B489" t="s">
        <v>1428</v>
      </c>
      <c r="C489" t="s">
        <v>1429</v>
      </c>
      <c r="D489" t="s">
        <v>771</v>
      </c>
      <c r="F489" s="4"/>
      <c r="G489" s="4"/>
      <c r="H489" s="4"/>
    </row>
    <row r="490" spans="1:8" x14ac:dyDescent="0.25">
      <c r="A490" s="5">
        <f t="shared" si="12"/>
        <v>487</v>
      </c>
      <c r="B490" t="s">
        <v>1430</v>
      </c>
      <c r="C490" t="s">
        <v>1431</v>
      </c>
      <c r="D490" t="s">
        <v>1128</v>
      </c>
      <c r="F490" s="4"/>
      <c r="G490" s="4"/>
      <c r="H490" s="4"/>
    </row>
    <row r="491" spans="1:8" x14ac:dyDescent="0.25">
      <c r="A491" s="5">
        <f t="shared" si="12"/>
        <v>488</v>
      </c>
      <c r="B491" t="s">
        <v>1432</v>
      </c>
      <c r="C491" t="s">
        <v>1433</v>
      </c>
      <c r="D491" t="s">
        <v>1129</v>
      </c>
      <c r="F491" s="4"/>
      <c r="G491" s="4"/>
      <c r="H491" s="4"/>
    </row>
    <row r="492" spans="1:8" x14ac:dyDescent="0.25">
      <c r="A492" s="5">
        <f t="shared" si="12"/>
        <v>489</v>
      </c>
      <c r="B492" t="s">
        <v>1434</v>
      </c>
      <c r="C492" t="s">
        <v>1435</v>
      </c>
      <c r="D492" t="s">
        <v>510</v>
      </c>
      <c r="F492" s="4"/>
      <c r="G492" s="4"/>
      <c r="H492" s="4"/>
    </row>
    <row r="493" spans="1:8" x14ac:dyDescent="0.25">
      <c r="A493" s="5">
        <f t="shared" si="12"/>
        <v>490</v>
      </c>
      <c r="B493" t="s">
        <v>1436</v>
      </c>
      <c r="C493" t="s">
        <v>1437</v>
      </c>
      <c r="D493" t="s">
        <v>510</v>
      </c>
      <c r="F493" s="4"/>
      <c r="G493" s="4"/>
      <c r="H493" s="4"/>
    </row>
    <row r="494" spans="1:8" x14ac:dyDescent="0.25">
      <c r="A494" s="5">
        <f t="shared" si="12"/>
        <v>491</v>
      </c>
      <c r="B494" t="s">
        <v>1438</v>
      </c>
      <c r="C494" t="s">
        <v>1439</v>
      </c>
      <c r="D494" t="s">
        <v>510</v>
      </c>
      <c r="F494" s="4"/>
      <c r="G494" s="4"/>
      <c r="H494" s="4"/>
    </row>
    <row r="495" spans="1:8" x14ac:dyDescent="0.25">
      <c r="A495" s="5">
        <f t="shared" si="12"/>
        <v>492</v>
      </c>
      <c r="B495" t="s">
        <v>1440</v>
      </c>
      <c r="C495" t="s">
        <v>1441</v>
      </c>
      <c r="D495" t="s">
        <v>398</v>
      </c>
      <c r="F495" s="4"/>
      <c r="G495" s="4"/>
      <c r="H495" s="4"/>
    </row>
    <row r="496" spans="1:8" x14ac:dyDescent="0.25">
      <c r="A496" s="5">
        <f t="shared" si="12"/>
        <v>493</v>
      </c>
      <c r="B496" t="s">
        <v>1442</v>
      </c>
      <c r="C496" t="s">
        <v>1443</v>
      </c>
      <c r="D496" t="s">
        <v>84</v>
      </c>
      <c r="F496" s="4"/>
      <c r="G496" s="4"/>
      <c r="H496" s="4"/>
    </row>
    <row r="497" spans="1:8" x14ac:dyDescent="0.25">
      <c r="A497" s="5">
        <f t="shared" si="12"/>
        <v>494</v>
      </c>
      <c r="B497" t="s">
        <v>992</v>
      </c>
      <c r="C497" t="s">
        <v>993</v>
      </c>
      <c r="D497" t="s">
        <v>1127</v>
      </c>
      <c r="F497" s="4"/>
      <c r="G497" s="4"/>
      <c r="H497" s="4"/>
    </row>
    <row r="498" spans="1:8" x14ac:dyDescent="0.25">
      <c r="A498" s="5">
        <f t="shared" si="12"/>
        <v>495</v>
      </c>
      <c r="B498" t="s">
        <v>1444</v>
      </c>
      <c r="C498" t="s">
        <v>1445</v>
      </c>
      <c r="D498" t="s">
        <v>45</v>
      </c>
      <c r="F498" s="4"/>
      <c r="G498" s="4"/>
      <c r="H498" s="4"/>
    </row>
    <row r="499" spans="1:8" x14ac:dyDescent="0.25">
      <c r="A499" s="5">
        <f t="shared" si="12"/>
        <v>496</v>
      </c>
      <c r="B499" t="s">
        <v>1446</v>
      </c>
      <c r="C499" t="s">
        <v>1447</v>
      </c>
      <c r="D499" t="s">
        <v>45</v>
      </c>
      <c r="F499" s="4"/>
      <c r="G499" s="4"/>
      <c r="H499" s="4"/>
    </row>
    <row r="500" spans="1:8" x14ac:dyDescent="0.25">
      <c r="A500" s="5">
        <f t="shared" si="12"/>
        <v>497</v>
      </c>
      <c r="B500" t="s">
        <v>1448</v>
      </c>
      <c r="C500" t="s">
        <v>1449</v>
      </c>
      <c r="D500" t="s">
        <v>45</v>
      </c>
      <c r="F500" s="4"/>
      <c r="G500" s="4"/>
      <c r="H500" s="4"/>
    </row>
    <row r="501" spans="1:8" x14ac:dyDescent="0.25">
      <c r="A501" s="5">
        <f t="shared" si="12"/>
        <v>498</v>
      </c>
      <c r="B501" t="s">
        <v>1450</v>
      </c>
      <c r="C501" t="s">
        <v>1451</v>
      </c>
      <c r="D501" t="s">
        <v>1133</v>
      </c>
      <c r="F501" s="4"/>
      <c r="G501" s="4"/>
      <c r="H501" s="4"/>
    </row>
    <row r="502" spans="1:8" x14ac:dyDescent="0.25">
      <c r="A502" s="5">
        <f t="shared" si="12"/>
        <v>499</v>
      </c>
      <c r="B502" t="s">
        <v>1452</v>
      </c>
      <c r="C502" t="s">
        <v>1453</v>
      </c>
      <c r="D502" t="s">
        <v>45</v>
      </c>
      <c r="F502" s="4"/>
      <c r="G502" s="4"/>
      <c r="H502" s="4"/>
    </row>
    <row r="503" spans="1:8" x14ac:dyDescent="0.25">
      <c r="A503" s="5">
        <f t="shared" si="12"/>
        <v>500</v>
      </c>
      <c r="B503" t="s">
        <v>1454</v>
      </c>
      <c r="C503" t="s">
        <v>1455</v>
      </c>
      <c r="D503" t="s">
        <v>510</v>
      </c>
      <c r="F503" s="4"/>
      <c r="G503" s="4"/>
      <c r="H503" s="4"/>
    </row>
    <row r="504" spans="1:8" x14ac:dyDescent="0.25">
      <c r="A504" s="5">
        <f t="shared" si="12"/>
        <v>501</v>
      </c>
      <c r="B504" t="s">
        <v>1456</v>
      </c>
      <c r="C504" t="s">
        <v>1457</v>
      </c>
      <c r="D504" t="s">
        <v>45</v>
      </c>
      <c r="F504" s="4"/>
      <c r="G504" s="4"/>
      <c r="H504" s="4"/>
    </row>
    <row r="505" spans="1:8" x14ac:dyDescent="0.25">
      <c r="A505" s="5">
        <f t="shared" si="12"/>
        <v>502</v>
      </c>
      <c r="B505" t="s">
        <v>1458</v>
      </c>
      <c r="C505" t="s">
        <v>1459</v>
      </c>
      <c r="D505" t="s">
        <v>2575</v>
      </c>
      <c r="F505" s="4"/>
      <c r="G505" s="4"/>
      <c r="H505" s="4"/>
    </row>
    <row r="506" spans="1:8" x14ac:dyDescent="0.25">
      <c r="A506" s="5">
        <f t="shared" si="12"/>
        <v>503</v>
      </c>
      <c r="B506" t="s">
        <v>1460</v>
      </c>
      <c r="C506" t="s">
        <v>1461</v>
      </c>
      <c r="D506" t="s">
        <v>45</v>
      </c>
      <c r="F506" s="4"/>
      <c r="G506" s="4"/>
      <c r="H506" s="4"/>
    </row>
    <row r="507" spans="1:8" x14ac:dyDescent="0.25">
      <c r="A507" s="5">
        <f t="shared" si="12"/>
        <v>504</v>
      </c>
      <c r="B507" t="s">
        <v>1462</v>
      </c>
      <c r="C507" t="s">
        <v>1463</v>
      </c>
      <c r="D507" t="s">
        <v>161</v>
      </c>
      <c r="F507" s="4"/>
      <c r="G507" s="4"/>
      <c r="H507" s="4"/>
    </row>
    <row r="508" spans="1:8" x14ac:dyDescent="0.25">
      <c r="A508" s="5">
        <f t="shared" si="12"/>
        <v>505</v>
      </c>
      <c r="B508" t="s">
        <v>1464</v>
      </c>
      <c r="C508" t="s">
        <v>1465</v>
      </c>
      <c r="D508" t="s">
        <v>510</v>
      </c>
      <c r="F508" s="4"/>
      <c r="G508" s="4"/>
      <c r="H508" s="4"/>
    </row>
    <row r="509" spans="1:8" x14ac:dyDescent="0.25">
      <c r="A509" s="5">
        <f t="shared" si="12"/>
        <v>506</v>
      </c>
      <c r="B509" t="s">
        <v>1466</v>
      </c>
      <c r="C509" t="s">
        <v>1467</v>
      </c>
      <c r="D509" t="s">
        <v>1133</v>
      </c>
      <c r="F509" s="4"/>
      <c r="G509" s="4"/>
      <c r="H509" s="4"/>
    </row>
    <row r="510" spans="1:8" x14ac:dyDescent="0.25">
      <c r="A510" s="5">
        <f t="shared" si="12"/>
        <v>507</v>
      </c>
      <c r="B510" t="s">
        <v>1468</v>
      </c>
      <c r="C510" t="s">
        <v>1469</v>
      </c>
      <c r="D510" t="s">
        <v>1127</v>
      </c>
      <c r="F510" s="4"/>
      <c r="G510" s="4"/>
      <c r="H510" s="4"/>
    </row>
    <row r="511" spans="1:8" x14ac:dyDescent="0.25">
      <c r="A511" s="5">
        <f t="shared" si="12"/>
        <v>508</v>
      </c>
      <c r="B511" t="s">
        <v>1470</v>
      </c>
      <c r="C511" t="s">
        <v>1471</v>
      </c>
      <c r="D511" t="s">
        <v>1133</v>
      </c>
      <c r="F511" s="4"/>
      <c r="G511" s="4"/>
      <c r="H511" s="4"/>
    </row>
    <row r="512" spans="1:8" x14ac:dyDescent="0.25">
      <c r="A512" s="5">
        <f t="shared" si="12"/>
        <v>509</v>
      </c>
      <c r="B512" t="s">
        <v>1472</v>
      </c>
      <c r="C512" t="s">
        <v>1473</v>
      </c>
      <c r="D512" t="s">
        <v>771</v>
      </c>
      <c r="F512" s="4"/>
      <c r="G512" s="4"/>
      <c r="H512" s="4"/>
    </row>
    <row r="513" spans="1:8" x14ac:dyDescent="0.25">
      <c r="A513" s="5">
        <f t="shared" si="12"/>
        <v>510</v>
      </c>
      <c r="B513" t="s">
        <v>1474</v>
      </c>
      <c r="C513" t="s">
        <v>1475</v>
      </c>
      <c r="D513" t="s">
        <v>45</v>
      </c>
      <c r="F513" s="4"/>
      <c r="G513" s="4"/>
      <c r="H513" s="4"/>
    </row>
    <row r="514" spans="1:8" x14ac:dyDescent="0.25">
      <c r="A514" s="5">
        <f t="shared" si="12"/>
        <v>511</v>
      </c>
      <c r="B514" t="s">
        <v>1476</v>
      </c>
      <c r="C514" t="s">
        <v>1477</v>
      </c>
      <c r="D514" t="s">
        <v>45</v>
      </c>
      <c r="F514" s="4"/>
      <c r="G514" s="4"/>
      <c r="H514" s="4"/>
    </row>
    <row r="515" spans="1:8" x14ac:dyDescent="0.25">
      <c r="A515" s="5">
        <f t="shared" si="12"/>
        <v>512</v>
      </c>
      <c r="B515" t="s">
        <v>1478</v>
      </c>
      <c r="C515" t="s">
        <v>1479</v>
      </c>
      <c r="D515" t="s">
        <v>45</v>
      </c>
      <c r="F515" s="4"/>
      <c r="G515" s="4"/>
      <c r="H515" s="4"/>
    </row>
    <row r="516" spans="1:8" x14ac:dyDescent="0.25">
      <c r="A516" s="5">
        <f t="shared" si="12"/>
        <v>513</v>
      </c>
      <c r="B516" t="s">
        <v>1480</v>
      </c>
      <c r="C516" t="s">
        <v>1481</v>
      </c>
      <c r="D516" t="s">
        <v>510</v>
      </c>
      <c r="F516" s="4"/>
      <c r="G516" s="4"/>
      <c r="H516" s="4"/>
    </row>
    <row r="517" spans="1:8" x14ac:dyDescent="0.25">
      <c r="A517" s="5">
        <f t="shared" ref="A517:A580" si="13">+A516+1</f>
        <v>514</v>
      </c>
      <c r="B517" t="s">
        <v>1482</v>
      </c>
      <c r="C517" t="s">
        <v>1483</v>
      </c>
      <c r="D517" t="s">
        <v>45</v>
      </c>
      <c r="F517" s="4"/>
      <c r="G517" s="4"/>
      <c r="H517" s="4"/>
    </row>
    <row r="518" spans="1:8" x14ac:dyDescent="0.25">
      <c r="A518" s="5">
        <f t="shared" si="13"/>
        <v>515</v>
      </c>
      <c r="B518" t="s">
        <v>1484</v>
      </c>
      <c r="C518" t="s">
        <v>1485</v>
      </c>
      <c r="D518" t="s">
        <v>45</v>
      </c>
      <c r="F518" s="4"/>
      <c r="G518" s="4"/>
      <c r="H518" s="4"/>
    </row>
    <row r="519" spans="1:8" x14ac:dyDescent="0.25">
      <c r="A519" s="5">
        <f t="shared" si="13"/>
        <v>516</v>
      </c>
      <c r="B519" t="s">
        <v>1486</v>
      </c>
      <c r="C519" t="s">
        <v>1487</v>
      </c>
      <c r="D519" t="s">
        <v>45</v>
      </c>
      <c r="F519" s="4"/>
      <c r="G519" s="4"/>
      <c r="H519" s="4"/>
    </row>
    <row r="520" spans="1:8" x14ac:dyDescent="0.25">
      <c r="A520" s="5">
        <f t="shared" si="13"/>
        <v>517</v>
      </c>
      <c r="B520" t="s">
        <v>1488</v>
      </c>
      <c r="C520" t="s">
        <v>1489</v>
      </c>
      <c r="D520" t="s">
        <v>45</v>
      </c>
      <c r="F520" s="4"/>
      <c r="G520" s="4"/>
      <c r="H520" s="4"/>
    </row>
    <row r="521" spans="1:8" x14ac:dyDescent="0.25">
      <c r="A521" s="5">
        <f t="shared" si="13"/>
        <v>518</v>
      </c>
      <c r="B521" t="s">
        <v>1490</v>
      </c>
      <c r="C521" t="s">
        <v>1491</v>
      </c>
      <c r="D521" t="s">
        <v>45</v>
      </c>
      <c r="F521" s="4"/>
      <c r="G521" s="4"/>
      <c r="H521" s="4"/>
    </row>
    <row r="522" spans="1:8" x14ac:dyDescent="0.25">
      <c r="A522" s="5">
        <f t="shared" si="13"/>
        <v>519</v>
      </c>
      <c r="B522" t="s">
        <v>1492</v>
      </c>
      <c r="C522" t="s">
        <v>1493</v>
      </c>
      <c r="D522" t="s">
        <v>45</v>
      </c>
      <c r="F522" s="4"/>
      <c r="G522" s="4"/>
      <c r="H522" s="4"/>
    </row>
    <row r="523" spans="1:8" x14ac:dyDescent="0.25">
      <c r="A523" s="5">
        <f t="shared" si="13"/>
        <v>520</v>
      </c>
      <c r="B523" t="s">
        <v>1494</v>
      </c>
      <c r="C523" t="s">
        <v>1495</v>
      </c>
      <c r="D523" t="s">
        <v>47</v>
      </c>
      <c r="F523" s="4"/>
      <c r="G523" s="4"/>
      <c r="H523" s="4"/>
    </row>
    <row r="524" spans="1:8" x14ac:dyDescent="0.25">
      <c r="A524" s="5">
        <f t="shared" si="13"/>
        <v>521</v>
      </c>
      <c r="B524" t="s">
        <v>1496</v>
      </c>
      <c r="C524" t="s">
        <v>1497</v>
      </c>
      <c r="D524" t="s">
        <v>1134</v>
      </c>
      <c r="F524" s="4"/>
      <c r="G524" s="4"/>
      <c r="H524" s="4"/>
    </row>
    <row r="525" spans="1:8" x14ac:dyDescent="0.25">
      <c r="A525" s="5">
        <f t="shared" si="13"/>
        <v>522</v>
      </c>
      <c r="B525" t="s">
        <v>1498</v>
      </c>
      <c r="C525" t="s">
        <v>1499</v>
      </c>
      <c r="D525" t="s">
        <v>84</v>
      </c>
      <c r="F525" s="4"/>
      <c r="G525" s="4"/>
      <c r="H525" s="4"/>
    </row>
    <row r="526" spans="1:8" x14ac:dyDescent="0.25">
      <c r="A526" s="5">
        <f t="shared" si="13"/>
        <v>523</v>
      </c>
      <c r="B526" t="s">
        <v>1500</v>
      </c>
      <c r="C526" t="s">
        <v>764</v>
      </c>
      <c r="D526" t="s">
        <v>45</v>
      </c>
      <c r="F526" s="4"/>
      <c r="G526" s="4"/>
      <c r="H526" s="4"/>
    </row>
    <row r="527" spans="1:8" x14ac:dyDescent="0.25">
      <c r="A527" s="5">
        <f t="shared" si="13"/>
        <v>524</v>
      </c>
      <c r="B527" t="s">
        <v>1501</v>
      </c>
      <c r="C527" t="s">
        <v>1502</v>
      </c>
      <c r="D527" t="s">
        <v>1130</v>
      </c>
      <c r="F527" s="4"/>
      <c r="G527" s="4"/>
      <c r="H527" s="4"/>
    </row>
    <row r="528" spans="1:8" x14ac:dyDescent="0.25">
      <c r="A528" s="5">
        <f t="shared" si="13"/>
        <v>525</v>
      </c>
      <c r="B528" t="s">
        <v>1503</v>
      </c>
      <c r="C528" t="s">
        <v>1504</v>
      </c>
      <c r="D528" t="s">
        <v>773</v>
      </c>
      <c r="F528" s="4"/>
      <c r="G528" s="4"/>
      <c r="H528" s="4"/>
    </row>
    <row r="529" spans="1:8" x14ac:dyDescent="0.25">
      <c r="A529" s="5">
        <f t="shared" si="13"/>
        <v>526</v>
      </c>
      <c r="B529" t="s">
        <v>1505</v>
      </c>
      <c r="C529" t="s">
        <v>1506</v>
      </c>
      <c r="D529" t="s">
        <v>45</v>
      </c>
      <c r="F529" s="4"/>
      <c r="G529" s="4"/>
      <c r="H529" s="4"/>
    </row>
    <row r="530" spans="1:8" x14ac:dyDescent="0.25">
      <c r="A530" s="5">
        <f t="shared" si="13"/>
        <v>527</v>
      </c>
      <c r="B530" t="s">
        <v>994</v>
      </c>
      <c r="C530" t="s">
        <v>995</v>
      </c>
      <c r="D530" t="s">
        <v>282</v>
      </c>
      <c r="F530" s="4"/>
      <c r="G530" s="4"/>
      <c r="H530" s="4"/>
    </row>
    <row r="531" spans="1:8" x14ac:dyDescent="0.25">
      <c r="A531" s="5">
        <f t="shared" si="13"/>
        <v>528</v>
      </c>
      <c r="B531" t="s">
        <v>1507</v>
      </c>
      <c r="C531" t="s">
        <v>1508</v>
      </c>
      <c r="D531" t="s">
        <v>45</v>
      </c>
      <c r="F531" s="4"/>
      <c r="G531" s="4"/>
      <c r="H531" s="4"/>
    </row>
    <row r="532" spans="1:8" x14ac:dyDescent="0.25">
      <c r="A532" s="5">
        <f t="shared" si="13"/>
        <v>529</v>
      </c>
      <c r="B532" t="s">
        <v>1509</v>
      </c>
      <c r="C532" t="s">
        <v>1510</v>
      </c>
      <c r="D532" t="s">
        <v>87</v>
      </c>
      <c r="F532" s="4"/>
      <c r="G532" s="4"/>
      <c r="H532" s="4"/>
    </row>
    <row r="533" spans="1:8" x14ac:dyDescent="0.25">
      <c r="A533" s="5">
        <f t="shared" si="13"/>
        <v>530</v>
      </c>
      <c r="B533" t="s">
        <v>1511</v>
      </c>
      <c r="C533" t="s">
        <v>1512</v>
      </c>
      <c r="D533" t="s">
        <v>84</v>
      </c>
      <c r="F533" s="4"/>
      <c r="G533" s="4"/>
      <c r="H533" s="4"/>
    </row>
    <row r="534" spans="1:8" x14ac:dyDescent="0.25">
      <c r="A534" s="5">
        <f t="shared" si="13"/>
        <v>531</v>
      </c>
      <c r="B534" t="s">
        <v>1513</v>
      </c>
      <c r="C534" t="s">
        <v>1514</v>
      </c>
      <c r="D534" t="s">
        <v>45</v>
      </c>
      <c r="F534" s="4"/>
      <c r="G534" s="4"/>
      <c r="H534" s="4"/>
    </row>
    <row r="535" spans="1:8" x14ac:dyDescent="0.25">
      <c r="A535" s="5">
        <f t="shared" si="13"/>
        <v>532</v>
      </c>
      <c r="B535" t="s">
        <v>1515</v>
      </c>
      <c r="C535" t="s">
        <v>1516</v>
      </c>
      <c r="D535" t="s">
        <v>510</v>
      </c>
      <c r="F535" s="4"/>
      <c r="G535" s="4"/>
      <c r="H535" s="4"/>
    </row>
    <row r="536" spans="1:8" x14ac:dyDescent="0.25">
      <c r="A536" s="5">
        <f t="shared" si="13"/>
        <v>533</v>
      </c>
      <c r="B536" t="s">
        <v>1517</v>
      </c>
      <c r="C536" t="s">
        <v>1518</v>
      </c>
      <c r="D536" t="s">
        <v>45</v>
      </c>
      <c r="F536" s="4"/>
      <c r="G536" s="4"/>
      <c r="H536" s="4"/>
    </row>
    <row r="537" spans="1:8" x14ac:dyDescent="0.25">
      <c r="A537" s="5">
        <f t="shared" si="13"/>
        <v>534</v>
      </c>
      <c r="B537" t="s">
        <v>1519</v>
      </c>
      <c r="C537" t="s">
        <v>1520</v>
      </c>
      <c r="D537" t="s">
        <v>45</v>
      </c>
      <c r="F537" s="4"/>
      <c r="G537" s="4"/>
      <c r="H537" s="4"/>
    </row>
    <row r="538" spans="1:8" x14ac:dyDescent="0.25">
      <c r="A538" s="5">
        <f t="shared" si="13"/>
        <v>535</v>
      </c>
      <c r="B538" t="s">
        <v>1521</v>
      </c>
      <c r="C538" t="s">
        <v>1522</v>
      </c>
      <c r="D538" t="s">
        <v>84</v>
      </c>
      <c r="F538" s="4"/>
      <c r="G538" s="4"/>
      <c r="H538" s="4"/>
    </row>
    <row r="539" spans="1:8" x14ac:dyDescent="0.25">
      <c r="A539" s="5">
        <f t="shared" si="13"/>
        <v>536</v>
      </c>
      <c r="B539" t="s">
        <v>1523</v>
      </c>
      <c r="C539" t="s">
        <v>1524</v>
      </c>
      <c r="D539" t="s">
        <v>1130</v>
      </c>
      <c r="F539" s="4"/>
      <c r="G539" s="4"/>
      <c r="H539" s="4"/>
    </row>
    <row r="540" spans="1:8" x14ac:dyDescent="0.25">
      <c r="A540" s="5">
        <f t="shared" si="13"/>
        <v>537</v>
      </c>
      <c r="B540" t="s">
        <v>1525</v>
      </c>
      <c r="C540" t="s">
        <v>1526</v>
      </c>
      <c r="D540" t="s">
        <v>45</v>
      </c>
      <c r="F540" s="4"/>
      <c r="G540" s="4"/>
      <c r="H540" s="4"/>
    </row>
    <row r="541" spans="1:8" x14ac:dyDescent="0.25">
      <c r="A541" s="5">
        <f t="shared" si="13"/>
        <v>538</v>
      </c>
      <c r="B541" t="s">
        <v>1527</v>
      </c>
      <c r="C541" t="s">
        <v>1528</v>
      </c>
      <c r="D541" t="s">
        <v>45</v>
      </c>
      <c r="F541" s="4"/>
      <c r="G541" s="4"/>
      <c r="H541" s="4"/>
    </row>
    <row r="542" spans="1:8" x14ac:dyDescent="0.25">
      <c r="A542" s="5">
        <f t="shared" si="13"/>
        <v>539</v>
      </c>
      <c r="B542" t="s">
        <v>1529</v>
      </c>
      <c r="C542" t="s">
        <v>1530</v>
      </c>
      <c r="D542" t="s">
        <v>510</v>
      </c>
      <c r="F542" s="4"/>
      <c r="G542" s="4"/>
      <c r="H542" s="4"/>
    </row>
    <row r="543" spans="1:8" x14ac:dyDescent="0.25">
      <c r="A543" s="5">
        <f t="shared" si="13"/>
        <v>540</v>
      </c>
      <c r="B543" t="s">
        <v>1531</v>
      </c>
      <c r="C543" t="s">
        <v>1532</v>
      </c>
      <c r="D543" t="s">
        <v>84</v>
      </c>
      <c r="F543" s="4"/>
      <c r="G543" s="4"/>
      <c r="H543" s="4"/>
    </row>
    <row r="544" spans="1:8" x14ac:dyDescent="0.25">
      <c r="A544" s="5">
        <f t="shared" si="13"/>
        <v>541</v>
      </c>
      <c r="B544" t="s">
        <v>1533</v>
      </c>
      <c r="C544" t="s">
        <v>1534</v>
      </c>
      <c r="D544" t="s">
        <v>45</v>
      </c>
      <c r="F544" s="4"/>
      <c r="G544" s="4"/>
      <c r="H544" s="4"/>
    </row>
    <row r="545" spans="1:8" x14ac:dyDescent="0.25">
      <c r="A545" s="5">
        <f t="shared" si="13"/>
        <v>542</v>
      </c>
      <c r="B545" t="s">
        <v>1535</v>
      </c>
      <c r="C545" t="s">
        <v>1536</v>
      </c>
      <c r="D545" t="s">
        <v>1133</v>
      </c>
      <c r="F545" s="4"/>
      <c r="G545" s="4"/>
      <c r="H545" s="4"/>
    </row>
    <row r="546" spans="1:8" x14ac:dyDescent="0.25">
      <c r="A546" s="5">
        <f t="shared" si="13"/>
        <v>543</v>
      </c>
      <c r="B546" t="s">
        <v>1537</v>
      </c>
      <c r="C546" t="s">
        <v>1538</v>
      </c>
      <c r="D546" t="s">
        <v>1133</v>
      </c>
      <c r="F546" s="4"/>
      <c r="G546" s="4"/>
      <c r="H546" s="4"/>
    </row>
    <row r="547" spans="1:8" x14ac:dyDescent="0.25">
      <c r="A547" s="5">
        <f t="shared" si="13"/>
        <v>544</v>
      </c>
      <c r="B547" t="s">
        <v>1539</v>
      </c>
      <c r="C547" t="s">
        <v>1540</v>
      </c>
      <c r="D547" t="s">
        <v>87</v>
      </c>
      <c r="F547" s="4"/>
      <c r="G547" s="4"/>
      <c r="H547" s="4"/>
    </row>
    <row r="548" spans="1:8" x14ac:dyDescent="0.25">
      <c r="A548" s="5">
        <f t="shared" si="13"/>
        <v>545</v>
      </c>
      <c r="B548" t="s">
        <v>1541</v>
      </c>
      <c r="C548" t="s">
        <v>1542</v>
      </c>
      <c r="D548" t="s">
        <v>45</v>
      </c>
      <c r="F548" s="4"/>
      <c r="G548" s="4"/>
      <c r="H548" s="4"/>
    </row>
    <row r="549" spans="1:8" x14ac:dyDescent="0.25">
      <c r="A549" s="5">
        <f t="shared" si="13"/>
        <v>546</v>
      </c>
      <c r="B549" t="s">
        <v>1543</v>
      </c>
      <c r="C549" t="s">
        <v>1544</v>
      </c>
      <c r="D549" t="s">
        <v>510</v>
      </c>
      <c r="F549" s="4"/>
      <c r="G549" s="4"/>
      <c r="H549" s="4"/>
    </row>
    <row r="550" spans="1:8" x14ac:dyDescent="0.25">
      <c r="A550" s="5">
        <f t="shared" si="13"/>
        <v>547</v>
      </c>
      <c r="B550" t="s">
        <v>996</v>
      </c>
      <c r="C550" t="s">
        <v>997</v>
      </c>
      <c r="D550" t="s">
        <v>84</v>
      </c>
      <c r="F550" s="4"/>
      <c r="G550" s="4"/>
      <c r="H550" s="4"/>
    </row>
    <row r="551" spans="1:8" x14ac:dyDescent="0.25">
      <c r="A551" s="5">
        <f t="shared" si="13"/>
        <v>548</v>
      </c>
      <c r="B551" t="s">
        <v>1545</v>
      </c>
      <c r="C551" t="s">
        <v>1546</v>
      </c>
      <c r="D551" t="s">
        <v>45</v>
      </c>
      <c r="F551" s="4"/>
      <c r="G551" s="4"/>
      <c r="H551" s="4"/>
    </row>
    <row r="552" spans="1:8" x14ac:dyDescent="0.25">
      <c r="A552" s="5">
        <f t="shared" si="13"/>
        <v>549</v>
      </c>
      <c r="B552" t="s">
        <v>1547</v>
      </c>
      <c r="C552" t="s">
        <v>1548</v>
      </c>
      <c r="D552" t="s">
        <v>1127</v>
      </c>
      <c r="F552" s="4"/>
      <c r="G552" s="4"/>
      <c r="H552" s="4"/>
    </row>
    <row r="553" spans="1:8" x14ac:dyDescent="0.25">
      <c r="A553" s="5">
        <f t="shared" si="13"/>
        <v>550</v>
      </c>
      <c r="B553" t="s">
        <v>1549</v>
      </c>
      <c r="C553" t="s">
        <v>1550</v>
      </c>
      <c r="D553" t="s">
        <v>45</v>
      </c>
      <c r="F553" s="4"/>
      <c r="G553" s="4"/>
      <c r="H553" s="4"/>
    </row>
    <row r="554" spans="1:8" x14ac:dyDescent="0.25">
      <c r="A554" s="5">
        <f t="shared" si="13"/>
        <v>551</v>
      </c>
      <c r="B554" t="s">
        <v>1551</v>
      </c>
      <c r="C554" t="s">
        <v>1552</v>
      </c>
      <c r="D554" t="s">
        <v>398</v>
      </c>
      <c r="F554" s="4"/>
      <c r="G554" s="4"/>
      <c r="H554" s="4"/>
    </row>
    <row r="555" spans="1:8" x14ac:dyDescent="0.25">
      <c r="A555" s="5">
        <f t="shared" si="13"/>
        <v>552</v>
      </c>
      <c r="B555" t="s">
        <v>998</v>
      </c>
      <c r="C555" t="s">
        <v>999</v>
      </c>
      <c r="D555" t="s">
        <v>45</v>
      </c>
      <c r="F555" s="4"/>
      <c r="G555" s="4"/>
      <c r="H555" s="4"/>
    </row>
    <row r="556" spans="1:8" x14ac:dyDescent="0.25">
      <c r="A556" s="5">
        <f t="shared" si="13"/>
        <v>553</v>
      </c>
      <c r="B556" t="s">
        <v>1553</v>
      </c>
      <c r="C556" t="s">
        <v>1554</v>
      </c>
      <c r="D556" t="s">
        <v>45</v>
      </c>
      <c r="F556" s="4"/>
      <c r="G556" s="4"/>
      <c r="H556" s="4"/>
    </row>
    <row r="557" spans="1:8" x14ac:dyDescent="0.25">
      <c r="A557" s="5">
        <f t="shared" si="13"/>
        <v>554</v>
      </c>
      <c r="B557" t="s">
        <v>1555</v>
      </c>
      <c r="C557" t="s">
        <v>1556</v>
      </c>
      <c r="D557" t="s">
        <v>45</v>
      </c>
      <c r="F557" s="4"/>
      <c r="G557" s="4"/>
      <c r="H557" s="4"/>
    </row>
    <row r="558" spans="1:8" x14ac:dyDescent="0.25">
      <c r="A558" s="5">
        <f t="shared" si="13"/>
        <v>555</v>
      </c>
      <c r="B558" t="s">
        <v>1557</v>
      </c>
      <c r="C558" t="s">
        <v>1558</v>
      </c>
      <c r="D558" t="s">
        <v>45</v>
      </c>
      <c r="F558" s="4"/>
      <c r="G558" s="4"/>
      <c r="H558" s="4"/>
    </row>
    <row r="559" spans="1:8" x14ac:dyDescent="0.25">
      <c r="A559" s="5">
        <f t="shared" si="13"/>
        <v>556</v>
      </c>
      <c r="B559" t="s">
        <v>1559</v>
      </c>
      <c r="C559" t="s">
        <v>1560</v>
      </c>
      <c r="D559" t="s">
        <v>87</v>
      </c>
      <c r="F559" s="4"/>
      <c r="G559" s="4"/>
      <c r="H559" s="4"/>
    </row>
    <row r="560" spans="1:8" x14ac:dyDescent="0.25">
      <c r="A560" s="5">
        <f t="shared" si="13"/>
        <v>557</v>
      </c>
      <c r="B560" t="s">
        <v>1561</v>
      </c>
      <c r="C560" t="s">
        <v>1562</v>
      </c>
      <c r="D560" t="s">
        <v>45</v>
      </c>
      <c r="F560" s="4"/>
      <c r="G560" s="4"/>
      <c r="H560" s="4"/>
    </row>
    <row r="561" spans="1:8" x14ac:dyDescent="0.25">
      <c r="A561" s="5">
        <f t="shared" si="13"/>
        <v>558</v>
      </c>
      <c r="B561" t="s">
        <v>1563</v>
      </c>
      <c r="C561" t="s">
        <v>1564</v>
      </c>
      <c r="D561" t="s">
        <v>1127</v>
      </c>
      <c r="F561" s="4"/>
      <c r="G561" s="4"/>
      <c r="H561" s="4"/>
    </row>
    <row r="562" spans="1:8" x14ac:dyDescent="0.25">
      <c r="A562" s="5">
        <f t="shared" si="13"/>
        <v>559</v>
      </c>
      <c r="B562" t="s">
        <v>1565</v>
      </c>
      <c r="C562" t="s">
        <v>1566</v>
      </c>
      <c r="D562" t="s">
        <v>1131</v>
      </c>
      <c r="F562" s="4"/>
      <c r="G562" s="4"/>
      <c r="H562" s="4"/>
    </row>
    <row r="563" spans="1:8" x14ac:dyDescent="0.25">
      <c r="A563" s="5">
        <f t="shared" si="13"/>
        <v>560</v>
      </c>
      <c r="B563" t="s">
        <v>1567</v>
      </c>
      <c r="C563" t="s">
        <v>1568</v>
      </c>
      <c r="D563" t="s">
        <v>1133</v>
      </c>
      <c r="F563" s="4"/>
      <c r="G563" s="4"/>
      <c r="H563" s="4"/>
    </row>
    <row r="564" spans="1:8" x14ac:dyDescent="0.25">
      <c r="A564" s="5">
        <f t="shared" si="13"/>
        <v>561</v>
      </c>
      <c r="B564" t="s">
        <v>1569</v>
      </c>
      <c r="C564" t="s">
        <v>1570</v>
      </c>
      <c r="D564" t="s">
        <v>1129</v>
      </c>
      <c r="F564" s="4"/>
      <c r="G564" s="4"/>
      <c r="H564" s="4"/>
    </row>
    <row r="565" spans="1:8" x14ac:dyDescent="0.25">
      <c r="A565" s="5">
        <f t="shared" si="13"/>
        <v>562</v>
      </c>
      <c r="B565" t="s">
        <v>1571</v>
      </c>
      <c r="C565" t="s">
        <v>1572</v>
      </c>
      <c r="D565" t="s">
        <v>45</v>
      </c>
      <c r="F565" s="4"/>
      <c r="G565" s="4"/>
      <c r="H565" s="4"/>
    </row>
    <row r="566" spans="1:8" x14ac:dyDescent="0.25">
      <c r="A566" s="5">
        <f t="shared" si="13"/>
        <v>563</v>
      </c>
      <c r="B566" t="s">
        <v>1573</v>
      </c>
      <c r="C566" t="s">
        <v>1574</v>
      </c>
      <c r="D566" t="s">
        <v>45</v>
      </c>
      <c r="F566" s="4"/>
      <c r="G566" s="4"/>
      <c r="H566" s="4"/>
    </row>
    <row r="567" spans="1:8" x14ac:dyDescent="0.25">
      <c r="A567" s="5">
        <f t="shared" si="13"/>
        <v>564</v>
      </c>
      <c r="B567" t="s">
        <v>1000</v>
      </c>
      <c r="C567" t="s">
        <v>1000</v>
      </c>
      <c r="D567" t="s">
        <v>84</v>
      </c>
      <c r="F567" s="4"/>
      <c r="G567" s="4"/>
      <c r="H567" s="4"/>
    </row>
    <row r="568" spans="1:8" x14ac:dyDescent="0.25">
      <c r="A568" s="5">
        <f t="shared" si="13"/>
        <v>565</v>
      </c>
      <c r="B568" t="s">
        <v>1575</v>
      </c>
      <c r="C568" t="s">
        <v>1576</v>
      </c>
      <c r="D568" t="s">
        <v>45</v>
      </c>
      <c r="F568" s="4"/>
      <c r="G568" s="4"/>
      <c r="H568" s="4"/>
    </row>
    <row r="569" spans="1:8" x14ac:dyDescent="0.25">
      <c r="A569" s="5">
        <f t="shared" si="13"/>
        <v>566</v>
      </c>
      <c r="B569" t="s">
        <v>1577</v>
      </c>
      <c r="C569" t="s">
        <v>1578</v>
      </c>
      <c r="D569" t="s">
        <v>1130</v>
      </c>
      <c r="F569" s="4"/>
      <c r="G569" s="4"/>
      <c r="H569" s="4"/>
    </row>
    <row r="570" spans="1:8" x14ac:dyDescent="0.25">
      <c r="A570" s="5">
        <f t="shared" si="13"/>
        <v>567</v>
      </c>
      <c r="B570" t="s">
        <v>1579</v>
      </c>
      <c r="C570" t="s">
        <v>1580</v>
      </c>
      <c r="D570" t="s">
        <v>45</v>
      </c>
      <c r="F570" s="4"/>
      <c r="G570" s="4"/>
      <c r="H570" s="4"/>
    </row>
    <row r="571" spans="1:8" x14ac:dyDescent="0.25">
      <c r="A571" s="5">
        <f t="shared" si="13"/>
        <v>568</v>
      </c>
      <c r="B571" t="s">
        <v>1581</v>
      </c>
      <c r="C571" t="s">
        <v>1582</v>
      </c>
      <c r="D571" t="s">
        <v>45</v>
      </c>
      <c r="F571" s="4"/>
      <c r="G571" s="4"/>
      <c r="H571" s="4"/>
    </row>
    <row r="572" spans="1:8" x14ac:dyDescent="0.25">
      <c r="A572" s="5">
        <f t="shared" si="13"/>
        <v>569</v>
      </c>
      <c r="B572" t="s">
        <v>1583</v>
      </c>
      <c r="C572" t="s">
        <v>917</v>
      </c>
      <c r="D572" t="s">
        <v>2575</v>
      </c>
      <c r="F572" s="4"/>
      <c r="G572" s="4"/>
      <c r="H572" s="4"/>
    </row>
    <row r="573" spans="1:8" x14ac:dyDescent="0.25">
      <c r="A573" s="5">
        <f t="shared" si="13"/>
        <v>570</v>
      </c>
      <c r="B573" t="s">
        <v>1584</v>
      </c>
      <c r="C573" t="s">
        <v>1585</v>
      </c>
      <c r="D573" t="s">
        <v>45</v>
      </c>
      <c r="F573" s="4"/>
      <c r="G573" s="4"/>
      <c r="H573" s="4"/>
    </row>
    <row r="574" spans="1:8" x14ac:dyDescent="0.25">
      <c r="A574" s="5">
        <f t="shared" si="13"/>
        <v>571</v>
      </c>
      <c r="B574" t="s">
        <v>1586</v>
      </c>
      <c r="C574" t="s">
        <v>1587</v>
      </c>
      <c r="D574" t="s">
        <v>45</v>
      </c>
      <c r="F574" s="4"/>
      <c r="G574" s="4"/>
      <c r="H574" s="4"/>
    </row>
    <row r="575" spans="1:8" x14ac:dyDescent="0.25">
      <c r="A575" s="5">
        <f t="shared" si="13"/>
        <v>572</v>
      </c>
      <c r="B575" t="s">
        <v>1588</v>
      </c>
      <c r="C575" t="s">
        <v>1589</v>
      </c>
      <c r="D575" t="s">
        <v>84</v>
      </c>
      <c r="F575" s="4"/>
      <c r="G575" s="4"/>
      <c r="H575" s="4"/>
    </row>
    <row r="576" spans="1:8" x14ac:dyDescent="0.25">
      <c r="A576" s="5">
        <f t="shared" si="13"/>
        <v>573</v>
      </c>
      <c r="B576" t="s">
        <v>1590</v>
      </c>
      <c r="C576" t="s">
        <v>1591</v>
      </c>
      <c r="D576" t="s">
        <v>45</v>
      </c>
      <c r="F576" s="4"/>
      <c r="G576" s="4"/>
      <c r="H576" s="4"/>
    </row>
    <row r="577" spans="1:8" x14ac:dyDescent="0.25">
      <c r="A577" s="5">
        <f t="shared" si="13"/>
        <v>574</v>
      </c>
      <c r="B577" t="s">
        <v>1592</v>
      </c>
      <c r="C577" t="s">
        <v>1593</v>
      </c>
      <c r="D577" t="s">
        <v>773</v>
      </c>
      <c r="F577" s="4"/>
      <c r="G577" s="4"/>
      <c r="H577" s="4"/>
    </row>
    <row r="578" spans="1:8" x14ac:dyDescent="0.25">
      <c r="A578" s="5">
        <f t="shared" si="13"/>
        <v>575</v>
      </c>
      <c r="B578" t="s">
        <v>1594</v>
      </c>
      <c r="C578" t="s">
        <v>1595</v>
      </c>
      <c r="D578" t="s">
        <v>771</v>
      </c>
      <c r="F578" s="4"/>
      <c r="G578" s="4"/>
      <c r="H578" s="4"/>
    </row>
    <row r="579" spans="1:8" x14ac:dyDescent="0.25">
      <c r="A579" s="5">
        <f t="shared" si="13"/>
        <v>576</v>
      </c>
      <c r="B579" t="s">
        <v>1596</v>
      </c>
      <c r="C579" t="s">
        <v>1597</v>
      </c>
      <c r="D579" t="s">
        <v>45</v>
      </c>
      <c r="F579" s="4"/>
      <c r="G579" s="4"/>
      <c r="H579" s="4"/>
    </row>
    <row r="580" spans="1:8" x14ac:dyDescent="0.25">
      <c r="A580" s="5">
        <f t="shared" si="13"/>
        <v>577</v>
      </c>
      <c r="B580" t="s">
        <v>1598</v>
      </c>
      <c r="C580" t="s">
        <v>1599</v>
      </c>
      <c r="D580" t="s">
        <v>45</v>
      </c>
      <c r="F580" s="4"/>
      <c r="G580" s="4"/>
      <c r="H580" s="4"/>
    </row>
    <row r="581" spans="1:8" x14ac:dyDescent="0.25">
      <c r="A581" s="5">
        <f t="shared" ref="A581:A644" si="14">+A580+1</f>
        <v>578</v>
      </c>
      <c r="B581" t="s">
        <v>1600</v>
      </c>
      <c r="C581" t="s">
        <v>1601</v>
      </c>
      <c r="D581" t="s">
        <v>45</v>
      </c>
      <c r="F581" s="4"/>
      <c r="G581" s="4"/>
      <c r="H581" s="4"/>
    </row>
    <row r="582" spans="1:8" x14ac:dyDescent="0.25">
      <c r="A582" s="5">
        <f t="shared" si="14"/>
        <v>579</v>
      </c>
      <c r="B582" t="s">
        <v>1602</v>
      </c>
      <c r="C582" t="s">
        <v>1603</v>
      </c>
      <c r="D582" t="s">
        <v>45</v>
      </c>
      <c r="F582" s="4"/>
      <c r="G582" s="4"/>
      <c r="H582" s="4"/>
    </row>
    <row r="583" spans="1:8" x14ac:dyDescent="0.25">
      <c r="A583" s="5">
        <f t="shared" si="14"/>
        <v>580</v>
      </c>
      <c r="B583" t="s">
        <v>1001</v>
      </c>
      <c r="C583" t="s">
        <v>1002</v>
      </c>
      <c r="D583" t="s">
        <v>245</v>
      </c>
      <c r="F583" s="4"/>
      <c r="G583" s="4"/>
      <c r="H583" s="4"/>
    </row>
    <row r="584" spans="1:8" x14ac:dyDescent="0.25">
      <c r="A584" s="5">
        <f t="shared" si="14"/>
        <v>581</v>
      </c>
      <c r="B584" t="s">
        <v>1604</v>
      </c>
      <c r="C584" t="s">
        <v>1605</v>
      </c>
      <c r="D584" t="s">
        <v>1134</v>
      </c>
      <c r="F584" s="4"/>
      <c r="G584" s="4"/>
      <c r="H584" s="4"/>
    </row>
    <row r="585" spans="1:8" x14ac:dyDescent="0.25">
      <c r="A585" s="5">
        <f t="shared" si="14"/>
        <v>582</v>
      </c>
      <c r="B585" t="s">
        <v>1606</v>
      </c>
      <c r="C585" t="s">
        <v>1607</v>
      </c>
      <c r="D585" t="s">
        <v>84</v>
      </c>
      <c r="F585" s="4"/>
      <c r="G585" s="4"/>
      <c r="H585" s="4"/>
    </row>
    <row r="586" spans="1:8" x14ac:dyDescent="0.25">
      <c r="A586" s="5">
        <f t="shared" si="14"/>
        <v>583</v>
      </c>
      <c r="B586" t="s">
        <v>1608</v>
      </c>
      <c r="C586" t="s">
        <v>1609</v>
      </c>
      <c r="D586" t="s">
        <v>45</v>
      </c>
      <c r="F586" s="4"/>
      <c r="G586" s="4"/>
      <c r="H586" s="4"/>
    </row>
    <row r="587" spans="1:8" x14ac:dyDescent="0.25">
      <c r="A587" s="5">
        <f t="shared" si="14"/>
        <v>584</v>
      </c>
      <c r="B587" t="s">
        <v>1610</v>
      </c>
      <c r="C587" t="s">
        <v>1611</v>
      </c>
      <c r="D587" t="s">
        <v>773</v>
      </c>
      <c r="F587" s="4"/>
      <c r="G587" s="4"/>
      <c r="H587" s="4"/>
    </row>
    <row r="588" spans="1:8" x14ac:dyDescent="0.25">
      <c r="A588" s="5">
        <f t="shared" si="14"/>
        <v>585</v>
      </c>
      <c r="B588" t="s">
        <v>1612</v>
      </c>
      <c r="C588" t="s">
        <v>1613</v>
      </c>
      <c r="D588" t="s">
        <v>45</v>
      </c>
      <c r="F588" s="4"/>
      <c r="G588" s="4"/>
      <c r="H588" s="4"/>
    </row>
    <row r="589" spans="1:8" x14ac:dyDescent="0.25">
      <c r="A589" s="5">
        <f t="shared" si="14"/>
        <v>586</v>
      </c>
      <c r="B589" t="s">
        <v>1614</v>
      </c>
      <c r="C589" t="s">
        <v>1615</v>
      </c>
      <c r="D589" t="s">
        <v>45</v>
      </c>
      <c r="F589" s="4"/>
      <c r="G589" s="4"/>
      <c r="H589" s="4"/>
    </row>
    <row r="590" spans="1:8" x14ac:dyDescent="0.25">
      <c r="A590" s="5">
        <f t="shared" si="14"/>
        <v>587</v>
      </c>
      <c r="B590" t="s">
        <v>850</v>
      </c>
      <c r="C590" t="s">
        <v>851</v>
      </c>
      <c r="D590" t="s">
        <v>45</v>
      </c>
      <c r="F590" s="4"/>
      <c r="G590" s="4"/>
      <c r="H590" s="4"/>
    </row>
    <row r="591" spans="1:8" x14ac:dyDescent="0.25">
      <c r="A591" s="5">
        <f t="shared" si="14"/>
        <v>588</v>
      </c>
      <c r="B591" t="s">
        <v>1616</v>
      </c>
      <c r="C591" t="s">
        <v>1617</v>
      </c>
      <c r="D591" t="s">
        <v>773</v>
      </c>
      <c r="F591" s="4"/>
      <c r="G591" s="4"/>
      <c r="H591" s="4"/>
    </row>
    <row r="592" spans="1:8" x14ac:dyDescent="0.25">
      <c r="A592" s="5">
        <f t="shared" si="14"/>
        <v>589</v>
      </c>
      <c r="B592" t="s">
        <v>1618</v>
      </c>
      <c r="C592" t="s">
        <v>1619</v>
      </c>
      <c r="D592" t="s">
        <v>45</v>
      </c>
      <c r="F592" s="4"/>
      <c r="G592" s="4"/>
      <c r="H592" s="4"/>
    </row>
    <row r="593" spans="1:8" x14ac:dyDescent="0.25">
      <c r="A593" s="5">
        <f t="shared" si="14"/>
        <v>590</v>
      </c>
      <c r="B593" t="s">
        <v>1620</v>
      </c>
      <c r="C593" t="s">
        <v>1621</v>
      </c>
      <c r="D593" t="s">
        <v>45</v>
      </c>
      <c r="F593" s="4"/>
      <c r="G593" s="4"/>
      <c r="H593" s="4"/>
    </row>
    <row r="594" spans="1:8" x14ac:dyDescent="0.25">
      <c r="A594" s="5">
        <f t="shared" si="14"/>
        <v>591</v>
      </c>
      <c r="B594" t="s">
        <v>1622</v>
      </c>
      <c r="C594" t="s">
        <v>1623</v>
      </c>
      <c r="D594" t="s">
        <v>45</v>
      </c>
      <c r="F594" s="4"/>
      <c r="G594" s="4"/>
      <c r="H594" s="4"/>
    </row>
    <row r="595" spans="1:8" x14ac:dyDescent="0.25">
      <c r="A595" s="5">
        <f t="shared" si="14"/>
        <v>592</v>
      </c>
      <c r="B595" t="s">
        <v>1005</v>
      </c>
      <c r="C595" t="s">
        <v>1006</v>
      </c>
      <c r="D595" t="s">
        <v>45</v>
      </c>
      <c r="F595" s="4"/>
      <c r="G595" s="4"/>
      <c r="H595" s="4"/>
    </row>
    <row r="596" spans="1:8" x14ac:dyDescent="0.25">
      <c r="A596" s="5">
        <f t="shared" si="14"/>
        <v>593</v>
      </c>
      <c r="B596" t="s">
        <v>1624</v>
      </c>
      <c r="C596" t="s">
        <v>1625</v>
      </c>
      <c r="D596" t="s">
        <v>1129</v>
      </c>
      <c r="F596" s="4"/>
      <c r="G596" s="4"/>
      <c r="H596" s="4"/>
    </row>
    <row r="597" spans="1:8" x14ac:dyDescent="0.25">
      <c r="A597" s="5">
        <f t="shared" si="14"/>
        <v>594</v>
      </c>
      <c r="B597" t="s">
        <v>1626</v>
      </c>
      <c r="C597" t="s">
        <v>1627</v>
      </c>
      <c r="D597" t="s">
        <v>959</v>
      </c>
      <c r="F597" s="4"/>
      <c r="G597" s="4"/>
      <c r="H597" s="4"/>
    </row>
    <row r="598" spans="1:8" x14ac:dyDescent="0.25">
      <c r="A598" s="5">
        <f t="shared" si="14"/>
        <v>595</v>
      </c>
      <c r="B598" t="s">
        <v>1628</v>
      </c>
      <c r="C598" t="s">
        <v>1629</v>
      </c>
      <c r="D598" t="s">
        <v>87</v>
      </c>
      <c r="F598" s="4"/>
      <c r="G598" s="4"/>
      <c r="H598" s="4"/>
    </row>
    <row r="599" spans="1:8" x14ac:dyDescent="0.25">
      <c r="A599" s="5">
        <f t="shared" si="14"/>
        <v>596</v>
      </c>
      <c r="B599" t="s">
        <v>1630</v>
      </c>
      <c r="C599" t="s">
        <v>1631</v>
      </c>
      <c r="D599" t="s">
        <v>1129</v>
      </c>
      <c r="F599" s="4"/>
      <c r="G599" s="4"/>
      <c r="H599" s="4"/>
    </row>
    <row r="600" spans="1:8" x14ac:dyDescent="0.25">
      <c r="A600" s="5">
        <f t="shared" si="14"/>
        <v>597</v>
      </c>
      <c r="B600" t="s">
        <v>1632</v>
      </c>
      <c r="C600" t="s">
        <v>1633</v>
      </c>
      <c r="D600" t="s">
        <v>87</v>
      </c>
      <c r="F600" s="4"/>
      <c r="G600" s="4"/>
      <c r="H600" s="4"/>
    </row>
    <row r="601" spans="1:8" x14ac:dyDescent="0.25">
      <c r="A601" s="5">
        <f t="shared" si="14"/>
        <v>598</v>
      </c>
      <c r="B601" t="s">
        <v>1007</v>
      </c>
      <c r="C601" t="s">
        <v>1008</v>
      </c>
      <c r="D601" t="s">
        <v>538</v>
      </c>
      <c r="F601" s="4"/>
      <c r="G601" s="4"/>
      <c r="H601" s="4"/>
    </row>
    <row r="602" spans="1:8" x14ac:dyDescent="0.25">
      <c r="A602" s="5">
        <f t="shared" si="14"/>
        <v>599</v>
      </c>
      <c r="B602" t="s">
        <v>1634</v>
      </c>
      <c r="C602" t="s">
        <v>1635</v>
      </c>
      <c r="D602" t="s">
        <v>45</v>
      </c>
      <c r="F602" s="4"/>
      <c r="G602" s="4"/>
      <c r="H602" s="4"/>
    </row>
    <row r="603" spans="1:8" x14ac:dyDescent="0.25">
      <c r="A603" s="5">
        <f t="shared" si="14"/>
        <v>600</v>
      </c>
      <c r="B603" t="s">
        <v>1636</v>
      </c>
      <c r="C603" t="s">
        <v>1637</v>
      </c>
      <c r="D603" t="s">
        <v>771</v>
      </c>
      <c r="F603" s="4"/>
      <c r="G603" s="4"/>
      <c r="H603" s="4"/>
    </row>
    <row r="604" spans="1:8" x14ac:dyDescent="0.25">
      <c r="A604" s="5">
        <f t="shared" si="14"/>
        <v>601</v>
      </c>
      <c r="B604" t="s">
        <v>1638</v>
      </c>
      <c r="C604" t="s">
        <v>1639</v>
      </c>
      <c r="D604" t="s">
        <v>161</v>
      </c>
      <c r="F604" s="4"/>
      <c r="G604" s="4"/>
      <c r="H604" s="4"/>
    </row>
    <row r="605" spans="1:8" x14ac:dyDescent="0.25">
      <c r="A605" s="5">
        <f t="shared" si="14"/>
        <v>602</v>
      </c>
      <c r="B605" t="s">
        <v>1640</v>
      </c>
      <c r="C605" t="s">
        <v>1641</v>
      </c>
      <c r="D605" t="s">
        <v>1642</v>
      </c>
      <c r="F605" s="4"/>
      <c r="G605" s="4"/>
      <c r="H605" s="4"/>
    </row>
    <row r="606" spans="1:8" x14ac:dyDescent="0.25">
      <c r="A606" s="5">
        <f t="shared" si="14"/>
        <v>603</v>
      </c>
      <c r="B606" t="s">
        <v>1643</v>
      </c>
      <c r="C606" t="s">
        <v>1644</v>
      </c>
      <c r="D606" t="s">
        <v>1127</v>
      </c>
      <c r="F606" s="4"/>
      <c r="G606" s="4"/>
      <c r="H606" s="4"/>
    </row>
    <row r="607" spans="1:8" x14ac:dyDescent="0.25">
      <c r="A607" s="5">
        <f t="shared" si="14"/>
        <v>604</v>
      </c>
      <c r="B607" t="s">
        <v>1645</v>
      </c>
      <c r="C607" t="s">
        <v>1646</v>
      </c>
      <c r="D607" t="s">
        <v>1127</v>
      </c>
      <c r="F607" s="4"/>
      <c r="G607" s="4"/>
      <c r="H607" s="4"/>
    </row>
    <row r="608" spans="1:8" x14ac:dyDescent="0.25">
      <c r="A608" s="5">
        <f t="shared" si="14"/>
        <v>605</v>
      </c>
      <c r="B608" t="s">
        <v>1009</v>
      </c>
      <c r="C608" t="s">
        <v>1010</v>
      </c>
      <c r="D608" t="s">
        <v>510</v>
      </c>
      <c r="F608" s="4"/>
      <c r="G608" s="4"/>
      <c r="H608" s="4"/>
    </row>
    <row r="609" spans="1:8" x14ac:dyDescent="0.25">
      <c r="A609" s="5">
        <f t="shared" si="14"/>
        <v>606</v>
      </c>
      <c r="B609" t="s">
        <v>1647</v>
      </c>
      <c r="C609" t="s">
        <v>1648</v>
      </c>
      <c r="D609" t="s">
        <v>1129</v>
      </c>
      <c r="F609" s="4"/>
      <c r="G609" s="4"/>
      <c r="H609" s="4"/>
    </row>
    <row r="610" spans="1:8" x14ac:dyDescent="0.25">
      <c r="A610" s="5">
        <f t="shared" si="14"/>
        <v>607</v>
      </c>
      <c r="B610" t="s">
        <v>1649</v>
      </c>
      <c r="C610" t="s">
        <v>1650</v>
      </c>
      <c r="D610" t="s">
        <v>45</v>
      </c>
      <c r="F610" s="4"/>
      <c r="G610" s="4"/>
      <c r="H610" s="4"/>
    </row>
    <row r="611" spans="1:8" x14ac:dyDescent="0.25">
      <c r="A611" s="5">
        <f t="shared" si="14"/>
        <v>608</v>
      </c>
      <c r="B611" t="s">
        <v>1651</v>
      </c>
      <c r="C611" t="s">
        <v>1652</v>
      </c>
      <c r="D611" t="s">
        <v>510</v>
      </c>
      <c r="F611" s="4"/>
      <c r="G611" s="4"/>
      <c r="H611" s="4"/>
    </row>
    <row r="612" spans="1:8" x14ac:dyDescent="0.25">
      <c r="A612" s="5">
        <f t="shared" si="14"/>
        <v>609</v>
      </c>
      <c r="B612" t="s">
        <v>1653</v>
      </c>
      <c r="C612" t="s">
        <v>1654</v>
      </c>
      <c r="D612" t="s">
        <v>2579</v>
      </c>
      <c r="F612" s="4"/>
      <c r="G612" s="4"/>
      <c r="H612" s="4"/>
    </row>
    <row r="613" spans="1:8" x14ac:dyDescent="0.25">
      <c r="A613" s="5">
        <f t="shared" si="14"/>
        <v>610</v>
      </c>
      <c r="B613" t="s">
        <v>1655</v>
      </c>
      <c r="C613" t="s">
        <v>1656</v>
      </c>
      <c r="D613" t="s">
        <v>1129</v>
      </c>
      <c r="F613" s="4"/>
      <c r="G613" s="4"/>
      <c r="H613" s="4"/>
    </row>
    <row r="614" spans="1:8" x14ac:dyDescent="0.25">
      <c r="A614" s="5">
        <f t="shared" si="14"/>
        <v>611</v>
      </c>
      <c r="B614" t="s">
        <v>1657</v>
      </c>
      <c r="C614" t="s">
        <v>1658</v>
      </c>
      <c r="D614" t="s">
        <v>1133</v>
      </c>
      <c r="F614" s="4"/>
      <c r="G614" s="4"/>
      <c r="H614" s="4"/>
    </row>
    <row r="615" spans="1:8" x14ac:dyDescent="0.25">
      <c r="A615" s="5">
        <f t="shared" si="14"/>
        <v>612</v>
      </c>
      <c r="B615" t="s">
        <v>1659</v>
      </c>
      <c r="C615" t="s">
        <v>1660</v>
      </c>
      <c r="D615" t="s">
        <v>45</v>
      </c>
      <c r="F615" s="4"/>
      <c r="G615" s="4"/>
      <c r="H615" s="4"/>
    </row>
    <row r="616" spans="1:8" x14ac:dyDescent="0.25">
      <c r="A616" s="5">
        <f t="shared" si="14"/>
        <v>613</v>
      </c>
      <c r="B616" t="s">
        <v>1661</v>
      </c>
      <c r="C616" t="s">
        <v>1662</v>
      </c>
      <c r="D616" t="s">
        <v>1129</v>
      </c>
      <c r="F616" s="4"/>
      <c r="G616" s="4"/>
      <c r="H616" s="4"/>
    </row>
    <row r="617" spans="1:8" x14ac:dyDescent="0.25">
      <c r="A617" s="5">
        <f t="shared" si="14"/>
        <v>614</v>
      </c>
      <c r="B617" t="s">
        <v>1663</v>
      </c>
      <c r="C617" t="s">
        <v>1664</v>
      </c>
      <c r="D617" t="s">
        <v>45</v>
      </c>
      <c r="F617" s="4"/>
      <c r="G617" s="4"/>
      <c r="H617" s="4"/>
    </row>
    <row r="618" spans="1:8" x14ac:dyDescent="0.25">
      <c r="A618" s="5">
        <f t="shared" si="14"/>
        <v>615</v>
      </c>
      <c r="B618" t="s">
        <v>1665</v>
      </c>
      <c r="C618" t="s">
        <v>1666</v>
      </c>
      <c r="D618" t="s">
        <v>45</v>
      </c>
      <c r="F618" s="4"/>
      <c r="G618" s="4"/>
      <c r="H618" s="4"/>
    </row>
    <row r="619" spans="1:8" x14ac:dyDescent="0.25">
      <c r="A619" s="5">
        <f t="shared" si="14"/>
        <v>616</v>
      </c>
      <c r="B619" t="s">
        <v>1667</v>
      </c>
      <c r="C619" t="s">
        <v>1668</v>
      </c>
      <c r="D619" t="s">
        <v>1127</v>
      </c>
      <c r="F619" s="4"/>
      <c r="G619" s="4"/>
      <c r="H619" s="4"/>
    </row>
    <row r="620" spans="1:8" x14ac:dyDescent="0.25">
      <c r="A620" s="5">
        <f t="shared" si="14"/>
        <v>617</v>
      </c>
      <c r="B620" t="s">
        <v>1669</v>
      </c>
      <c r="C620" t="s">
        <v>1670</v>
      </c>
      <c r="D620" t="s">
        <v>510</v>
      </c>
      <c r="F620" s="4"/>
      <c r="G620" s="4"/>
      <c r="H620" s="4"/>
    </row>
    <row r="621" spans="1:8" x14ac:dyDescent="0.25">
      <c r="A621" s="5">
        <f t="shared" si="14"/>
        <v>618</v>
      </c>
      <c r="B621" t="s">
        <v>1671</v>
      </c>
      <c r="C621" t="s">
        <v>1672</v>
      </c>
      <c r="D621" t="s">
        <v>2576</v>
      </c>
      <c r="F621" s="4"/>
      <c r="G621" s="4"/>
      <c r="H621" s="4"/>
    </row>
    <row r="622" spans="1:8" x14ac:dyDescent="0.25">
      <c r="A622" s="5">
        <f t="shared" si="14"/>
        <v>619</v>
      </c>
      <c r="B622" t="s">
        <v>1673</v>
      </c>
      <c r="C622" t="s">
        <v>1674</v>
      </c>
      <c r="D622" t="s">
        <v>1129</v>
      </c>
      <c r="F622" s="4"/>
      <c r="G622" s="4"/>
      <c r="H622" s="4"/>
    </row>
    <row r="623" spans="1:8" x14ac:dyDescent="0.25">
      <c r="A623" s="5">
        <f t="shared" si="14"/>
        <v>620</v>
      </c>
      <c r="B623" t="s">
        <v>1675</v>
      </c>
      <c r="C623" t="s">
        <v>1676</v>
      </c>
      <c r="D623" t="s">
        <v>1133</v>
      </c>
      <c r="F623" s="4"/>
      <c r="G623" s="4"/>
      <c r="H623" s="4"/>
    </row>
    <row r="624" spans="1:8" x14ac:dyDescent="0.25">
      <c r="A624" s="5">
        <f t="shared" si="14"/>
        <v>621</v>
      </c>
      <c r="B624" t="s">
        <v>1677</v>
      </c>
      <c r="C624" t="s">
        <v>1678</v>
      </c>
      <c r="D624" t="s">
        <v>773</v>
      </c>
      <c r="F624" s="4"/>
      <c r="G624" s="4"/>
      <c r="H624" s="4"/>
    </row>
    <row r="625" spans="1:8" x14ac:dyDescent="0.25">
      <c r="A625" s="5">
        <f t="shared" si="14"/>
        <v>622</v>
      </c>
      <c r="B625" t="s">
        <v>1679</v>
      </c>
      <c r="C625" t="s">
        <v>1680</v>
      </c>
      <c r="D625" t="s">
        <v>87</v>
      </c>
      <c r="F625" s="4"/>
      <c r="G625" s="4"/>
      <c r="H625" s="4"/>
    </row>
    <row r="626" spans="1:8" x14ac:dyDescent="0.25">
      <c r="A626" s="5">
        <f t="shared" si="14"/>
        <v>623</v>
      </c>
      <c r="B626" t="s">
        <v>1681</v>
      </c>
      <c r="C626" t="s">
        <v>1682</v>
      </c>
      <c r="D626" t="s">
        <v>538</v>
      </c>
      <c r="F626" s="4"/>
      <c r="G626" s="4"/>
      <c r="H626" s="4"/>
    </row>
    <row r="627" spans="1:8" x14ac:dyDescent="0.25">
      <c r="A627" s="5">
        <f t="shared" si="14"/>
        <v>624</v>
      </c>
      <c r="B627" t="s">
        <v>1683</v>
      </c>
      <c r="C627" t="s">
        <v>1684</v>
      </c>
      <c r="D627" t="s">
        <v>45</v>
      </c>
      <c r="F627" s="4"/>
      <c r="G627" s="4"/>
      <c r="H627" s="4"/>
    </row>
    <row r="628" spans="1:8" x14ac:dyDescent="0.25">
      <c r="A628" s="5">
        <f t="shared" si="14"/>
        <v>625</v>
      </c>
      <c r="B628" t="s">
        <v>1685</v>
      </c>
      <c r="C628" t="s">
        <v>1686</v>
      </c>
      <c r="D628" t="s">
        <v>959</v>
      </c>
      <c r="F628" s="4"/>
      <c r="G628" s="4"/>
      <c r="H628" s="4"/>
    </row>
    <row r="629" spans="1:8" x14ac:dyDescent="0.25">
      <c r="A629" s="5">
        <f t="shared" si="14"/>
        <v>626</v>
      </c>
      <c r="B629" t="s">
        <v>1687</v>
      </c>
      <c r="C629" t="s">
        <v>1688</v>
      </c>
      <c r="D629" t="s">
        <v>45</v>
      </c>
      <c r="F629" s="4"/>
      <c r="G629" s="4"/>
      <c r="H629" s="4"/>
    </row>
    <row r="630" spans="1:8" x14ac:dyDescent="0.25">
      <c r="A630" s="5">
        <f t="shared" si="14"/>
        <v>627</v>
      </c>
      <c r="B630" t="s">
        <v>1689</v>
      </c>
      <c r="C630" t="s">
        <v>1690</v>
      </c>
      <c r="D630" t="s">
        <v>45</v>
      </c>
      <c r="F630" s="4"/>
      <c r="G630" s="4"/>
      <c r="H630" s="4"/>
    </row>
    <row r="631" spans="1:8" x14ac:dyDescent="0.25">
      <c r="A631" s="5">
        <f t="shared" si="14"/>
        <v>628</v>
      </c>
      <c r="B631" t="s">
        <v>1691</v>
      </c>
      <c r="C631" t="s">
        <v>1692</v>
      </c>
      <c r="D631" t="s">
        <v>1134</v>
      </c>
      <c r="F631" s="4"/>
      <c r="G631" s="4"/>
      <c r="H631" s="4"/>
    </row>
    <row r="632" spans="1:8" x14ac:dyDescent="0.25">
      <c r="A632" s="5">
        <f t="shared" si="14"/>
        <v>629</v>
      </c>
      <c r="B632" t="s">
        <v>1693</v>
      </c>
      <c r="C632" t="s">
        <v>1694</v>
      </c>
      <c r="D632" t="s">
        <v>1131</v>
      </c>
      <c r="F632" s="4"/>
      <c r="G632" s="4"/>
      <c r="H632" s="4"/>
    </row>
    <row r="633" spans="1:8" x14ac:dyDescent="0.25">
      <c r="A633" s="5">
        <f t="shared" si="14"/>
        <v>630</v>
      </c>
      <c r="B633" t="s">
        <v>1695</v>
      </c>
      <c r="C633" t="s">
        <v>1696</v>
      </c>
      <c r="D633" t="s">
        <v>45</v>
      </c>
      <c r="F633" s="4"/>
      <c r="G633" s="4"/>
      <c r="H633" s="4"/>
    </row>
    <row r="634" spans="1:8" x14ac:dyDescent="0.25">
      <c r="A634" s="5">
        <f t="shared" si="14"/>
        <v>631</v>
      </c>
      <c r="B634" t="s">
        <v>1697</v>
      </c>
      <c r="C634" t="s">
        <v>1698</v>
      </c>
      <c r="D634" t="s">
        <v>1134</v>
      </c>
      <c r="F634" s="4"/>
      <c r="G634" s="4"/>
      <c r="H634" s="4"/>
    </row>
    <row r="635" spans="1:8" x14ac:dyDescent="0.25">
      <c r="A635" s="5">
        <f t="shared" si="14"/>
        <v>632</v>
      </c>
      <c r="B635" t="s">
        <v>1699</v>
      </c>
      <c r="C635" t="s">
        <v>1700</v>
      </c>
      <c r="D635" t="s">
        <v>1133</v>
      </c>
      <c r="F635" s="4"/>
      <c r="G635" s="4"/>
      <c r="H635" s="4"/>
    </row>
    <row r="636" spans="1:8" x14ac:dyDescent="0.25">
      <c r="A636" s="5">
        <f t="shared" si="14"/>
        <v>633</v>
      </c>
      <c r="B636" t="s">
        <v>910</v>
      </c>
      <c r="C636" t="s">
        <v>911</v>
      </c>
      <c r="D636" t="s">
        <v>45</v>
      </c>
      <c r="F636" s="4"/>
      <c r="G636" s="4"/>
      <c r="H636" s="4"/>
    </row>
    <row r="637" spans="1:8" x14ac:dyDescent="0.25">
      <c r="A637" s="5">
        <f t="shared" si="14"/>
        <v>634</v>
      </c>
      <c r="B637" t="s">
        <v>1701</v>
      </c>
      <c r="C637" t="s">
        <v>1702</v>
      </c>
      <c r="D637" t="s">
        <v>46</v>
      </c>
      <c r="F637" s="4"/>
      <c r="G637" s="4"/>
      <c r="H637" s="4"/>
    </row>
    <row r="638" spans="1:8" x14ac:dyDescent="0.25">
      <c r="A638" s="5">
        <f t="shared" si="14"/>
        <v>635</v>
      </c>
      <c r="B638" t="s">
        <v>1703</v>
      </c>
      <c r="C638" t="s">
        <v>1704</v>
      </c>
      <c r="D638" t="s">
        <v>1133</v>
      </c>
      <c r="F638" s="4"/>
      <c r="G638" s="4"/>
      <c r="H638" s="4"/>
    </row>
    <row r="639" spans="1:8" x14ac:dyDescent="0.25">
      <c r="A639" s="5">
        <f t="shared" si="14"/>
        <v>636</v>
      </c>
      <c r="B639" t="s">
        <v>1705</v>
      </c>
      <c r="C639" t="s">
        <v>1706</v>
      </c>
      <c r="D639" t="s">
        <v>45</v>
      </c>
      <c r="F639" s="4"/>
      <c r="G639" s="4"/>
      <c r="H639" s="4"/>
    </row>
    <row r="640" spans="1:8" x14ac:dyDescent="0.25">
      <c r="A640" s="5">
        <f t="shared" si="14"/>
        <v>637</v>
      </c>
      <c r="B640" t="s">
        <v>1707</v>
      </c>
      <c r="C640" t="s">
        <v>1708</v>
      </c>
      <c r="D640" t="s">
        <v>45</v>
      </c>
      <c r="F640" s="4"/>
      <c r="G640" s="4"/>
      <c r="H640" s="4"/>
    </row>
    <row r="641" spans="1:8" x14ac:dyDescent="0.25">
      <c r="A641" s="5">
        <f t="shared" si="14"/>
        <v>638</v>
      </c>
      <c r="B641" t="s">
        <v>1013</v>
      </c>
      <c r="C641" t="s">
        <v>1014</v>
      </c>
      <c r="D641" t="s">
        <v>45</v>
      </c>
      <c r="F641" s="4"/>
      <c r="G641" s="4"/>
      <c r="H641" s="4"/>
    </row>
    <row r="642" spans="1:8" x14ac:dyDescent="0.25">
      <c r="A642" s="5">
        <f t="shared" si="14"/>
        <v>639</v>
      </c>
      <c r="B642" t="s">
        <v>1709</v>
      </c>
      <c r="C642" t="s">
        <v>1710</v>
      </c>
      <c r="D642" t="s">
        <v>45</v>
      </c>
      <c r="F642" s="4"/>
      <c r="G642" s="4"/>
      <c r="H642" s="4"/>
    </row>
    <row r="643" spans="1:8" x14ac:dyDescent="0.25">
      <c r="A643" s="5">
        <f t="shared" si="14"/>
        <v>640</v>
      </c>
      <c r="B643" t="s">
        <v>1711</v>
      </c>
      <c r="C643" t="s">
        <v>1712</v>
      </c>
      <c r="D643" t="s">
        <v>1129</v>
      </c>
      <c r="F643" s="4"/>
      <c r="G643" s="4"/>
      <c r="H643" s="4"/>
    </row>
    <row r="644" spans="1:8" x14ac:dyDescent="0.25">
      <c r="A644" s="5">
        <f t="shared" si="14"/>
        <v>641</v>
      </c>
      <c r="B644" t="s">
        <v>1713</v>
      </c>
      <c r="C644" t="s">
        <v>1714</v>
      </c>
      <c r="D644" t="s">
        <v>45</v>
      </c>
      <c r="F644" s="4"/>
      <c r="G644" s="4"/>
      <c r="H644" s="4"/>
    </row>
    <row r="645" spans="1:8" x14ac:dyDescent="0.25">
      <c r="A645" s="5">
        <f t="shared" ref="A645:A708" si="15">+A644+1</f>
        <v>642</v>
      </c>
      <c r="B645" t="s">
        <v>1715</v>
      </c>
      <c r="C645" t="s">
        <v>1716</v>
      </c>
      <c r="D645" t="s">
        <v>45</v>
      </c>
      <c r="F645" s="4"/>
      <c r="G645" s="4"/>
      <c r="H645" s="4"/>
    </row>
    <row r="646" spans="1:8" x14ac:dyDescent="0.25">
      <c r="A646" s="5">
        <f t="shared" si="15"/>
        <v>643</v>
      </c>
      <c r="B646" t="s">
        <v>1717</v>
      </c>
      <c r="C646" t="s">
        <v>1718</v>
      </c>
      <c r="D646" t="s">
        <v>1128</v>
      </c>
      <c r="F646" s="4"/>
      <c r="G646" s="4"/>
      <c r="H646" s="4"/>
    </row>
    <row r="647" spans="1:8" x14ac:dyDescent="0.25">
      <c r="A647" s="5">
        <f t="shared" si="15"/>
        <v>644</v>
      </c>
      <c r="B647" t="s">
        <v>1719</v>
      </c>
      <c r="C647" t="s">
        <v>1720</v>
      </c>
      <c r="D647" t="s">
        <v>45</v>
      </c>
      <c r="F647" s="4"/>
      <c r="G647" s="4"/>
      <c r="H647" s="4"/>
    </row>
    <row r="648" spans="1:8" x14ac:dyDescent="0.25">
      <c r="A648" s="5">
        <f t="shared" si="15"/>
        <v>645</v>
      </c>
      <c r="B648" t="s">
        <v>1721</v>
      </c>
      <c r="C648" t="s">
        <v>1722</v>
      </c>
      <c r="D648" t="s">
        <v>45</v>
      </c>
      <c r="F648" s="4"/>
      <c r="G648" s="4"/>
      <c r="H648" s="4"/>
    </row>
    <row r="649" spans="1:8" x14ac:dyDescent="0.25">
      <c r="A649" s="5">
        <f t="shared" si="15"/>
        <v>646</v>
      </c>
      <c r="B649" t="s">
        <v>1723</v>
      </c>
      <c r="C649" t="s">
        <v>1724</v>
      </c>
      <c r="D649" t="s">
        <v>45</v>
      </c>
      <c r="F649" s="4"/>
      <c r="G649" s="4"/>
      <c r="H649" s="4"/>
    </row>
    <row r="650" spans="1:8" x14ac:dyDescent="0.25">
      <c r="A650" s="5">
        <f t="shared" si="15"/>
        <v>647</v>
      </c>
      <c r="B650" t="s">
        <v>1725</v>
      </c>
      <c r="C650" t="s">
        <v>1725</v>
      </c>
      <c r="D650" t="s">
        <v>45</v>
      </c>
      <c r="F650" s="4"/>
      <c r="G650" s="4"/>
      <c r="H650" s="4"/>
    </row>
    <row r="651" spans="1:8" x14ac:dyDescent="0.25">
      <c r="A651" s="5">
        <f t="shared" si="15"/>
        <v>648</v>
      </c>
      <c r="B651" t="s">
        <v>1726</v>
      </c>
      <c r="C651" t="s">
        <v>1727</v>
      </c>
      <c r="D651" t="s">
        <v>2580</v>
      </c>
      <c r="F651" s="4"/>
      <c r="G651" s="4"/>
      <c r="H651" s="4"/>
    </row>
    <row r="652" spans="1:8" x14ac:dyDescent="0.25">
      <c r="A652" s="5">
        <f t="shared" si="15"/>
        <v>649</v>
      </c>
      <c r="B652" t="s">
        <v>1728</v>
      </c>
      <c r="C652" t="s">
        <v>1729</v>
      </c>
      <c r="D652" t="s">
        <v>45</v>
      </c>
      <c r="F652" s="4"/>
      <c r="G652" s="4"/>
      <c r="H652" s="4"/>
    </row>
    <row r="653" spans="1:8" x14ac:dyDescent="0.25">
      <c r="A653" s="5">
        <f t="shared" si="15"/>
        <v>650</v>
      </c>
      <c r="B653" t="s">
        <v>1730</v>
      </c>
      <c r="C653" t="s">
        <v>1731</v>
      </c>
      <c r="D653" t="s">
        <v>773</v>
      </c>
      <c r="F653" s="4"/>
      <c r="G653" s="4"/>
      <c r="H653" s="4"/>
    </row>
    <row r="654" spans="1:8" x14ac:dyDescent="0.25">
      <c r="A654" s="5">
        <f t="shared" si="15"/>
        <v>651</v>
      </c>
      <c r="B654" t="s">
        <v>1732</v>
      </c>
      <c r="C654" t="s">
        <v>1733</v>
      </c>
      <c r="D654" t="s">
        <v>45</v>
      </c>
      <c r="F654" s="4"/>
      <c r="G654" s="4"/>
      <c r="H654" s="4"/>
    </row>
    <row r="655" spans="1:8" x14ac:dyDescent="0.25">
      <c r="A655" s="5">
        <f t="shared" si="15"/>
        <v>652</v>
      </c>
      <c r="B655" t="s">
        <v>1017</v>
      </c>
      <c r="C655" t="s">
        <v>1018</v>
      </c>
      <c r="D655" t="s">
        <v>773</v>
      </c>
      <c r="F655" s="4"/>
      <c r="G655" s="4"/>
      <c r="H655" s="4"/>
    </row>
    <row r="656" spans="1:8" x14ac:dyDescent="0.25">
      <c r="A656" s="5">
        <f t="shared" si="15"/>
        <v>653</v>
      </c>
      <c r="B656" t="s">
        <v>1734</v>
      </c>
      <c r="C656" t="s">
        <v>1735</v>
      </c>
      <c r="D656" t="s">
        <v>45</v>
      </c>
      <c r="F656" s="4"/>
      <c r="G656" s="4"/>
      <c r="H656" s="4"/>
    </row>
    <row r="657" spans="1:8" x14ac:dyDescent="0.25">
      <c r="A657" s="5">
        <f t="shared" si="15"/>
        <v>654</v>
      </c>
      <c r="B657" t="s">
        <v>1736</v>
      </c>
      <c r="C657" t="s">
        <v>1737</v>
      </c>
      <c r="D657" t="s">
        <v>45</v>
      </c>
      <c r="F657" s="4"/>
      <c r="G657" s="4"/>
      <c r="H657" s="4"/>
    </row>
    <row r="658" spans="1:8" x14ac:dyDescent="0.25">
      <c r="A658" s="5">
        <f t="shared" si="15"/>
        <v>655</v>
      </c>
      <c r="B658" t="s">
        <v>1738</v>
      </c>
      <c r="C658" t="s">
        <v>1739</v>
      </c>
      <c r="D658" t="s">
        <v>186</v>
      </c>
      <c r="F658" s="4"/>
      <c r="G658" s="4"/>
      <c r="H658" s="4"/>
    </row>
    <row r="659" spans="1:8" x14ac:dyDescent="0.25">
      <c r="A659" s="5">
        <f t="shared" si="15"/>
        <v>656</v>
      </c>
      <c r="B659" t="s">
        <v>1740</v>
      </c>
      <c r="C659" t="s">
        <v>1741</v>
      </c>
      <c r="D659" t="s">
        <v>84</v>
      </c>
      <c r="F659" s="4"/>
      <c r="G659" s="4"/>
      <c r="H659" s="4"/>
    </row>
    <row r="660" spans="1:8" x14ac:dyDescent="0.25">
      <c r="A660" s="5">
        <f t="shared" si="15"/>
        <v>657</v>
      </c>
      <c r="B660" t="s">
        <v>1742</v>
      </c>
      <c r="C660" t="s">
        <v>1743</v>
      </c>
      <c r="D660" t="s">
        <v>45</v>
      </c>
      <c r="F660" s="4"/>
      <c r="G660" s="4"/>
      <c r="H660" s="4"/>
    </row>
    <row r="661" spans="1:8" x14ac:dyDescent="0.25">
      <c r="A661" s="5">
        <f t="shared" si="15"/>
        <v>658</v>
      </c>
      <c r="B661" t="s">
        <v>1744</v>
      </c>
      <c r="C661" t="s">
        <v>1745</v>
      </c>
      <c r="D661" t="s">
        <v>1130</v>
      </c>
      <c r="F661" s="4"/>
      <c r="G661" s="4"/>
      <c r="H661" s="4"/>
    </row>
    <row r="662" spans="1:8" x14ac:dyDescent="0.25">
      <c r="A662" s="5">
        <f t="shared" si="15"/>
        <v>659</v>
      </c>
      <c r="B662" t="s">
        <v>1746</v>
      </c>
      <c r="C662" t="s">
        <v>1747</v>
      </c>
      <c r="D662" t="s">
        <v>186</v>
      </c>
      <c r="F662" s="4"/>
      <c r="G662" s="4"/>
      <c r="H662" s="4"/>
    </row>
    <row r="663" spans="1:8" x14ac:dyDescent="0.25">
      <c r="A663" s="5">
        <f t="shared" si="15"/>
        <v>660</v>
      </c>
      <c r="B663" t="s">
        <v>1748</v>
      </c>
      <c r="C663" t="s">
        <v>1749</v>
      </c>
      <c r="D663" t="s">
        <v>1128</v>
      </c>
      <c r="F663" s="4"/>
      <c r="G663" s="4"/>
      <c r="H663" s="4"/>
    </row>
    <row r="664" spans="1:8" x14ac:dyDescent="0.25">
      <c r="A664" s="5">
        <f t="shared" si="15"/>
        <v>661</v>
      </c>
      <c r="B664" t="s">
        <v>1750</v>
      </c>
      <c r="C664" t="s">
        <v>1751</v>
      </c>
      <c r="D664" t="s">
        <v>45</v>
      </c>
      <c r="F664" s="4"/>
      <c r="G664" s="4"/>
      <c r="H664" s="4"/>
    </row>
    <row r="665" spans="1:8" x14ac:dyDescent="0.25">
      <c r="A665" s="5">
        <f t="shared" si="15"/>
        <v>662</v>
      </c>
      <c r="B665" t="s">
        <v>1752</v>
      </c>
      <c r="C665" t="s">
        <v>1753</v>
      </c>
      <c r="D665" t="s">
        <v>45</v>
      </c>
      <c r="F665" s="4"/>
      <c r="G665" s="4"/>
      <c r="H665" s="4"/>
    </row>
    <row r="666" spans="1:8" x14ac:dyDescent="0.25">
      <c r="A666" s="5">
        <f t="shared" si="15"/>
        <v>663</v>
      </c>
      <c r="B666" t="s">
        <v>1754</v>
      </c>
      <c r="C666" t="s">
        <v>1755</v>
      </c>
      <c r="D666" t="s">
        <v>45</v>
      </c>
      <c r="F666" s="4"/>
      <c r="G666" s="4"/>
      <c r="H666" s="4"/>
    </row>
    <row r="667" spans="1:8" x14ac:dyDescent="0.25">
      <c r="A667" s="5">
        <f t="shared" si="15"/>
        <v>664</v>
      </c>
      <c r="B667" t="s">
        <v>1756</v>
      </c>
      <c r="C667" t="s">
        <v>1757</v>
      </c>
      <c r="D667" t="s">
        <v>84</v>
      </c>
      <c r="F667" s="4"/>
      <c r="G667" s="4"/>
      <c r="H667" s="4"/>
    </row>
    <row r="668" spans="1:8" x14ac:dyDescent="0.25">
      <c r="A668" s="5">
        <f t="shared" si="15"/>
        <v>665</v>
      </c>
      <c r="B668" t="s">
        <v>1758</v>
      </c>
      <c r="C668" t="s">
        <v>1759</v>
      </c>
      <c r="D668" t="s">
        <v>45</v>
      </c>
      <c r="F668" s="4"/>
      <c r="G668" s="4"/>
      <c r="H668" s="4"/>
    </row>
    <row r="669" spans="1:8" x14ac:dyDescent="0.25">
      <c r="A669" s="5">
        <f t="shared" si="15"/>
        <v>666</v>
      </c>
      <c r="B669" t="s">
        <v>1760</v>
      </c>
      <c r="C669" t="s">
        <v>1761</v>
      </c>
      <c r="D669" t="s">
        <v>45</v>
      </c>
      <c r="F669" s="4"/>
      <c r="G669" s="4"/>
      <c r="H669" s="4"/>
    </row>
    <row r="670" spans="1:8" x14ac:dyDescent="0.25">
      <c r="A670" s="5">
        <f t="shared" si="15"/>
        <v>667</v>
      </c>
      <c r="B670" t="s">
        <v>1762</v>
      </c>
      <c r="C670" t="s">
        <v>1763</v>
      </c>
      <c r="D670" t="s">
        <v>538</v>
      </c>
      <c r="F670" s="4"/>
      <c r="G670" s="4"/>
      <c r="H670" s="4"/>
    </row>
    <row r="671" spans="1:8" x14ac:dyDescent="0.25">
      <c r="A671" s="5">
        <f t="shared" si="15"/>
        <v>668</v>
      </c>
      <c r="B671" t="s">
        <v>1764</v>
      </c>
      <c r="C671" t="s">
        <v>1765</v>
      </c>
      <c r="D671" t="s">
        <v>45</v>
      </c>
      <c r="F671" s="4"/>
      <c r="G671" s="4"/>
      <c r="H671" s="4"/>
    </row>
    <row r="672" spans="1:8" x14ac:dyDescent="0.25">
      <c r="A672" s="5">
        <f t="shared" si="15"/>
        <v>669</v>
      </c>
      <c r="B672" t="s">
        <v>1766</v>
      </c>
      <c r="C672" t="s">
        <v>1767</v>
      </c>
      <c r="D672" t="s">
        <v>1127</v>
      </c>
      <c r="F672" s="4"/>
      <c r="G672" s="4"/>
      <c r="H672" s="4"/>
    </row>
    <row r="673" spans="1:8" x14ac:dyDescent="0.25">
      <c r="A673" s="5">
        <f t="shared" si="15"/>
        <v>670</v>
      </c>
      <c r="B673" t="s">
        <v>1768</v>
      </c>
      <c r="C673" t="s">
        <v>1769</v>
      </c>
      <c r="D673" t="s">
        <v>1133</v>
      </c>
      <c r="F673" s="4"/>
      <c r="G673" s="4"/>
      <c r="H673" s="4"/>
    </row>
    <row r="674" spans="1:8" x14ac:dyDescent="0.25">
      <c r="A674" s="5">
        <f t="shared" si="15"/>
        <v>671</v>
      </c>
      <c r="B674" t="s">
        <v>1770</v>
      </c>
      <c r="C674" t="s">
        <v>1771</v>
      </c>
      <c r="D674" t="s">
        <v>84</v>
      </c>
      <c r="F674" s="4"/>
      <c r="G674" s="4"/>
      <c r="H674" s="4"/>
    </row>
    <row r="675" spans="1:8" x14ac:dyDescent="0.25">
      <c r="A675" s="5">
        <f t="shared" si="15"/>
        <v>672</v>
      </c>
      <c r="B675" t="s">
        <v>1023</v>
      </c>
      <c r="C675" t="s">
        <v>1024</v>
      </c>
      <c r="D675" t="s">
        <v>84</v>
      </c>
      <c r="F675" s="4"/>
      <c r="G675" s="4"/>
      <c r="H675" s="4"/>
    </row>
    <row r="676" spans="1:8" x14ac:dyDescent="0.25">
      <c r="A676" s="5">
        <f t="shared" si="15"/>
        <v>673</v>
      </c>
      <c r="B676" t="s">
        <v>1772</v>
      </c>
      <c r="C676" t="s">
        <v>1773</v>
      </c>
      <c r="D676" t="s">
        <v>2579</v>
      </c>
      <c r="F676" s="4"/>
      <c r="G676" s="4"/>
      <c r="H676" s="4"/>
    </row>
    <row r="677" spans="1:8" x14ac:dyDescent="0.25">
      <c r="A677" s="5">
        <f t="shared" si="15"/>
        <v>674</v>
      </c>
      <c r="B677" t="s">
        <v>1774</v>
      </c>
      <c r="C677" t="s">
        <v>1775</v>
      </c>
      <c r="D677" t="s">
        <v>47</v>
      </c>
      <c r="F677" s="4"/>
      <c r="G677" s="4"/>
      <c r="H677" s="4"/>
    </row>
    <row r="678" spans="1:8" x14ac:dyDescent="0.25">
      <c r="A678" s="5">
        <f t="shared" si="15"/>
        <v>675</v>
      </c>
      <c r="B678" t="s">
        <v>1776</v>
      </c>
      <c r="C678" t="s">
        <v>1777</v>
      </c>
      <c r="D678" t="s">
        <v>45</v>
      </c>
      <c r="F678" s="4"/>
      <c r="G678" s="4"/>
      <c r="H678" s="4"/>
    </row>
    <row r="679" spans="1:8" x14ac:dyDescent="0.25">
      <c r="A679" s="5">
        <f t="shared" si="15"/>
        <v>676</v>
      </c>
      <c r="B679" t="s">
        <v>1778</v>
      </c>
      <c r="C679" t="s">
        <v>890</v>
      </c>
      <c r="D679" t="s">
        <v>771</v>
      </c>
      <c r="F679" s="4"/>
      <c r="G679" s="4"/>
      <c r="H679" s="4"/>
    </row>
    <row r="680" spans="1:8" x14ac:dyDescent="0.25">
      <c r="A680" s="5">
        <f t="shared" si="15"/>
        <v>677</v>
      </c>
      <c r="B680" t="s">
        <v>1779</v>
      </c>
      <c r="C680" t="s">
        <v>1780</v>
      </c>
      <c r="D680" t="s">
        <v>45</v>
      </c>
      <c r="F680" s="4"/>
      <c r="G680" s="4"/>
      <c r="H680" s="4"/>
    </row>
    <row r="681" spans="1:8" x14ac:dyDescent="0.25">
      <c r="A681" s="5">
        <f t="shared" si="15"/>
        <v>678</v>
      </c>
      <c r="B681" t="s">
        <v>1781</v>
      </c>
      <c r="C681" t="s">
        <v>1782</v>
      </c>
      <c r="D681" t="s">
        <v>87</v>
      </c>
      <c r="F681" s="4"/>
      <c r="G681" s="4"/>
      <c r="H681" s="4"/>
    </row>
    <row r="682" spans="1:8" x14ac:dyDescent="0.25">
      <c r="A682" s="5">
        <f t="shared" si="15"/>
        <v>679</v>
      </c>
      <c r="B682" t="s">
        <v>1783</v>
      </c>
      <c r="C682" t="s">
        <v>1784</v>
      </c>
      <c r="D682" t="s">
        <v>771</v>
      </c>
      <c r="F682" s="4"/>
      <c r="G682" s="4"/>
      <c r="H682" s="4"/>
    </row>
    <row r="683" spans="1:8" x14ac:dyDescent="0.25">
      <c r="A683" s="5">
        <f t="shared" si="15"/>
        <v>680</v>
      </c>
      <c r="B683" t="s">
        <v>1785</v>
      </c>
      <c r="C683" t="s">
        <v>1786</v>
      </c>
      <c r="D683" t="s">
        <v>45</v>
      </c>
      <c r="F683" s="4"/>
      <c r="G683" s="4"/>
      <c r="H683" s="4"/>
    </row>
    <row r="684" spans="1:8" x14ac:dyDescent="0.25">
      <c r="A684" s="5">
        <f t="shared" si="15"/>
        <v>681</v>
      </c>
      <c r="B684" t="s">
        <v>1787</v>
      </c>
      <c r="C684" t="s">
        <v>1788</v>
      </c>
      <c r="D684" t="s">
        <v>510</v>
      </c>
      <c r="F684" s="4"/>
      <c r="G684" s="4"/>
      <c r="H684" s="4"/>
    </row>
    <row r="685" spans="1:8" x14ac:dyDescent="0.25">
      <c r="A685" s="5">
        <f t="shared" si="15"/>
        <v>682</v>
      </c>
      <c r="B685" t="s">
        <v>1789</v>
      </c>
      <c r="C685" t="s">
        <v>1790</v>
      </c>
      <c r="D685" t="s">
        <v>1127</v>
      </c>
      <c r="F685" s="4"/>
      <c r="G685" s="4"/>
      <c r="H685" s="4"/>
    </row>
    <row r="686" spans="1:8" x14ac:dyDescent="0.25">
      <c r="A686" s="5">
        <f t="shared" si="15"/>
        <v>683</v>
      </c>
      <c r="B686" t="s">
        <v>1791</v>
      </c>
      <c r="C686" t="s">
        <v>1792</v>
      </c>
      <c r="D686" t="s">
        <v>45</v>
      </c>
      <c r="F686" s="4"/>
      <c r="G686" s="4"/>
      <c r="H686" s="4"/>
    </row>
    <row r="687" spans="1:8" x14ac:dyDescent="0.25">
      <c r="A687" s="5">
        <f t="shared" si="15"/>
        <v>684</v>
      </c>
      <c r="B687" t="s">
        <v>1031</v>
      </c>
      <c r="C687" t="s">
        <v>1032</v>
      </c>
      <c r="D687" t="s">
        <v>45</v>
      </c>
      <c r="F687" s="4"/>
      <c r="G687" s="4"/>
      <c r="H687" s="4"/>
    </row>
    <row r="688" spans="1:8" x14ac:dyDescent="0.25">
      <c r="A688" s="5">
        <f t="shared" si="15"/>
        <v>685</v>
      </c>
      <c r="B688" t="s">
        <v>1793</v>
      </c>
      <c r="C688" t="s">
        <v>1794</v>
      </c>
      <c r="D688" t="s">
        <v>2573</v>
      </c>
      <c r="F688" s="4"/>
      <c r="G688" s="4"/>
      <c r="H688" s="4"/>
    </row>
    <row r="689" spans="1:8" x14ac:dyDescent="0.25">
      <c r="A689" s="5">
        <f t="shared" si="15"/>
        <v>686</v>
      </c>
      <c r="B689" t="s">
        <v>1795</v>
      </c>
      <c r="C689" t="s">
        <v>1796</v>
      </c>
      <c r="D689" t="s">
        <v>959</v>
      </c>
      <c r="F689" s="4"/>
      <c r="G689" s="4"/>
      <c r="H689" s="4"/>
    </row>
    <row r="690" spans="1:8" x14ac:dyDescent="0.25">
      <c r="A690" s="5">
        <f t="shared" si="15"/>
        <v>687</v>
      </c>
      <c r="B690" t="s">
        <v>1797</v>
      </c>
      <c r="C690" t="s">
        <v>1798</v>
      </c>
      <c r="D690" t="s">
        <v>45</v>
      </c>
      <c r="F690" s="4"/>
      <c r="G690" s="4"/>
      <c r="H690" s="4"/>
    </row>
    <row r="691" spans="1:8" x14ac:dyDescent="0.25">
      <c r="A691" s="5">
        <f t="shared" si="15"/>
        <v>688</v>
      </c>
      <c r="B691" t="s">
        <v>1799</v>
      </c>
      <c r="C691" t="s">
        <v>1800</v>
      </c>
      <c r="D691" t="s">
        <v>1127</v>
      </c>
      <c r="F691" s="4"/>
      <c r="G691" s="4"/>
      <c r="H691" s="4"/>
    </row>
    <row r="692" spans="1:8" x14ac:dyDescent="0.25">
      <c r="A692" s="5">
        <f t="shared" si="15"/>
        <v>689</v>
      </c>
      <c r="B692" t="s">
        <v>1033</v>
      </c>
      <c r="C692" t="s">
        <v>1034</v>
      </c>
      <c r="D692" t="s">
        <v>773</v>
      </c>
      <c r="F692" s="4"/>
      <c r="G692" s="4"/>
      <c r="H692" s="4"/>
    </row>
    <row r="693" spans="1:8" x14ac:dyDescent="0.25">
      <c r="A693" s="5">
        <f t="shared" si="15"/>
        <v>690</v>
      </c>
      <c r="B693" t="s">
        <v>1801</v>
      </c>
      <c r="C693" t="s">
        <v>1802</v>
      </c>
      <c r="D693" t="s">
        <v>84</v>
      </c>
      <c r="F693" s="4"/>
      <c r="G693" s="4"/>
      <c r="H693" s="4"/>
    </row>
    <row r="694" spans="1:8" x14ac:dyDescent="0.25">
      <c r="A694" s="5">
        <f t="shared" si="15"/>
        <v>691</v>
      </c>
      <c r="B694" t="s">
        <v>1803</v>
      </c>
      <c r="C694" t="s">
        <v>1804</v>
      </c>
      <c r="D694" t="s">
        <v>87</v>
      </c>
      <c r="F694" s="4"/>
      <c r="G694" s="4"/>
      <c r="H694" s="4"/>
    </row>
    <row r="695" spans="1:8" x14ac:dyDescent="0.25">
      <c r="A695" s="5">
        <f t="shared" si="15"/>
        <v>692</v>
      </c>
      <c r="B695" t="s">
        <v>1805</v>
      </c>
      <c r="C695" t="s">
        <v>1806</v>
      </c>
      <c r="D695" t="s">
        <v>45</v>
      </c>
      <c r="F695" s="4"/>
      <c r="G695" s="4"/>
      <c r="H695" s="4"/>
    </row>
    <row r="696" spans="1:8" x14ac:dyDescent="0.25">
      <c r="A696" s="5">
        <f t="shared" si="15"/>
        <v>693</v>
      </c>
      <c r="B696" t="s">
        <v>1807</v>
      </c>
      <c r="C696" t="s">
        <v>1808</v>
      </c>
      <c r="D696" t="s">
        <v>1127</v>
      </c>
      <c r="F696" s="4"/>
      <c r="G696" s="4"/>
      <c r="H696" s="4"/>
    </row>
    <row r="697" spans="1:8" x14ac:dyDescent="0.25">
      <c r="A697" s="5">
        <f t="shared" si="15"/>
        <v>694</v>
      </c>
      <c r="B697" t="s">
        <v>1809</v>
      </c>
      <c r="C697" t="s">
        <v>1810</v>
      </c>
      <c r="D697" t="s">
        <v>282</v>
      </c>
      <c r="F697" s="4"/>
      <c r="G697" s="4"/>
      <c r="H697" s="4"/>
    </row>
    <row r="698" spans="1:8" x14ac:dyDescent="0.25">
      <c r="A698" s="5">
        <f t="shared" si="15"/>
        <v>695</v>
      </c>
      <c r="B698" t="s">
        <v>1811</v>
      </c>
      <c r="C698" t="s">
        <v>1812</v>
      </c>
      <c r="D698" t="s">
        <v>1134</v>
      </c>
      <c r="F698" s="4"/>
      <c r="G698" s="4"/>
      <c r="H698" s="4"/>
    </row>
    <row r="699" spans="1:8" x14ac:dyDescent="0.25">
      <c r="A699" s="5">
        <f t="shared" si="15"/>
        <v>696</v>
      </c>
      <c r="B699" t="s">
        <v>1035</v>
      </c>
      <c r="C699" t="s">
        <v>1036</v>
      </c>
      <c r="D699" t="s">
        <v>45</v>
      </c>
      <c r="F699" s="4"/>
      <c r="G699" s="4"/>
      <c r="H699" s="4"/>
    </row>
    <row r="700" spans="1:8" x14ac:dyDescent="0.25">
      <c r="A700" s="5">
        <f t="shared" si="15"/>
        <v>697</v>
      </c>
      <c r="B700" t="s">
        <v>1813</v>
      </c>
      <c r="C700" t="s">
        <v>1814</v>
      </c>
      <c r="D700" t="s">
        <v>45</v>
      </c>
      <c r="F700" s="4"/>
      <c r="G700" s="4"/>
      <c r="H700" s="4"/>
    </row>
    <row r="701" spans="1:8" x14ac:dyDescent="0.25">
      <c r="A701" s="5">
        <f t="shared" si="15"/>
        <v>698</v>
      </c>
      <c r="B701" t="s">
        <v>1815</v>
      </c>
      <c r="C701" t="s">
        <v>1816</v>
      </c>
      <c r="D701" t="s">
        <v>45</v>
      </c>
      <c r="F701" s="4"/>
      <c r="G701" s="4"/>
      <c r="H701" s="4"/>
    </row>
    <row r="702" spans="1:8" x14ac:dyDescent="0.25">
      <c r="A702" s="5">
        <f t="shared" si="15"/>
        <v>699</v>
      </c>
      <c r="B702" t="s">
        <v>1817</v>
      </c>
      <c r="C702" t="s">
        <v>1818</v>
      </c>
      <c r="D702" t="s">
        <v>45</v>
      </c>
      <c r="F702" s="4"/>
      <c r="G702" s="4"/>
      <c r="H702" s="4"/>
    </row>
    <row r="703" spans="1:8" x14ac:dyDescent="0.25">
      <c r="A703" s="5">
        <f t="shared" si="15"/>
        <v>700</v>
      </c>
      <c r="B703" t="s">
        <v>1819</v>
      </c>
      <c r="C703" t="s">
        <v>1820</v>
      </c>
      <c r="D703" t="s">
        <v>1134</v>
      </c>
      <c r="F703" s="4"/>
      <c r="G703" s="4"/>
      <c r="H703" s="4"/>
    </row>
    <row r="704" spans="1:8" x14ac:dyDescent="0.25">
      <c r="A704" s="5">
        <f t="shared" si="15"/>
        <v>701</v>
      </c>
      <c r="B704" t="s">
        <v>1821</v>
      </c>
      <c r="C704" t="s">
        <v>1822</v>
      </c>
      <c r="D704" t="s">
        <v>773</v>
      </c>
      <c r="F704" s="4"/>
      <c r="G704" s="4"/>
      <c r="H704" s="4"/>
    </row>
    <row r="705" spans="1:8" x14ac:dyDescent="0.25">
      <c r="A705" s="5">
        <f t="shared" si="15"/>
        <v>702</v>
      </c>
      <c r="B705" t="s">
        <v>1823</v>
      </c>
      <c r="C705" t="s">
        <v>1824</v>
      </c>
      <c r="D705" t="s">
        <v>45</v>
      </c>
      <c r="F705" s="4"/>
      <c r="G705" s="4"/>
      <c r="H705" s="4"/>
    </row>
    <row r="706" spans="1:8" x14ac:dyDescent="0.25">
      <c r="A706" s="5">
        <f t="shared" si="15"/>
        <v>703</v>
      </c>
      <c r="B706" t="s">
        <v>1825</v>
      </c>
      <c r="C706" t="s">
        <v>1826</v>
      </c>
      <c r="D706" t="s">
        <v>1127</v>
      </c>
      <c r="F706" s="4"/>
      <c r="G706" s="4"/>
      <c r="H706" s="4"/>
    </row>
    <row r="707" spans="1:8" x14ac:dyDescent="0.25">
      <c r="A707" s="5">
        <f t="shared" si="15"/>
        <v>704</v>
      </c>
      <c r="B707" t="s">
        <v>1827</v>
      </c>
      <c r="C707" t="s">
        <v>1828</v>
      </c>
      <c r="D707" t="s">
        <v>45</v>
      </c>
      <c r="F707" s="4"/>
      <c r="G707" s="4"/>
      <c r="H707" s="4"/>
    </row>
    <row r="708" spans="1:8" x14ac:dyDescent="0.25">
      <c r="A708" s="5">
        <f t="shared" si="15"/>
        <v>705</v>
      </c>
      <c r="B708" t="s">
        <v>1829</v>
      </c>
      <c r="C708" t="s">
        <v>1830</v>
      </c>
      <c r="D708" t="s">
        <v>45</v>
      </c>
      <c r="F708" s="4"/>
      <c r="G708" s="4"/>
      <c r="H708" s="4"/>
    </row>
    <row r="709" spans="1:8" x14ac:dyDescent="0.25">
      <c r="A709" s="5">
        <f t="shared" ref="A709:A772" si="16">+A708+1</f>
        <v>706</v>
      </c>
      <c r="B709" t="s">
        <v>1831</v>
      </c>
      <c r="C709" t="s">
        <v>1832</v>
      </c>
      <c r="D709" t="s">
        <v>398</v>
      </c>
      <c r="F709" s="4"/>
      <c r="G709" s="4"/>
      <c r="H709" s="4"/>
    </row>
    <row r="710" spans="1:8" x14ac:dyDescent="0.25">
      <c r="A710" s="5">
        <f t="shared" si="16"/>
        <v>707</v>
      </c>
      <c r="B710" t="s">
        <v>1833</v>
      </c>
      <c r="C710" t="s">
        <v>1834</v>
      </c>
      <c r="D710" t="s">
        <v>2583</v>
      </c>
      <c r="F710" s="4"/>
      <c r="G710" s="4"/>
      <c r="H710" s="4"/>
    </row>
    <row r="711" spans="1:8" x14ac:dyDescent="0.25">
      <c r="A711" s="5">
        <f t="shared" si="16"/>
        <v>708</v>
      </c>
      <c r="B711" t="s">
        <v>1835</v>
      </c>
      <c r="C711" t="s">
        <v>1836</v>
      </c>
      <c r="D711" t="s">
        <v>1133</v>
      </c>
      <c r="F711" s="4"/>
      <c r="G711" s="4"/>
      <c r="H711" s="4"/>
    </row>
    <row r="712" spans="1:8" x14ac:dyDescent="0.25">
      <c r="A712" s="5">
        <f t="shared" si="16"/>
        <v>709</v>
      </c>
      <c r="B712" t="s">
        <v>1837</v>
      </c>
      <c r="C712" t="s">
        <v>1838</v>
      </c>
      <c r="D712" t="s">
        <v>1129</v>
      </c>
      <c r="F712" s="4"/>
      <c r="G712" s="4"/>
      <c r="H712" s="4"/>
    </row>
    <row r="713" spans="1:8" x14ac:dyDescent="0.25">
      <c r="A713" s="5">
        <f t="shared" si="16"/>
        <v>710</v>
      </c>
      <c r="B713" t="s">
        <v>1839</v>
      </c>
      <c r="C713" t="s">
        <v>1840</v>
      </c>
      <c r="D713" t="s">
        <v>45</v>
      </c>
      <c r="F713" s="4"/>
      <c r="G713" s="4"/>
      <c r="H713" s="4"/>
    </row>
    <row r="714" spans="1:8" x14ac:dyDescent="0.25">
      <c r="A714" s="5">
        <f t="shared" si="16"/>
        <v>711</v>
      </c>
      <c r="B714" t="s">
        <v>1841</v>
      </c>
      <c r="C714" t="s">
        <v>1842</v>
      </c>
      <c r="D714" t="s">
        <v>45</v>
      </c>
      <c r="F714" s="4"/>
      <c r="G714" s="4"/>
      <c r="H714" s="4"/>
    </row>
    <row r="715" spans="1:8" x14ac:dyDescent="0.25">
      <c r="A715" s="5">
        <f t="shared" si="16"/>
        <v>712</v>
      </c>
      <c r="B715" t="s">
        <v>1843</v>
      </c>
      <c r="C715" t="s">
        <v>1844</v>
      </c>
      <c r="D715" t="s">
        <v>45</v>
      </c>
      <c r="F715" s="4"/>
      <c r="G715" s="4"/>
      <c r="H715" s="4"/>
    </row>
    <row r="716" spans="1:8" x14ac:dyDescent="0.25">
      <c r="A716" s="5">
        <f t="shared" si="16"/>
        <v>713</v>
      </c>
      <c r="B716" t="s">
        <v>1845</v>
      </c>
      <c r="C716" t="s">
        <v>1846</v>
      </c>
      <c r="D716" t="s">
        <v>538</v>
      </c>
      <c r="F716" s="4"/>
      <c r="G716" s="4"/>
      <c r="H716" s="4"/>
    </row>
    <row r="717" spans="1:8" x14ac:dyDescent="0.25">
      <c r="A717" s="5">
        <f t="shared" si="16"/>
        <v>714</v>
      </c>
      <c r="B717" t="s">
        <v>1847</v>
      </c>
      <c r="C717" t="s">
        <v>1848</v>
      </c>
      <c r="D717" t="s">
        <v>771</v>
      </c>
      <c r="F717" s="4"/>
      <c r="G717" s="4"/>
      <c r="H717" s="4"/>
    </row>
    <row r="718" spans="1:8" x14ac:dyDescent="0.25">
      <c r="A718" s="5">
        <f t="shared" si="16"/>
        <v>715</v>
      </c>
      <c r="B718" t="s">
        <v>1849</v>
      </c>
      <c r="C718" t="s">
        <v>1850</v>
      </c>
      <c r="D718" t="s">
        <v>45</v>
      </c>
      <c r="F718" s="4"/>
      <c r="G718" s="4"/>
      <c r="H718" s="4"/>
    </row>
    <row r="719" spans="1:8" x14ac:dyDescent="0.25">
      <c r="A719" s="5">
        <f t="shared" si="16"/>
        <v>716</v>
      </c>
      <c r="B719" t="s">
        <v>1851</v>
      </c>
      <c r="C719" t="s">
        <v>1852</v>
      </c>
      <c r="D719" t="s">
        <v>282</v>
      </c>
      <c r="F719" s="4"/>
      <c r="G719" s="4"/>
      <c r="H719" s="4"/>
    </row>
    <row r="720" spans="1:8" x14ac:dyDescent="0.25">
      <c r="A720" s="5">
        <f t="shared" si="16"/>
        <v>717</v>
      </c>
      <c r="B720" t="s">
        <v>1853</v>
      </c>
      <c r="C720" t="s">
        <v>1854</v>
      </c>
      <c r="D720" t="s">
        <v>278</v>
      </c>
      <c r="F720" s="4"/>
      <c r="G720" s="4"/>
      <c r="H720" s="4"/>
    </row>
    <row r="721" spans="1:8" x14ac:dyDescent="0.25">
      <c r="A721" s="5">
        <f t="shared" si="16"/>
        <v>718</v>
      </c>
      <c r="B721" t="s">
        <v>1855</v>
      </c>
      <c r="C721" t="s">
        <v>1856</v>
      </c>
      <c r="D721" t="s">
        <v>1134</v>
      </c>
      <c r="F721" s="4"/>
      <c r="G721" s="4"/>
      <c r="H721" s="4"/>
    </row>
    <row r="722" spans="1:8" x14ac:dyDescent="0.25">
      <c r="A722" s="5">
        <f t="shared" si="16"/>
        <v>719</v>
      </c>
      <c r="B722" t="s">
        <v>1857</v>
      </c>
      <c r="C722" t="s">
        <v>1858</v>
      </c>
      <c r="D722" t="s">
        <v>510</v>
      </c>
      <c r="F722" s="4"/>
      <c r="G722" s="4"/>
      <c r="H722" s="4"/>
    </row>
    <row r="723" spans="1:8" x14ac:dyDescent="0.25">
      <c r="A723" s="5">
        <f t="shared" si="16"/>
        <v>720</v>
      </c>
      <c r="B723" t="s">
        <v>1859</v>
      </c>
      <c r="C723" t="s">
        <v>1860</v>
      </c>
      <c r="D723" t="s">
        <v>45</v>
      </c>
      <c r="F723" s="4"/>
      <c r="G723" s="4"/>
      <c r="H723" s="4"/>
    </row>
    <row r="724" spans="1:8" x14ac:dyDescent="0.25">
      <c r="A724" s="5">
        <f t="shared" si="16"/>
        <v>721</v>
      </c>
      <c r="B724" t="s">
        <v>1861</v>
      </c>
      <c r="C724" t="s">
        <v>1862</v>
      </c>
      <c r="D724" t="s">
        <v>45</v>
      </c>
      <c r="F724" s="4"/>
      <c r="G724" s="4"/>
      <c r="H724" s="4"/>
    </row>
    <row r="725" spans="1:8" x14ac:dyDescent="0.25">
      <c r="A725" s="5">
        <f t="shared" si="16"/>
        <v>722</v>
      </c>
      <c r="B725" t="s">
        <v>1863</v>
      </c>
      <c r="C725" t="s">
        <v>1864</v>
      </c>
      <c r="D725" t="s">
        <v>45</v>
      </c>
      <c r="F725" s="4"/>
      <c r="G725" s="4"/>
      <c r="H725" s="4"/>
    </row>
    <row r="726" spans="1:8" x14ac:dyDescent="0.25">
      <c r="A726" s="5">
        <f t="shared" si="16"/>
        <v>723</v>
      </c>
      <c r="B726" t="s">
        <v>1865</v>
      </c>
      <c r="C726" t="s">
        <v>1866</v>
      </c>
      <c r="D726" t="s">
        <v>45</v>
      </c>
      <c r="F726" s="4"/>
      <c r="G726" s="4"/>
      <c r="H726" s="4"/>
    </row>
    <row r="727" spans="1:8" x14ac:dyDescent="0.25">
      <c r="A727" s="5">
        <f t="shared" si="16"/>
        <v>724</v>
      </c>
      <c r="B727" t="s">
        <v>1867</v>
      </c>
      <c r="C727" t="s">
        <v>1868</v>
      </c>
      <c r="D727" t="s">
        <v>87</v>
      </c>
      <c r="F727" s="4"/>
      <c r="G727" s="4"/>
      <c r="H727" s="4"/>
    </row>
    <row r="728" spans="1:8" x14ac:dyDescent="0.25">
      <c r="A728" s="5">
        <f t="shared" si="16"/>
        <v>725</v>
      </c>
      <c r="B728" t="s">
        <v>1869</v>
      </c>
      <c r="C728" t="s">
        <v>1870</v>
      </c>
      <c r="D728" t="s">
        <v>45</v>
      </c>
      <c r="F728" s="4"/>
      <c r="G728" s="4"/>
      <c r="H728" s="4"/>
    </row>
    <row r="729" spans="1:8" x14ac:dyDescent="0.25">
      <c r="A729" s="5">
        <f t="shared" si="16"/>
        <v>726</v>
      </c>
      <c r="B729" t="s">
        <v>1871</v>
      </c>
      <c r="C729" t="s">
        <v>1872</v>
      </c>
      <c r="D729" t="s">
        <v>1133</v>
      </c>
      <c r="F729" s="4"/>
      <c r="G729" s="4"/>
      <c r="H729" s="4"/>
    </row>
    <row r="730" spans="1:8" x14ac:dyDescent="0.25">
      <c r="A730" s="5">
        <f t="shared" si="16"/>
        <v>727</v>
      </c>
      <c r="B730" t="s">
        <v>1873</v>
      </c>
      <c r="C730" t="s">
        <v>1874</v>
      </c>
      <c r="D730" t="s">
        <v>45</v>
      </c>
      <c r="F730" s="4"/>
      <c r="G730" s="4"/>
      <c r="H730" s="4"/>
    </row>
    <row r="731" spans="1:8" x14ac:dyDescent="0.25">
      <c r="A731" s="5">
        <f t="shared" si="16"/>
        <v>728</v>
      </c>
      <c r="B731" t="s">
        <v>1875</v>
      </c>
      <c r="C731" t="s">
        <v>1876</v>
      </c>
      <c r="D731" t="s">
        <v>45</v>
      </c>
      <c r="F731" s="4"/>
      <c r="G731" s="4"/>
      <c r="H731" s="4"/>
    </row>
    <row r="732" spans="1:8" x14ac:dyDescent="0.25">
      <c r="A732" s="5">
        <f t="shared" si="16"/>
        <v>729</v>
      </c>
      <c r="B732" t="s">
        <v>1039</v>
      </c>
      <c r="C732" t="s">
        <v>1040</v>
      </c>
      <c r="D732" t="s">
        <v>538</v>
      </c>
      <c r="F732" s="4"/>
      <c r="G732" s="4"/>
      <c r="H732" s="4"/>
    </row>
    <row r="733" spans="1:8" x14ac:dyDescent="0.25">
      <c r="A733" s="5">
        <f t="shared" si="16"/>
        <v>730</v>
      </c>
      <c r="B733" t="s">
        <v>1877</v>
      </c>
      <c r="C733" t="s">
        <v>1878</v>
      </c>
      <c r="D733" t="s">
        <v>959</v>
      </c>
      <c r="F733" s="4"/>
      <c r="G733" s="4"/>
      <c r="H733" s="4"/>
    </row>
    <row r="734" spans="1:8" x14ac:dyDescent="0.25">
      <c r="A734" s="5">
        <f t="shared" si="16"/>
        <v>731</v>
      </c>
      <c r="B734" t="s">
        <v>1879</v>
      </c>
      <c r="C734" t="s">
        <v>1880</v>
      </c>
      <c r="D734" t="s">
        <v>1130</v>
      </c>
      <c r="F734" s="4"/>
      <c r="G734" s="4"/>
      <c r="H734" s="4"/>
    </row>
    <row r="735" spans="1:8" x14ac:dyDescent="0.25">
      <c r="A735" s="5">
        <f t="shared" si="16"/>
        <v>732</v>
      </c>
      <c r="B735" t="s">
        <v>1881</v>
      </c>
      <c r="C735" t="s">
        <v>1882</v>
      </c>
      <c r="D735" t="s">
        <v>959</v>
      </c>
      <c r="F735" s="4"/>
      <c r="G735" s="4"/>
      <c r="H735" s="4"/>
    </row>
    <row r="736" spans="1:8" x14ac:dyDescent="0.25">
      <c r="A736" s="5">
        <f t="shared" si="16"/>
        <v>733</v>
      </c>
      <c r="B736" t="s">
        <v>1883</v>
      </c>
      <c r="C736" t="s">
        <v>1884</v>
      </c>
      <c r="D736" t="s">
        <v>45</v>
      </c>
      <c r="F736" s="4"/>
      <c r="G736" s="4"/>
      <c r="H736" s="4"/>
    </row>
    <row r="737" spans="1:8" x14ac:dyDescent="0.25">
      <c r="A737" s="5">
        <f t="shared" si="16"/>
        <v>734</v>
      </c>
      <c r="B737" t="s">
        <v>1885</v>
      </c>
      <c r="C737" t="s">
        <v>1886</v>
      </c>
      <c r="D737" t="s">
        <v>771</v>
      </c>
      <c r="F737" s="4"/>
      <c r="G737" s="4"/>
      <c r="H737" s="4"/>
    </row>
    <row r="738" spans="1:8" x14ac:dyDescent="0.25">
      <c r="A738" s="5">
        <f t="shared" si="16"/>
        <v>735</v>
      </c>
      <c r="B738" t="s">
        <v>1887</v>
      </c>
      <c r="C738" t="s">
        <v>1888</v>
      </c>
      <c r="D738" t="s">
        <v>45</v>
      </c>
      <c r="F738" s="4"/>
      <c r="G738" s="4"/>
      <c r="H738" s="4"/>
    </row>
    <row r="739" spans="1:8" x14ac:dyDescent="0.25">
      <c r="A739" s="5">
        <f t="shared" si="16"/>
        <v>736</v>
      </c>
      <c r="B739" t="s">
        <v>1889</v>
      </c>
      <c r="C739" t="s">
        <v>1890</v>
      </c>
      <c r="D739" t="s">
        <v>45</v>
      </c>
      <c r="F739" s="4"/>
      <c r="G739" s="4"/>
      <c r="H739" s="4"/>
    </row>
    <row r="740" spans="1:8" x14ac:dyDescent="0.25">
      <c r="A740" s="5">
        <f t="shared" si="16"/>
        <v>737</v>
      </c>
      <c r="B740" t="s">
        <v>1891</v>
      </c>
      <c r="C740" t="s">
        <v>1892</v>
      </c>
      <c r="D740" t="s">
        <v>45</v>
      </c>
      <c r="F740" s="4"/>
      <c r="G740" s="4"/>
      <c r="H740" s="4"/>
    </row>
    <row r="741" spans="1:8" x14ac:dyDescent="0.25">
      <c r="A741" s="5">
        <f t="shared" si="16"/>
        <v>738</v>
      </c>
      <c r="B741" t="s">
        <v>1893</v>
      </c>
      <c r="C741" t="s">
        <v>1894</v>
      </c>
      <c r="D741" t="s">
        <v>45</v>
      </c>
      <c r="F741" s="4"/>
      <c r="G741" s="4"/>
      <c r="H741" s="4"/>
    </row>
    <row r="742" spans="1:8" x14ac:dyDescent="0.25">
      <c r="A742" s="5">
        <f t="shared" si="16"/>
        <v>739</v>
      </c>
      <c r="B742" t="s">
        <v>1895</v>
      </c>
      <c r="C742" t="s">
        <v>1896</v>
      </c>
      <c r="D742" t="s">
        <v>45</v>
      </c>
      <c r="F742" s="4"/>
      <c r="G742" s="4"/>
      <c r="H742" s="4"/>
    </row>
    <row r="743" spans="1:8" x14ac:dyDescent="0.25">
      <c r="A743" s="5">
        <f t="shared" si="16"/>
        <v>740</v>
      </c>
      <c r="B743" t="s">
        <v>1897</v>
      </c>
      <c r="C743" t="s">
        <v>1898</v>
      </c>
      <c r="D743" t="s">
        <v>45</v>
      </c>
      <c r="F743" s="4"/>
      <c r="G743" s="4"/>
      <c r="H743" s="4"/>
    </row>
    <row r="744" spans="1:8" x14ac:dyDescent="0.25">
      <c r="A744" s="5">
        <f t="shared" si="16"/>
        <v>741</v>
      </c>
      <c r="B744" t="s">
        <v>1899</v>
      </c>
      <c r="C744" t="s">
        <v>1900</v>
      </c>
      <c r="D744" t="s">
        <v>771</v>
      </c>
      <c r="F744" s="4"/>
      <c r="G744" s="4"/>
      <c r="H744" s="4"/>
    </row>
    <row r="745" spans="1:8" x14ac:dyDescent="0.25">
      <c r="A745" s="5">
        <f t="shared" si="16"/>
        <v>742</v>
      </c>
      <c r="B745" t="s">
        <v>1901</v>
      </c>
      <c r="C745" t="s">
        <v>1902</v>
      </c>
      <c r="D745" t="s">
        <v>161</v>
      </c>
      <c r="F745" s="4"/>
      <c r="G745" s="4"/>
      <c r="H745" s="4"/>
    </row>
    <row r="746" spans="1:8" x14ac:dyDescent="0.25">
      <c r="A746" s="5">
        <f t="shared" si="16"/>
        <v>743</v>
      </c>
      <c r="B746" t="s">
        <v>1903</v>
      </c>
      <c r="C746" t="s">
        <v>1904</v>
      </c>
      <c r="D746" t="s">
        <v>1131</v>
      </c>
      <c r="F746" s="4"/>
      <c r="G746" s="4"/>
      <c r="H746" s="4"/>
    </row>
    <row r="747" spans="1:8" x14ac:dyDescent="0.25">
      <c r="A747" s="5">
        <f t="shared" si="16"/>
        <v>744</v>
      </c>
      <c r="B747" t="s">
        <v>1905</v>
      </c>
      <c r="C747" t="s">
        <v>1906</v>
      </c>
      <c r="D747" t="s">
        <v>1133</v>
      </c>
      <c r="F747" s="4"/>
      <c r="G747" s="4"/>
      <c r="H747" s="4"/>
    </row>
    <row r="748" spans="1:8" x14ac:dyDescent="0.25">
      <c r="A748" s="5">
        <f t="shared" si="16"/>
        <v>745</v>
      </c>
      <c r="B748" t="s">
        <v>1907</v>
      </c>
      <c r="C748" t="s">
        <v>1908</v>
      </c>
      <c r="D748" t="s">
        <v>1127</v>
      </c>
      <c r="F748" s="4"/>
      <c r="G748" s="4"/>
      <c r="H748" s="4"/>
    </row>
    <row r="749" spans="1:8" x14ac:dyDescent="0.25">
      <c r="A749" s="5">
        <f t="shared" si="16"/>
        <v>746</v>
      </c>
      <c r="B749" t="s">
        <v>1909</v>
      </c>
      <c r="C749" t="s">
        <v>1910</v>
      </c>
      <c r="D749" t="s">
        <v>2576</v>
      </c>
      <c r="F749" s="4"/>
      <c r="G749" s="4"/>
      <c r="H749" s="4"/>
    </row>
    <row r="750" spans="1:8" x14ac:dyDescent="0.25">
      <c r="A750" s="5">
        <f t="shared" si="16"/>
        <v>747</v>
      </c>
      <c r="B750" t="s">
        <v>1911</v>
      </c>
      <c r="C750" t="s">
        <v>1912</v>
      </c>
      <c r="D750" t="s">
        <v>45</v>
      </c>
      <c r="F750" s="4"/>
      <c r="G750" s="4"/>
      <c r="H750" s="4"/>
    </row>
    <row r="751" spans="1:8" x14ac:dyDescent="0.25">
      <c r="A751" s="5">
        <f t="shared" si="16"/>
        <v>748</v>
      </c>
      <c r="B751" t="s">
        <v>1913</v>
      </c>
      <c r="C751" t="s">
        <v>1914</v>
      </c>
      <c r="D751" t="s">
        <v>2573</v>
      </c>
      <c r="F751" s="4"/>
      <c r="G751" s="4"/>
      <c r="H751" s="4"/>
    </row>
    <row r="752" spans="1:8" x14ac:dyDescent="0.25">
      <c r="A752" s="5">
        <f t="shared" si="16"/>
        <v>749</v>
      </c>
      <c r="B752" t="s">
        <v>1915</v>
      </c>
      <c r="C752" t="s">
        <v>1916</v>
      </c>
      <c r="D752" t="s">
        <v>771</v>
      </c>
      <c r="F752" s="4"/>
      <c r="G752" s="4"/>
      <c r="H752" s="4"/>
    </row>
    <row r="753" spans="1:8" x14ac:dyDescent="0.25">
      <c r="A753" s="5">
        <f t="shared" si="16"/>
        <v>750</v>
      </c>
      <c r="B753" t="s">
        <v>1917</v>
      </c>
      <c r="C753" t="s">
        <v>1918</v>
      </c>
      <c r="D753" t="s">
        <v>1133</v>
      </c>
      <c r="F753" s="4"/>
      <c r="G753" s="4"/>
      <c r="H753" s="4"/>
    </row>
    <row r="754" spans="1:8" x14ac:dyDescent="0.25">
      <c r="A754" s="5">
        <f t="shared" si="16"/>
        <v>751</v>
      </c>
      <c r="B754" t="s">
        <v>1919</v>
      </c>
      <c r="C754" t="s">
        <v>1920</v>
      </c>
      <c r="D754" t="s">
        <v>959</v>
      </c>
      <c r="F754" s="4"/>
      <c r="G754" s="4"/>
      <c r="H754" s="4"/>
    </row>
    <row r="755" spans="1:8" x14ac:dyDescent="0.25">
      <c r="A755" s="5">
        <f t="shared" si="16"/>
        <v>752</v>
      </c>
      <c r="B755" t="s">
        <v>1921</v>
      </c>
      <c r="C755" t="s">
        <v>1922</v>
      </c>
      <c r="D755" t="s">
        <v>45</v>
      </c>
      <c r="F755" s="4"/>
      <c r="G755" s="4"/>
      <c r="H755" s="4"/>
    </row>
    <row r="756" spans="1:8" x14ac:dyDescent="0.25">
      <c r="A756" s="5">
        <f t="shared" si="16"/>
        <v>753</v>
      </c>
      <c r="B756" t="s">
        <v>1923</v>
      </c>
      <c r="C756" t="s">
        <v>1924</v>
      </c>
      <c r="D756" t="s">
        <v>1131</v>
      </c>
      <c r="F756" s="4"/>
      <c r="G756" s="4"/>
      <c r="H756" s="4"/>
    </row>
    <row r="757" spans="1:8" x14ac:dyDescent="0.25">
      <c r="A757" s="5">
        <f t="shared" si="16"/>
        <v>754</v>
      </c>
      <c r="B757" t="s">
        <v>1925</v>
      </c>
      <c r="C757" t="s">
        <v>1926</v>
      </c>
      <c r="D757" t="s">
        <v>45</v>
      </c>
      <c r="F757" s="4"/>
      <c r="G757" s="4"/>
      <c r="H757" s="4"/>
    </row>
    <row r="758" spans="1:8" x14ac:dyDescent="0.25">
      <c r="A758" s="5">
        <f t="shared" si="16"/>
        <v>755</v>
      </c>
      <c r="B758" t="s">
        <v>1927</v>
      </c>
      <c r="C758" t="s">
        <v>1928</v>
      </c>
      <c r="D758" t="s">
        <v>278</v>
      </c>
      <c r="F758" s="4"/>
      <c r="G758" s="4"/>
      <c r="H758" s="4"/>
    </row>
    <row r="759" spans="1:8" x14ac:dyDescent="0.25">
      <c r="A759" s="5">
        <f t="shared" si="16"/>
        <v>756</v>
      </c>
      <c r="B759" t="s">
        <v>1929</v>
      </c>
      <c r="C759" t="s">
        <v>1930</v>
      </c>
      <c r="D759" t="s">
        <v>1133</v>
      </c>
      <c r="F759" s="4"/>
      <c r="G759" s="4"/>
      <c r="H759" s="4"/>
    </row>
    <row r="760" spans="1:8" x14ac:dyDescent="0.25">
      <c r="A760" s="5">
        <f t="shared" si="16"/>
        <v>757</v>
      </c>
      <c r="B760" t="s">
        <v>1931</v>
      </c>
      <c r="C760" t="s">
        <v>1932</v>
      </c>
      <c r="D760" t="s">
        <v>84</v>
      </c>
      <c r="F760" s="4"/>
      <c r="G760" s="4"/>
      <c r="H760" s="4"/>
    </row>
    <row r="761" spans="1:8" x14ac:dyDescent="0.25">
      <c r="A761" s="5">
        <f t="shared" si="16"/>
        <v>758</v>
      </c>
      <c r="B761" t="s">
        <v>1933</v>
      </c>
      <c r="C761" t="s">
        <v>1934</v>
      </c>
      <c r="D761" t="s">
        <v>1133</v>
      </c>
      <c r="F761" s="4"/>
      <c r="G761" s="4"/>
      <c r="H761" s="4"/>
    </row>
    <row r="762" spans="1:8" x14ac:dyDescent="0.25">
      <c r="A762" s="5">
        <f t="shared" si="16"/>
        <v>759</v>
      </c>
      <c r="B762" t="s">
        <v>1935</v>
      </c>
      <c r="C762" t="s">
        <v>1936</v>
      </c>
      <c r="D762" t="s">
        <v>1129</v>
      </c>
      <c r="F762" s="4"/>
      <c r="G762" s="4"/>
      <c r="H762" s="4"/>
    </row>
    <row r="763" spans="1:8" x14ac:dyDescent="0.25">
      <c r="A763" s="5">
        <f t="shared" si="16"/>
        <v>760</v>
      </c>
      <c r="B763" t="s">
        <v>1937</v>
      </c>
      <c r="C763" t="s">
        <v>1938</v>
      </c>
      <c r="D763" t="s">
        <v>2580</v>
      </c>
      <c r="F763" s="4"/>
      <c r="G763" s="4"/>
      <c r="H763" s="4"/>
    </row>
    <row r="764" spans="1:8" x14ac:dyDescent="0.25">
      <c r="A764" s="5">
        <f t="shared" si="16"/>
        <v>761</v>
      </c>
      <c r="B764" t="s">
        <v>1939</v>
      </c>
      <c r="C764" t="s">
        <v>1940</v>
      </c>
      <c r="D764" t="s">
        <v>45</v>
      </c>
      <c r="F764" s="4"/>
      <c r="G764" s="4"/>
      <c r="H764" s="4"/>
    </row>
    <row r="765" spans="1:8" x14ac:dyDescent="0.25">
      <c r="A765" s="5">
        <f t="shared" si="16"/>
        <v>762</v>
      </c>
      <c r="B765" t="s">
        <v>1941</v>
      </c>
      <c r="C765" t="s">
        <v>1942</v>
      </c>
      <c r="D765" t="s">
        <v>510</v>
      </c>
      <c r="F765" s="4"/>
      <c r="G765" s="4"/>
      <c r="H765" s="4"/>
    </row>
    <row r="766" spans="1:8" x14ac:dyDescent="0.25">
      <c r="A766" s="5">
        <f t="shared" si="16"/>
        <v>763</v>
      </c>
      <c r="B766" t="s">
        <v>1943</v>
      </c>
      <c r="C766" t="s">
        <v>1944</v>
      </c>
      <c r="D766" t="s">
        <v>1134</v>
      </c>
      <c r="F766" s="4"/>
      <c r="G766" s="4"/>
      <c r="H766" s="4"/>
    </row>
    <row r="767" spans="1:8" x14ac:dyDescent="0.25">
      <c r="A767" s="5">
        <f t="shared" si="16"/>
        <v>764</v>
      </c>
      <c r="B767" t="s">
        <v>1945</v>
      </c>
      <c r="C767" t="s">
        <v>1946</v>
      </c>
      <c r="D767" t="s">
        <v>45</v>
      </c>
      <c r="F767" s="4"/>
      <c r="G767" s="4"/>
      <c r="H767" s="4"/>
    </row>
    <row r="768" spans="1:8" x14ac:dyDescent="0.25">
      <c r="A768" s="5">
        <f t="shared" si="16"/>
        <v>765</v>
      </c>
      <c r="B768" t="s">
        <v>1947</v>
      </c>
      <c r="C768" t="s">
        <v>1948</v>
      </c>
      <c r="D768" t="s">
        <v>2579</v>
      </c>
      <c r="F768" s="4"/>
      <c r="G768" s="4"/>
      <c r="H768" s="4"/>
    </row>
    <row r="769" spans="1:8" x14ac:dyDescent="0.25">
      <c r="A769" s="5">
        <f t="shared" si="16"/>
        <v>766</v>
      </c>
      <c r="B769" t="s">
        <v>1949</v>
      </c>
      <c r="C769" t="s">
        <v>1950</v>
      </c>
      <c r="D769" t="s">
        <v>773</v>
      </c>
      <c r="F769" s="4"/>
      <c r="G769" s="4"/>
      <c r="H769" s="4"/>
    </row>
    <row r="770" spans="1:8" x14ac:dyDescent="0.25">
      <c r="A770" s="5">
        <f t="shared" si="16"/>
        <v>767</v>
      </c>
      <c r="B770" t="s">
        <v>1951</v>
      </c>
      <c r="C770" t="s">
        <v>1952</v>
      </c>
      <c r="D770" t="s">
        <v>45</v>
      </c>
      <c r="F770" s="4"/>
      <c r="G770" s="4"/>
      <c r="H770" s="4"/>
    </row>
    <row r="771" spans="1:8" x14ac:dyDescent="0.25">
      <c r="A771" s="5">
        <f t="shared" si="16"/>
        <v>768</v>
      </c>
      <c r="B771" t="s">
        <v>1953</v>
      </c>
      <c r="C771" t="s">
        <v>1954</v>
      </c>
      <c r="D771" t="s">
        <v>45</v>
      </c>
      <c r="F771" s="4"/>
      <c r="G771" s="4"/>
      <c r="H771" s="4"/>
    </row>
    <row r="772" spans="1:8" x14ac:dyDescent="0.25">
      <c r="A772" s="5">
        <f t="shared" si="16"/>
        <v>769</v>
      </c>
      <c r="B772" t="s">
        <v>1955</v>
      </c>
      <c r="C772" t="s">
        <v>1956</v>
      </c>
      <c r="D772" t="s">
        <v>45</v>
      </c>
      <c r="F772" s="4"/>
      <c r="G772" s="4"/>
      <c r="H772" s="4"/>
    </row>
    <row r="773" spans="1:8" x14ac:dyDescent="0.25">
      <c r="A773" s="5">
        <f t="shared" ref="A773:A836" si="17">+A772+1</f>
        <v>770</v>
      </c>
      <c r="B773" t="s">
        <v>1957</v>
      </c>
      <c r="C773" t="s">
        <v>1958</v>
      </c>
      <c r="D773" t="s">
        <v>45</v>
      </c>
      <c r="F773" s="4"/>
      <c r="G773" s="4"/>
      <c r="H773" s="4"/>
    </row>
    <row r="774" spans="1:8" x14ac:dyDescent="0.25">
      <c r="A774" s="5">
        <f t="shared" si="17"/>
        <v>771</v>
      </c>
      <c r="B774" t="s">
        <v>1959</v>
      </c>
      <c r="C774" t="s">
        <v>107</v>
      </c>
      <c r="D774" t="s">
        <v>771</v>
      </c>
      <c r="F774" s="4"/>
      <c r="G774" s="4"/>
      <c r="H774" s="4"/>
    </row>
    <row r="775" spans="1:8" x14ac:dyDescent="0.25">
      <c r="A775" s="5">
        <f t="shared" si="17"/>
        <v>772</v>
      </c>
      <c r="B775" t="s">
        <v>1960</v>
      </c>
      <c r="C775" t="s">
        <v>1961</v>
      </c>
      <c r="D775" t="s">
        <v>45</v>
      </c>
      <c r="F775" s="4"/>
      <c r="G775" s="4"/>
      <c r="H775" s="4"/>
    </row>
    <row r="776" spans="1:8" x14ac:dyDescent="0.25">
      <c r="A776" s="5">
        <f t="shared" si="17"/>
        <v>773</v>
      </c>
      <c r="B776" t="s">
        <v>1045</v>
      </c>
      <c r="C776" t="s">
        <v>1046</v>
      </c>
      <c r="D776" t="s">
        <v>45</v>
      </c>
      <c r="F776" s="4"/>
      <c r="G776" s="4"/>
      <c r="H776" s="4"/>
    </row>
    <row r="777" spans="1:8" x14ac:dyDescent="0.25">
      <c r="A777" s="5">
        <f t="shared" si="17"/>
        <v>774</v>
      </c>
      <c r="B777" t="s">
        <v>1047</v>
      </c>
      <c r="C777" t="s">
        <v>1048</v>
      </c>
      <c r="D777" t="s">
        <v>510</v>
      </c>
      <c r="F777" s="4"/>
      <c r="G777" s="4"/>
      <c r="H777" s="4"/>
    </row>
    <row r="778" spans="1:8" x14ac:dyDescent="0.25">
      <c r="A778" s="5">
        <f t="shared" si="17"/>
        <v>775</v>
      </c>
      <c r="B778" t="s">
        <v>1962</v>
      </c>
      <c r="C778" t="s">
        <v>1963</v>
      </c>
      <c r="D778" t="s">
        <v>45</v>
      </c>
      <c r="F778" s="4"/>
      <c r="G778" s="4"/>
      <c r="H778" s="4"/>
    </row>
    <row r="779" spans="1:8" x14ac:dyDescent="0.25">
      <c r="A779" s="5">
        <f t="shared" si="17"/>
        <v>776</v>
      </c>
      <c r="B779" t="s">
        <v>1964</v>
      </c>
      <c r="C779" t="s">
        <v>1965</v>
      </c>
      <c r="D779" t="s">
        <v>1129</v>
      </c>
      <c r="F779" s="4"/>
      <c r="G779" s="4"/>
      <c r="H779" s="4"/>
    </row>
    <row r="780" spans="1:8" x14ac:dyDescent="0.25">
      <c r="A780" s="5">
        <f t="shared" si="17"/>
        <v>777</v>
      </c>
      <c r="B780" t="s">
        <v>1966</v>
      </c>
      <c r="C780" t="s">
        <v>1967</v>
      </c>
      <c r="D780" t="s">
        <v>87</v>
      </c>
      <c r="F780" s="4"/>
      <c r="G780" s="4"/>
      <c r="H780" s="4"/>
    </row>
    <row r="781" spans="1:8" x14ac:dyDescent="0.25">
      <c r="A781" s="5">
        <f t="shared" si="17"/>
        <v>778</v>
      </c>
      <c r="B781" t="s">
        <v>1968</v>
      </c>
      <c r="C781" t="s">
        <v>1969</v>
      </c>
      <c r="D781" t="s">
        <v>771</v>
      </c>
      <c r="F781" s="4"/>
      <c r="G781" s="4"/>
      <c r="H781" s="4"/>
    </row>
    <row r="782" spans="1:8" x14ac:dyDescent="0.25">
      <c r="A782" s="5">
        <f t="shared" si="17"/>
        <v>779</v>
      </c>
      <c r="B782" t="s">
        <v>1970</v>
      </c>
      <c r="C782" t="s">
        <v>1971</v>
      </c>
      <c r="D782" t="s">
        <v>45</v>
      </c>
      <c r="F782" s="4"/>
      <c r="G782" s="4"/>
      <c r="H782" s="4"/>
    </row>
    <row r="783" spans="1:8" x14ac:dyDescent="0.25">
      <c r="A783" s="5">
        <f t="shared" si="17"/>
        <v>780</v>
      </c>
      <c r="B783" t="s">
        <v>1972</v>
      </c>
      <c r="C783" t="s">
        <v>1973</v>
      </c>
      <c r="D783" t="s">
        <v>84</v>
      </c>
      <c r="F783" s="4"/>
      <c r="G783" s="4"/>
      <c r="H783" s="4"/>
    </row>
    <row r="784" spans="1:8" x14ac:dyDescent="0.25">
      <c r="A784" s="5">
        <f t="shared" si="17"/>
        <v>781</v>
      </c>
      <c r="B784" t="s">
        <v>1974</v>
      </c>
      <c r="C784" t="s">
        <v>1975</v>
      </c>
      <c r="D784" t="s">
        <v>1127</v>
      </c>
      <c r="F784" s="4"/>
      <c r="G784" s="4"/>
      <c r="H784" s="4"/>
    </row>
    <row r="785" spans="1:8" x14ac:dyDescent="0.25">
      <c r="A785" s="5">
        <f t="shared" si="17"/>
        <v>782</v>
      </c>
      <c r="B785" t="s">
        <v>1976</v>
      </c>
      <c r="C785" t="s">
        <v>1977</v>
      </c>
      <c r="D785" t="s">
        <v>45</v>
      </c>
      <c r="F785" s="4"/>
      <c r="G785" s="4"/>
      <c r="H785" s="4"/>
    </row>
    <row r="786" spans="1:8" x14ac:dyDescent="0.25">
      <c r="A786" s="5">
        <f t="shared" si="17"/>
        <v>783</v>
      </c>
      <c r="B786" t="s">
        <v>1978</v>
      </c>
      <c r="C786" t="s">
        <v>1979</v>
      </c>
      <c r="D786" t="s">
        <v>773</v>
      </c>
      <c r="F786" s="4"/>
      <c r="G786" s="4"/>
      <c r="H786" s="4"/>
    </row>
    <row r="787" spans="1:8" x14ac:dyDescent="0.25">
      <c r="A787" s="5">
        <f t="shared" si="17"/>
        <v>784</v>
      </c>
      <c r="B787" t="s">
        <v>1980</v>
      </c>
      <c r="C787" t="s">
        <v>1981</v>
      </c>
      <c r="D787" t="s">
        <v>1129</v>
      </c>
      <c r="F787" s="4"/>
      <c r="G787" s="4"/>
      <c r="H787" s="4"/>
    </row>
    <row r="788" spans="1:8" x14ac:dyDescent="0.25">
      <c r="A788" s="5">
        <f t="shared" si="17"/>
        <v>785</v>
      </c>
      <c r="B788" t="s">
        <v>1982</v>
      </c>
      <c r="C788" t="s">
        <v>1983</v>
      </c>
      <c r="D788" t="s">
        <v>84</v>
      </c>
      <c r="F788" s="4"/>
      <c r="G788" s="4"/>
      <c r="H788" s="4"/>
    </row>
    <row r="789" spans="1:8" x14ac:dyDescent="0.25">
      <c r="A789" s="5">
        <f t="shared" si="17"/>
        <v>786</v>
      </c>
      <c r="B789" t="s">
        <v>1984</v>
      </c>
      <c r="C789" t="s">
        <v>1985</v>
      </c>
      <c r="D789" t="s">
        <v>45</v>
      </c>
      <c r="F789" s="4"/>
      <c r="G789" s="4"/>
      <c r="H789" s="4"/>
    </row>
    <row r="790" spans="1:8" x14ac:dyDescent="0.25">
      <c r="A790" s="5">
        <f t="shared" si="17"/>
        <v>787</v>
      </c>
      <c r="B790" t="s">
        <v>1986</v>
      </c>
      <c r="C790" t="s">
        <v>1987</v>
      </c>
      <c r="D790" t="s">
        <v>45</v>
      </c>
      <c r="F790" s="4"/>
      <c r="G790" s="4"/>
      <c r="H790" s="4"/>
    </row>
    <row r="791" spans="1:8" x14ac:dyDescent="0.25">
      <c r="A791" s="5">
        <f t="shared" si="17"/>
        <v>788</v>
      </c>
      <c r="B791" t="s">
        <v>1988</v>
      </c>
      <c r="C791" t="s">
        <v>1989</v>
      </c>
      <c r="D791" t="s">
        <v>1129</v>
      </c>
      <c r="F791" s="4"/>
      <c r="G791" s="4"/>
      <c r="H791" s="4"/>
    </row>
    <row r="792" spans="1:8" x14ac:dyDescent="0.25">
      <c r="A792" s="5">
        <f t="shared" si="17"/>
        <v>789</v>
      </c>
      <c r="B792" t="s">
        <v>1990</v>
      </c>
      <c r="C792" t="s">
        <v>1991</v>
      </c>
      <c r="D792" t="s">
        <v>1133</v>
      </c>
      <c r="F792" s="4"/>
      <c r="G792" s="4"/>
      <c r="H792" s="4"/>
    </row>
    <row r="793" spans="1:8" x14ac:dyDescent="0.25">
      <c r="A793" s="5">
        <f t="shared" si="17"/>
        <v>790</v>
      </c>
      <c r="B793" t="s">
        <v>1992</v>
      </c>
      <c r="C793" t="s">
        <v>1993</v>
      </c>
      <c r="D793" t="s">
        <v>1133</v>
      </c>
      <c r="F793" s="4"/>
      <c r="G793" s="4"/>
      <c r="H793" s="4"/>
    </row>
    <row r="794" spans="1:8" x14ac:dyDescent="0.25">
      <c r="A794" s="5">
        <f t="shared" si="17"/>
        <v>791</v>
      </c>
      <c r="B794" t="s">
        <v>1994</v>
      </c>
      <c r="C794" t="s">
        <v>1995</v>
      </c>
      <c r="D794" t="s">
        <v>45</v>
      </c>
      <c r="F794" s="4"/>
      <c r="G794" s="4"/>
      <c r="H794" s="4"/>
    </row>
    <row r="795" spans="1:8" x14ac:dyDescent="0.25">
      <c r="A795" s="5">
        <f t="shared" si="17"/>
        <v>792</v>
      </c>
      <c r="B795" t="s">
        <v>1996</v>
      </c>
      <c r="C795" t="s">
        <v>1997</v>
      </c>
      <c r="D795" t="s">
        <v>45</v>
      </c>
      <c r="F795" s="4"/>
      <c r="G795" s="4"/>
      <c r="H795" s="4"/>
    </row>
    <row r="796" spans="1:8" x14ac:dyDescent="0.25">
      <c r="A796" s="5">
        <f t="shared" si="17"/>
        <v>793</v>
      </c>
      <c r="B796" t="s">
        <v>1998</v>
      </c>
      <c r="C796" t="s">
        <v>1999</v>
      </c>
      <c r="D796" t="s">
        <v>510</v>
      </c>
      <c r="F796" s="4"/>
      <c r="G796" s="4"/>
      <c r="H796" s="4"/>
    </row>
    <row r="797" spans="1:8" x14ac:dyDescent="0.25">
      <c r="A797" s="5">
        <f t="shared" si="17"/>
        <v>794</v>
      </c>
      <c r="B797" t="s">
        <v>2000</v>
      </c>
      <c r="C797" t="s">
        <v>2001</v>
      </c>
      <c r="D797" t="s">
        <v>45</v>
      </c>
      <c r="F797" s="4"/>
      <c r="G797" s="4"/>
      <c r="H797" s="4"/>
    </row>
    <row r="798" spans="1:8" x14ac:dyDescent="0.25">
      <c r="A798" s="5">
        <f t="shared" si="17"/>
        <v>795</v>
      </c>
      <c r="B798" t="s">
        <v>2002</v>
      </c>
      <c r="C798" t="s">
        <v>2003</v>
      </c>
      <c r="D798" t="s">
        <v>84</v>
      </c>
      <c r="F798" s="4"/>
      <c r="G798" s="4"/>
      <c r="H798" s="4"/>
    </row>
    <row r="799" spans="1:8" x14ac:dyDescent="0.25">
      <c r="A799" s="5">
        <f t="shared" si="17"/>
        <v>796</v>
      </c>
      <c r="B799" t="s">
        <v>2004</v>
      </c>
      <c r="C799" t="s">
        <v>2005</v>
      </c>
      <c r="D799" t="s">
        <v>2573</v>
      </c>
      <c r="F799" s="4"/>
      <c r="G799" s="4"/>
      <c r="H799" s="4"/>
    </row>
    <row r="800" spans="1:8" x14ac:dyDescent="0.25">
      <c r="A800" s="5">
        <f t="shared" si="17"/>
        <v>797</v>
      </c>
      <c r="B800" t="s">
        <v>2006</v>
      </c>
      <c r="C800" t="s">
        <v>2007</v>
      </c>
      <c r="D800" t="s">
        <v>186</v>
      </c>
      <c r="F800" s="4"/>
      <c r="G800" s="4"/>
      <c r="H800" s="4"/>
    </row>
    <row r="801" spans="1:8" x14ac:dyDescent="0.25">
      <c r="A801" s="5">
        <f t="shared" si="17"/>
        <v>798</v>
      </c>
      <c r="B801" t="s">
        <v>2008</v>
      </c>
      <c r="C801" t="s">
        <v>2009</v>
      </c>
      <c r="D801" t="s">
        <v>1133</v>
      </c>
      <c r="F801" s="4"/>
      <c r="G801" s="4"/>
      <c r="H801" s="4"/>
    </row>
    <row r="802" spans="1:8" x14ac:dyDescent="0.25">
      <c r="A802" s="5">
        <f t="shared" si="17"/>
        <v>799</v>
      </c>
      <c r="B802" t="s">
        <v>2010</v>
      </c>
      <c r="C802" t="s">
        <v>2011</v>
      </c>
      <c r="D802" t="s">
        <v>45</v>
      </c>
      <c r="F802" s="4"/>
      <c r="G802" s="4"/>
      <c r="H802" s="4"/>
    </row>
    <row r="803" spans="1:8" x14ac:dyDescent="0.25">
      <c r="A803" s="5">
        <f t="shared" si="17"/>
        <v>800</v>
      </c>
      <c r="B803" t="s">
        <v>2012</v>
      </c>
      <c r="C803" t="s">
        <v>2013</v>
      </c>
      <c r="D803" t="s">
        <v>278</v>
      </c>
      <c r="F803" s="4"/>
      <c r="G803" s="4"/>
      <c r="H803" s="4"/>
    </row>
    <row r="804" spans="1:8" x14ac:dyDescent="0.25">
      <c r="A804" s="5">
        <f t="shared" si="17"/>
        <v>801</v>
      </c>
      <c r="B804" t="s">
        <v>2014</v>
      </c>
      <c r="C804" t="s">
        <v>2015</v>
      </c>
      <c r="D804" t="s">
        <v>771</v>
      </c>
      <c r="F804" s="4"/>
      <c r="G804" s="4"/>
      <c r="H804" s="4"/>
    </row>
    <row r="805" spans="1:8" x14ac:dyDescent="0.25">
      <c r="A805" s="5">
        <f t="shared" si="17"/>
        <v>802</v>
      </c>
      <c r="B805" t="s">
        <v>2016</v>
      </c>
      <c r="C805" t="s">
        <v>2017</v>
      </c>
      <c r="D805" t="s">
        <v>45</v>
      </c>
      <c r="F805" s="4"/>
      <c r="G805" s="4"/>
      <c r="H805" s="4"/>
    </row>
    <row r="806" spans="1:8" x14ac:dyDescent="0.25">
      <c r="A806" s="5">
        <f t="shared" si="17"/>
        <v>803</v>
      </c>
      <c r="B806" t="s">
        <v>2018</v>
      </c>
      <c r="C806" t="s">
        <v>2019</v>
      </c>
      <c r="D806" t="s">
        <v>84</v>
      </c>
      <c r="F806" s="4"/>
      <c r="G806" s="4"/>
      <c r="H806" s="4"/>
    </row>
    <row r="807" spans="1:8" x14ac:dyDescent="0.25">
      <c r="A807" s="5">
        <f t="shared" si="17"/>
        <v>804</v>
      </c>
      <c r="B807" t="s">
        <v>2020</v>
      </c>
      <c r="C807" t="s">
        <v>2021</v>
      </c>
      <c r="D807" t="s">
        <v>87</v>
      </c>
      <c r="F807" s="4"/>
      <c r="G807" s="4"/>
      <c r="H807" s="4"/>
    </row>
    <row r="808" spans="1:8" x14ac:dyDescent="0.25">
      <c r="A808" s="5">
        <f t="shared" si="17"/>
        <v>805</v>
      </c>
      <c r="B808" t="s">
        <v>2022</v>
      </c>
      <c r="C808" t="s">
        <v>2023</v>
      </c>
      <c r="D808" t="s">
        <v>1131</v>
      </c>
      <c r="F808" s="4"/>
      <c r="G808" s="4"/>
      <c r="H808" s="4"/>
    </row>
    <row r="809" spans="1:8" x14ac:dyDescent="0.25">
      <c r="A809" s="5">
        <f t="shared" si="17"/>
        <v>806</v>
      </c>
      <c r="B809" t="s">
        <v>2024</v>
      </c>
      <c r="C809" t="s">
        <v>2025</v>
      </c>
      <c r="D809" t="s">
        <v>1134</v>
      </c>
      <c r="F809" s="4"/>
      <c r="G809" s="4"/>
      <c r="H809" s="4"/>
    </row>
    <row r="810" spans="1:8" x14ac:dyDescent="0.25">
      <c r="A810" s="5">
        <f t="shared" si="17"/>
        <v>807</v>
      </c>
      <c r="B810" t="s">
        <v>2026</v>
      </c>
      <c r="C810" t="s">
        <v>2027</v>
      </c>
      <c r="D810" t="s">
        <v>87</v>
      </c>
      <c r="F810" s="4"/>
      <c r="G810" s="4"/>
      <c r="H810" s="4"/>
    </row>
    <row r="811" spans="1:8" x14ac:dyDescent="0.25">
      <c r="A811" s="5">
        <f t="shared" si="17"/>
        <v>808</v>
      </c>
      <c r="B811" t="s">
        <v>2028</v>
      </c>
      <c r="C811" t="s">
        <v>2029</v>
      </c>
      <c r="D811" t="s">
        <v>84</v>
      </c>
      <c r="F811" s="4"/>
      <c r="G811" s="4"/>
      <c r="H811" s="4"/>
    </row>
    <row r="812" spans="1:8" x14ac:dyDescent="0.25">
      <c r="A812" s="5">
        <f t="shared" si="17"/>
        <v>809</v>
      </c>
      <c r="B812" t="s">
        <v>2030</v>
      </c>
      <c r="C812" t="s">
        <v>2031</v>
      </c>
      <c r="D812" t="s">
        <v>1129</v>
      </c>
      <c r="F812" s="4"/>
      <c r="G812" s="4"/>
      <c r="H812" s="4"/>
    </row>
    <row r="813" spans="1:8" x14ac:dyDescent="0.25">
      <c r="A813" s="5">
        <f t="shared" si="17"/>
        <v>810</v>
      </c>
      <c r="B813" t="s">
        <v>2032</v>
      </c>
      <c r="C813" t="s">
        <v>2033</v>
      </c>
      <c r="D813" t="s">
        <v>1134</v>
      </c>
      <c r="F813" s="4"/>
      <c r="G813" s="4"/>
      <c r="H813" s="4"/>
    </row>
    <row r="814" spans="1:8" x14ac:dyDescent="0.25">
      <c r="A814" s="5">
        <f t="shared" si="17"/>
        <v>811</v>
      </c>
      <c r="B814" t="s">
        <v>2034</v>
      </c>
      <c r="C814" t="s">
        <v>2035</v>
      </c>
      <c r="D814" t="s">
        <v>2582</v>
      </c>
      <c r="F814" s="4"/>
      <c r="G814" s="4"/>
      <c r="H814" s="4"/>
    </row>
    <row r="815" spans="1:8" x14ac:dyDescent="0.25">
      <c r="A815" s="5">
        <f t="shared" si="17"/>
        <v>812</v>
      </c>
      <c r="B815" t="s">
        <v>2036</v>
      </c>
      <c r="C815" t="s">
        <v>2037</v>
      </c>
      <c r="D815" t="s">
        <v>1133</v>
      </c>
      <c r="F815" s="4"/>
      <c r="G815" s="4"/>
      <c r="H815" s="4"/>
    </row>
    <row r="816" spans="1:8" x14ac:dyDescent="0.25">
      <c r="A816" s="5">
        <f t="shared" si="17"/>
        <v>813</v>
      </c>
      <c r="B816" t="s">
        <v>2038</v>
      </c>
      <c r="C816" t="s">
        <v>2039</v>
      </c>
      <c r="D816" t="s">
        <v>45</v>
      </c>
      <c r="F816" s="4"/>
      <c r="G816" s="4"/>
      <c r="H816" s="4"/>
    </row>
    <row r="817" spans="1:8" x14ac:dyDescent="0.25">
      <c r="A817" s="5">
        <f t="shared" si="17"/>
        <v>814</v>
      </c>
      <c r="B817" t="s">
        <v>2040</v>
      </c>
      <c r="C817" t="s">
        <v>2041</v>
      </c>
      <c r="D817" t="s">
        <v>45</v>
      </c>
      <c r="F817" s="4"/>
      <c r="G817" s="4"/>
      <c r="H817" s="4"/>
    </row>
    <row r="818" spans="1:8" x14ac:dyDescent="0.25">
      <c r="A818" s="5">
        <f t="shared" si="17"/>
        <v>815</v>
      </c>
      <c r="B818" t="s">
        <v>2042</v>
      </c>
      <c r="C818" t="s">
        <v>2043</v>
      </c>
      <c r="D818" t="s">
        <v>45</v>
      </c>
      <c r="F818" s="4"/>
      <c r="G818" s="4"/>
      <c r="H818" s="4"/>
    </row>
    <row r="819" spans="1:8" x14ac:dyDescent="0.25">
      <c r="A819" s="5">
        <f t="shared" si="17"/>
        <v>816</v>
      </c>
      <c r="B819" t="s">
        <v>2044</v>
      </c>
      <c r="C819" t="s">
        <v>2045</v>
      </c>
      <c r="D819" t="s">
        <v>278</v>
      </c>
      <c r="F819" s="4"/>
      <c r="G819" s="4"/>
      <c r="H819" s="4"/>
    </row>
    <row r="820" spans="1:8" x14ac:dyDescent="0.25">
      <c r="A820" s="5">
        <f t="shared" si="17"/>
        <v>817</v>
      </c>
      <c r="B820" t="s">
        <v>2046</v>
      </c>
      <c r="C820" t="s">
        <v>2047</v>
      </c>
      <c r="D820" t="s">
        <v>773</v>
      </c>
      <c r="F820" s="4"/>
      <c r="G820" s="4"/>
      <c r="H820" s="4"/>
    </row>
    <row r="821" spans="1:8" x14ac:dyDescent="0.25">
      <c r="A821" s="5">
        <f t="shared" si="17"/>
        <v>818</v>
      </c>
      <c r="B821" t="s">
        <v>2048</v>
      </c>
      <c r="C821" t="s">
        <v>2049</v>
      </c>
      <c r="D821" t="s">
        <v>1129</v>
      </c>
      <c r="F821" s="4"/>
      <c r="G821" s="4"/>
      <c r="H821" s="4"/>
    </row>
    <row r="822" spans="1:8" x14ac:dyDescent="0.25">
      <c r="A822" s="5">
        <f t="shared" si="17"/>
        <v>819</v>
      </c>
      <c r="B822" t="s">
        <v>2050</v>
      </c>
      <c r="C822" t="s">
        <v>2051</v>
      </c>
      <c r="D822" t="s">
        <v>84</v>
      </c>
      <c r="F822" s="4"/>
      <c r="G822" s="4"/>
      <c r="H822" s="4"/>
    </row>
    <row r="823" spans="1:8" x14ac:dyDescent="0.25">
      <c r="A823" s="5">
        <f t="shared" si="17"/>
        <v>820</v>
      </c>
      <c r="B823" t="s">
        <v>2052</v>
      </c>
      <c r="C823" t="s">
        <v>2053</v>
      </c>
      <c r="D823" t="s">
        <v>2574</v>
      </c>
      <c r="F823" s="4"/>
      <c r="G823" s="4"/>
      <c r="H823" s="4"/>
    </row>
    <row r="824" spans="1:8" x14ac:dyDescent="0.25">
      <c r="A824" s="5">
        <f t="shared" si="17"/>
        <v>821</v>
      </c>
      <c r="B824" t="s">
        <v>2054</v>
      </c>
      <c r="C824" t="s">
        <v>2055</v>
      </c>
      <c r="D824" t="s">
        <v>45</v>
      </c>
      <c r="F824" s="4"/>
      <c r="G824" s="4"/>
      <c r="H824" s="4"/>
    </row>
    <row r="825" spans="1:8" x14ac:dyDescent="0.25">
      <c r="A825" s="5">
        <f t="shared" si="17"/>
        <v>822</v>
      </c>
      <c r="B825" t="s">
        <v>2056</v>
      </c>
      <c r="C825" t="s">
        <v>2057</v>
      </c>
      <c r="D825" t="s">
        <v>510</v>
      </c>
      <c r="F825" s="4"/>
      <c r="G825" s="4"/>
      <c r="H825" s="4"/>
    </row>
    <row r="826" spans="1:8" x14ac:dyDescent="0.25">
      <c r="A826" s="5">
        <f t="shared" si="17"/>
        <v>823</v>
      </c>
      <c r="B826" t="s">
        <v>2058</v>
      </c>
      <c r="C826" t="s">
        <v>2059</v>
      </c>
      <c r="D826" t="s">
        <v>1130</v>
      </c>
      <c r="F826" s="4"/>
      <c r="G826" s="4"/>
      <c r="H826" s="4"/>
    </row>
    <row r="827" spans="1:8" x14ac:dyDescent="0.25">
      <c r="A827" s="5">
        <f t="shared" si="17"/>
        <v>824</v>
      </c>
      <c r="B827" t="s">
        <v>2060</v>
      </c>
      <c r="C827" t="s">
        <v>2061</v>
      </c>
      <c r="D827" t="s">
        <v>1127</v>
      </c>
      <c r="F827" s="4"/>
      <c r="G827" s="4"/>
      <c r="H827" s="4"/>
    </row>
    <row r="828" spans="1:8" x14ac:dyDescent="0.25">
      <c r="A828" s="5">
        <f t="shared" si="17"/>
        <v>825</v>
      </c>
      <c r="B828" t="s">
        <v>2062</v>
      </c>
      <c r="C828" t="s">
        <v>2063</v>
      </c>
      <c r="D828" t="s">
        <v>1127</v>
      </c>
      <c r="F828" s="4"/>
      <c r="G828" s="4"/>
      <c r="H828" s="4"/>
    </row>
    <row r="829" spans="1:8" x14ac:dyDescent="0.25">
      <c r="A829" s="5">
        <f t="shared" si="17"/>
        <v>826</v>
      </c>
      <c r="B829" t="s">
        <v>2064</v>
      </c>
      <c r="C829" t="s">
        <v>2065</v>
      </c>
      <c r="D829" t="s">
        <v>87</v>
      </c>
      <c r="F829" s="4"/>
      <c r="G829" s="4"/>
      <c r="H829" s="4"/>
    </row>
    <row r="830" spans="1:8" x14ac:dyDescent="0.25">
      <c r="A830" s="5">
        <f t="shared" si="17"/>
        <v>827</v>
      </c>
      <c r="B830" t="s">
        <v>2066</v>
      </c>
      <c r="C830" t="s">
        <v>2067</v>
      </c>
      <c r="D830" t="s">
        <v>45</v>
      </c>
      <c r="F830" s="4"/>
      <c r="G830" s="4"/>
      <c r="H830" s="4"/>
    </row>
    <row r="831" spans="1:8" x14ac:dyDescent="0.25">
      <c r="A831" s="5">
        <f t="shared" si="17"/>
        <v>828</v>
      </c>
      <c r="B831" t="s">
        <v>2068</v>
      </c>
      <c r="C831" t="s">
        <v>2069</v>
      </c>
      <c r="D831" t="s">
        <v>45</v>
      </c>
      <c r="F831" s="4"/>
      <c r="G831" s="4"/>
      <c r="H831" s="4"/>
    </row>
    <row r="832" spans="1:8" x14ac:dyDescent="0.25">
      <c r="A832" s="5">
        <f t="shared" si="17"/>
        <v>829</v>
      </c>
      <c r="B832" t="s">
        <v>2070</v>
      </c>
      <c r="C832" t="s">
        <v>2071</v>
      </c>
      <c r="D832" t="s">
        <v>1133</v>
      </c>
      <c r="F832" s="4"/>
      <c r="G832" s="4"/>
      <c r="H832" s="4"/>
    </row>
    <row r="833" spans="1:8" x14ac:dyDescent="0.25">
      <c r="A833" s="5">
        <f t="shared" si="17"/>
        <v>830</v>
      </c>
      <c r="B833" t="s">
        <v>2072</v>
      </c>
      <c r="C833" t="s">
        <v>2073</v>
      </c>
      <c r="D833" t="s">
        <v>45</v>
      </c>
      <c r="F833" s="4"/>
      <c r="G833" s="4"/>
      <c r="H833" s="4"/>
    </row>
    <row r="834" spans="1:8" x14ac:dyDescent="0.25">
      <c r="A834" s="5">
        <f t="shared" si="17"/>
        <v>831</v>
      </c>
      <c r="B834" t="s">
        <v>2074</v>
      </c>
      <c r="C834" t="s">
        <v>2075</v>
      </c>
      <c r="D834" t="s">
        <v>2581</v>
      </c>
      <c r="F834" s="4"/>
      <c r="G834" s="4"/>
      <c r="H834" s="4"/>
    </row>
    <row r="835" spans="1:8" x14ac:dyDescent="0.25">
      <c r="A835" s="5">
        <f t="shared" si="17"/>
        <v>832</v>
      </c>
      <c r="B835" t="s">
        <v>2076</v>
      </c>
      <c r="C835" t="s">
        <v>2077</v>
      </c>
      <c r="D835" t="s">
        <v>45</v>
      </c>
      <c r="F835" s="4"/>
      <c r="G835" s="4"/>
      <c r="H835" s="4"/>
    </row>
    <row r="836" spans="1:8" x14ac:dyDescent="0.25">
      <c r="A836" s="5">
        <f t="shared" si="17"/>
        <v>833</v>
      </c>
      <c r="B836" t="s">
        <v>2078</v>
      </c>
      <c r="C836" t="s">
        <v>2079</v>
      </c>
      <c r="D836" t="s">
        <v>1133</v>
      </c>
      <c r="F836" s="4"/>
      <c r="G836" s="4"/>
      <c r="H836" s="4"/>
    </row>
    <row r="837" spans="1:8" x14ac:dyDescent="0.25">
      <c r="A837" s="5">
        <f t="shared" ref="A837:A900" si="18">+A836+1</f>
        <v>834</v>
      </c>
      <c r="B837" t="s">
        <v>2080</v>
      </c>
      <c r="C837" t="s">
        <v>2081</v>
      </c>
      <c r="D837" t="s">
        <v>2573</v>
      </c>
      <c r="F837" s="4"/>
      <c r="G837" s="4"/>
      <c r="H837" s="4"/>
    </row>
    <row r="838" spans="1:8" x14ac:dyDescent="0.25">
      <c r="A838" s="5">
        <f t="shared" si="18"/>
        <v>835</v>
      </c>
      <c r="B838" t="s">
        <v>2082</v>
      </c>
      <c r="C838" t="s">
        <v>2083</v>
      </c>
      <c r="D838" t="s">
        <v>2580</v>
      </c>
      <c r="F838" s="4"/>
      <c r="G838" s="4"/>
      <c r="H838" s="4"/>
    </row>
    <row r="839" spans="1:8" x14ac:dyDescent="0.25">
      <c r="A839" s="5">
        <f t="shared" si="18"/>
        <v>836</v>
      </c>
      <c r="B839" t="s">
        <v>2084</v>
      </c>
      <c r="C839" t="s">
        <v>2085</v>
      </c>
      <c r="D839" t="s">
        <v>45</v>
      </c>
      <c r="F839" s="4"/>
      <c r="G839" s="4"/>
      <c r="H839" s="4"/>
    </row>
    <row r="840" spans="1:8" x14ac:dyDescent="0.25">
      <c r="A840" s="5">
        <f t="shared" si="18"/>
        <v>837</v>
      </c>
      <c r="B840" t="s">
        <v>2086</v>
      </c>
      <c r="C840" t="s">
        <v>2087</v>
      </c>
      <c r="D840" t="s">
        <v>84</v>
      </c>
      <c r="F840" s="4"/>
      <c r="G840" s="4"/>
      <c r="H840" s="4"/>
    </row>
    <row r="841" spans="1:8" x14ac:dyDescent="0.25">
      <c r="A841" s="5">
        <f t="shared" si="18"/>
        <v>838</v>
      </c>
      <c r="B841" t="s">
        <v>2088</v>
      </c>
      <c r="C841" t="s">
        <v>2089</v>
      </c>
      <c r="D841" t="s">
        <v>45</v>
      </c>
      <c r="F841" s="4"/>
      <c r="G841" s="4"/>
      <c r="H841" s="4"/>
    </row>
    <row r="842" spans="1:8" x14ac:dyDescent="0.25">
      <c r="A842" s="5">
        <f t="shared" si="18"/>
        <v>839</v>
      </c>
      <c r="B842" t="s">
        <v>2090</v>
      </c>
      <c r="C842" t="s">
        <v>2091</v>
      </c>
      <c r="D842" t="s">
        <v>84</v>
      </c>
      <c r="F842" s="4"/>
      <c r="G842" s="4"/>
      <c r="H842" s="4"/>
    </row>
    <row r="843" spans="1:8" x14ac:dyDescent="0.25">
      <c r="A843" s="5">
        <f t="shared" si="18"/>
        <v>840</v>
      </c>
      <c r="B843" t="s">
        <v>2092</v>
      </c>
      <c r="C843" t="s">
        <v>2093</v>
      </c>
      <c r="D843" t="s">
        <v>1134</v>
      </c>
      <c r="F843" s="4"/>
      <c r="G843" s="4"/>
      <c r="H843" s="4"/>
    </row>
    <row r="844" spans="1:8" x14ac:dyDescent="0.25">
      <c r="A844" s="5">
        <f t="shared" si="18"/>
        <v>841</v>
      </c>
      <c r="B844" t="s">
        <v>2094</v>
      </c>
      <c r="C844" t="s">
        <v>2095</v>
      </c>
      <c r="D844" t="s">
        <v>538</v>
      </c>
      <c r="F844" s="4"/>
      <c r="G844" s="4"/>
      <c r="H844" s="4"/>
    </row>
    <row r="845" spans="1:8" x14ac:dyDescent="0.25">
      <c r="A845" s="5">
        <f t="shared" si="18"/>
        <v>842</v>
      </c>
      <c r="B845" t="s">
        <v>2096</v>
      </c>
      <c r="C845" t="s">
        <v>2097</v>
      </c>
      <c r="D845" t="s">
        <v>84</v>
      </c>
      <c r="F845" s="4"/>
      <c r="G845" s="4"/>
      <c r="H845" s="4"/>
    </row>
    <row r="846" spans="1:8" x14ac:dyDescent="0.25">
      <c r="A846" s="5">
        <f t="shared" si="18"/>
        <v>843</v>
      </c>
      <c r="B846" t="s">
        <v>2098</v>
      </c>
      <c r="C846" t="s">
        <v>2099</v>
      </c>
      <c r="D846" t="s">
        <v>1127</v>
      </c>
      <c r="F846" s="4"/>
      <c r="G846" s="4"/>
      <c r="H846" s="4"/>
    </row>
    <row r="847" spans="1:8" x14ac:dyDescent="0.25">
      <c r="A847" s="5">
        <f t="shared" si="18"/>
        <v>844</v>
      </c>
      <c r="B847" t="s">
        <v>2100</v>
      </c>
      <c r="C847" t="s">
        <v>2101</v>
      </c>
      <c r="D847" t="s">
        <v>1130</v>
      </c>
      <c r="F847" s="4"/>
      <c r="G847" s="4"/>
      <c r="H847" s="4"/>
    </row>
    <row r="848" spans="1:8" x14ac:dyDescent="0.25">
      <c r="A848" s="5">
        <f t="shared" si="18"/>
        <v>845</v>
      </c>
      <c r="B848" t="s">
        <v>2102</v>
      </c>
      <c r="C848" t="s">
        <v>2103</v>
      </c>
      <c r="D848" t="s">
        <v>1127</v>
      </c>
      <c r="F848" s="4"/>
      <c r="G848" s="4"/>
      <c r="H848" s="4"/>
    </row>
    <row r="849" spans="1:8" x14ac:dyDescent="0.25">
      <c r="A849" s="5">
        <f t="shared" si="18"/>
        <v>846</v>
      </c>
      <c r="B849" t="s">
        <v>1059</v>
      </c>
      <c r="C849" t="s">
        <v>1060</v>
      </c>
      <c r="D849" t="s">
        <v>771</v>
      </c>
      <c r="F849" s="4"/>
      <c r="G849" s="4"/>
      <c r="H849" s="4"/>
    </row>
    <row r="850" spans="1:8" x14ac:dyDescent="0.25">
      <c r="A850" s="5">
        <f t="shared" si="18"/>
        <v>847</v>
      </c>
      <c r="B850" t="s">
        <v>2104</v>
      </c>
      <c r="C850" t="s">
        <v>2105</v>
      </c>
      <c r="D850" t="s">
        <v>45</v>
      </c>
      <c r="F850" s="4"/>
      <c r="G850" s="4"/>
      <c r="H850" s="4"/>
    </row>
    <row r="851" spans="1:8" x14ac:dyDescent="0.25">
      <c r="A851" s="5">
        <f t="shared" si="18"/>
        <v>848</v>
      </c>
      <c r="B851" t="s">
        <v>2106</v>
      </c>
      <c r="C851" t="s">
        <v>2107</v>
      </c>
      <c r="D851" t="s">
        <v>45</v>
      </c>
      <c r="F851" s="4"/>
      <c r="G851" s="4"/>
      <c r="H851" s="4"/>
    </row>
    <row r="852" spans="1:8" x14ac:dyDescent="0.25">
      <c r="A852" s="5">
        <f t="shared" si="18"/>
        <v>849</v>
      </c>
      <c r="B852" t="s">
        <v>2108</v>
      </c>
      <c r="C852" t="s">
        <v>2109</v>
      </c>
      <c r="D852" t="s">
        <v>510</v>
      </c>
      <c r="F852" s="4"/>
      <c r="G852" s="4"/>
      <c r="H852" s="4"/>
    </row>
    <row r="853" spans="1:8" x14ac:dyDescent="0.25">
      <c r="A853" s="5">
        <f t="shared" si="18"/>
        <v>850</v>
      </c>
      <c r="B853" t="s">
        <v>2110</v>
      </c>
      <c r="C853" t="s">
        <v>2111</v>
      </c>
      <c r="D853" t="s">
        <v>1133</v>
      </c>
      <c r="F853" s="4"/>
      <c r="G853" s="4"/>
      <c r="H853" s="4"/>
    </row>
    <row r="854" spans="1:8" x14ac:dyDescent="0.25">
      <c r="A854" s="5">
        <f t="shared" si="18"/>
        <v>851</v>
      </c>
      <c r="B854" t="s">
        <v>2112</v>
      </c>
      <c r="C854" t="s">
        <v>2113</v>
      </c>
      <c r="D854" t="s">
        <v>128</v>
      </c>
      <c r="F854" s="4"/>
      <c r="G854" s="4"/>
      <c r="H854" s="4"/>
    </row>
    <row r="855" spans="1:8" x14ac:dyDescent="0.25">
      <c r="A855" s="5">
        <f t="shared" si="18"/>
        <v>852</v>
      </c>
      <c r="B855" t="s">
        <v>2114</v>
      </c>
      <c r="C855" t="s">
        <v>2115</v>
      </c>
      <c r="D855" t="s">
        <v>45</v>
      </c>
      <c r="F855" s="4"/>
      <c r="G855" s="4"/>
      <c r="H855" s="4"/>
    </row>
    <row r="856" spans="1:8" x14ac:dyDescent="0.25">
      <c r="A856" s="5">
        <f t="shared" si="18"/>
        <v>853</v>
      </c>
      <c r="B856" t="s">
        <v>2116</v>
      </c>
      <c r="C856" t="s">
        <v>2117</v>
      </c>
      <c r="D856" t="s">
        <v>84</v>
      </c>
      <c r="F856" s="4"/>
      <c r="G856" s="4"/>
      <c r="H856" s="4"/>
    </row>
    <row r="857" spans="1:8" x14ac:dyDescent="0.25">
      <c r="A857" s="5">
        <f t="shared" si="18"/>
        <v>854</v>
      </c>
      <c r="B857" t="s">
        <v>2118</v>
      </c>
      <c r="C857" t="s">
        <v>2119</v>
      </c>
      <c r="D857" t="s">
        <v>538</v>
      </c>
      <c r="F857" s="4"/>
      <c r="G857" s="4"/>
      <c r="H857" s="4"/>
    </row>
    <row r="858" spans="1:8" x14ac:dyDescent="0.25">
      <c r="A858" s="5">
        <f t="shared" si="18"/>
        <v>855</v>
      </c>
      <c r="B858" t="s">
        <v>2120</v>
      </c>
      <c r="C858" t="b">
        <v>1</v>
      </c>
      <c r="D858" t="s">
        <v>45</v>
      </c>
      <c r="F858" s="4"/>
      <c r="G858" s="4"/>
      <c r="H858" s="4"/>
    </row>
    <row r="859" spans="1:8" x14ac:dyDescent="0.25">
      <c r="A859" s="5">
        <f t="shared" si="18"/>
        <v>856</v>
      </c>
      <c r="B859" t="s">
        <v>2121</v>
      </c>
      <c r="C859" t="s">
        <v>2122</v>
      </c>
      <c r="D859" t="s">
        <v>45</v>
      </c>
      <c r="F859" s="4"/>
      <c r="G859" s="4"/>
      <c r="H859" s="4"/>
    </row>
    <row r="860" spans="1:8" x14ac:dyDescent="0.25">
      <c r="A860" s="5">
        <f t="shared" si="18"/>
        <v>857</v>
      </c>
      <c r="B860" t="s">
        <v>2123</v>
      </c>
      <c r="C860" t="s">
        <v>2124</v>
      </c>
      <c r="D860" t="s">
        <v>510</v>
      </c>
      <c r="F860" s="4"/>
      <c r="G860" s="4"/>
      <c r="H860" s="4"/>
    </row>
    <row r="861" spans="1:8" x14ac:dyDescent="0.25">
      <c r="A861" s="5">
        <f t="shared" si="18"/>
        <v>858</v>
      </c>
      <c r="B861" t="s">
        <v>2125</v>
      </c>
      <c r="C861" t="s">
        <v>2126</v>
      </c>
      <c r="D861" t="s">
        <v>84</v>
      </c>
      <c r="F861" s="4"/>
      <c r="G861" s="4"/>
      <c r="H861" s="4"/>
    </row>
    <row r="862" spans="1:8" x14ac:dyDescent="0.25">
      <c r="A862" s="5">
        <f t="shared" si="18"/>
        <v>859</v>
      </c>
      <c r="B862" t="s">
        <v>2127</v>
      </c>
      <c r="C862" t="s">
        <v>2128</v>
      </c>
      <c r="D862" t="s">
        <v>1127</v>
      </c>
      <c r="F862" s="4"/>
      <c r="G862" s="4"/>
      <c r="H862" s="4"/>
    </row>
    <row r="863" spans="1:8" x14ac:dyDescent="0.25">
      <c r="A863" s="5">
        <f t="shared" si="18"/>
        <v>860</v>
      </c>
      <c r="B863" t="s">
        <v>2129</v>
      </c>
      <c r="C863" t="s">
        <v>2130</v>
      </c>
      <c r="D863" t="s">
        <v>45</v>
      </c>
      <c r="F863" s="4"/>
      <c r="G863" s="4"/>
      <c r="H863" s="4"/>
    </row>
    <row r="864" spans="1:8" x14ac:dyDescent="0.25">
      <c r="A864" s="5">
        <f t="shared" si="18"/>
        <v>861</v>
      </c>
      <c r="B864" t="s">
        <v>2131</v>
      </c>
      <c r="C864" t="s">
        <v>2132</v>
      </c>
      <c r="D864" t="s">
        <v>510</v>
      </c>
      <c r="F864" s="4"/>
      <c r="G864" s="4"/>
      <c r="H864" s="4"/>
    </row>
    <row r="865" spans="1:8" x14ac:dyDescent="0.25">
      <c r="A865" s="5">
        <f t="shared" si="18"/>
        <v>862</v>
      </c>
      <c r="B865" t="s">
        <v>2133</v>
      </c>
      <c r="C865" t="s">
        <v>2134</v>
      </c>
      <c r="D865" t="s">
        <v>84</v>
      </c>
      <c r="F865" s="4"/>
      <c r="G865" s="4"/>
      <c r="H865" s="4"/>
    </row>
    <row r="866" spans="1:8" x14ac:dyDescent="0.25">
      <c r="A866" s="5">
        <f t="shared" si="18"/>
        <v>863</v>
      </c>
      <c r="B866" t="s">
        <v>2135</v>
      </c>
      <c r="C866" t="s">
        <v>2136</v>
      </c>
      <c r="D866" t="s">
        <v>45</v>
      </c>
      <c r="F866" s="4"/>
      <c r="G866" s="4"/>
      <c r="H866" s="4"/>
    </row>
    <row r="867" spans="1:8" x14ac:dyDescent="0.25">
      <c r="A867" s="5">
        <f t="shared" si="18"/>
        <v>864</v>
      </c>
      <c r="B867" t="s">
        <v>2137</v>
      </c>
      <c r="C867" t="s">
        <v>2138</v>
      </c>
      <c r="D867" t="s">
        <v>87</v>
      </c>
      <c r="F867" s="4"/>
      <c r="G867" s="4"/>
      <c r="H867" s="4"/>
    </row>
    <row r="868" spans="1:8" x14ac:dyDescent="0.25">
      <c r="A868" s="5">
        <f t="shared" si="18"/>
        <v>865</v>
      </c>
      <c r="B868" t="s">
        <v>2139</v>
      </c>
      <c r="C868" t="s">
        <v>2140</v>
      </c>
      <c r="D868" t="s">
        <v>84</v>
      </c>
      <c r="F868" s="4"/>
      <c r="G868" s="4"/>
      <c r="H868" s="4"/>
    </row>
    <row r="869" spans="1:8" x14ac:dyDescent="0.25">
      <c r="A869" s="5">
        <f t="shared" si="18"/>
        <v>866</v>
      </c>
      <c r="B869" t="s">
        <v>2141</v>
      </c>
      <c r="C869" t="s">
        <v>2142</v>
      </c>
      <c r="D869" t="s">
        <v>45</v>
      </c>
      <c r="F869" s="4"/>
      <c r="G869" s="4"/>
      <c r="H869" s="4"/>
    </row>
    <row r="870" spans="1:8" x14ac:dyDescent="0.25">
      <c r="A870" s="5">
        <f t="shared" si="18"/>
        <v>867</v>
      </c>
      <c r="B870" t="s">
        <v>2143</v>
      </c>
      <c r="C870" t="s">
        <v>2144</v>
      </c>
      <c r="D870" t="s">
        <v>45</v>
      </c>
      <c r="F870" s="4"/>
      <c r="G870" s="4"/>
      <c r="H870" s="4"/>
    </row>
    <row r="871" spans="1:8" x14ac:dyDescent="0.25">
      <c r="A871" s="5">
        <f t="shared" si="18"/>
        <v>868</v>
      </c>
      <c r="B871" t="s">
        <v>2145</v>
      </c>
      <c r="C871" t="s">
        <v>2146</v>
      </c>
      <c r="D871" t="s">
        <v>45</v>
      </c>
      <c r="F871" s="4"/>
      <c r="G871" s="4"/>
      <c r="H871" s="4"/>
    </row>
    <row r="872" spans="1:8" x14ac:dyDescent="0.25">
      <c r="A872" s="5">
        <f t="shared" si="18"/>
        <v>869</v>
      </c>
      <c r="B872" t="s">
        <v>2147</v>
      </c>
      <c r="C872" t="s">
        <v>2148</v>
      </c>
      <c r="D872" t="s">
        <v>1129</v>
      </c>
      <c r="F872" s="4"/>
      <c r="G872" s="4"/>
      <c r="H872" s="4"/>
    </row>
    <row r="873" spans="1:8" x14ac:dyDescent="0.25">
      <c r="A873" s="5">
        <f t="shared" si="18"/>
        <v>870</v>
      </c>
      <c r="B873" t="s">
        <v>2149</v>
      </c>
      <c r="C873" t="s">
        <v>2150</v>
      </c>
      <c r="D873" t="s">
        <v>278</v>
      </c>
      <c r="F873" s="4"/>
      <c r="G873" s="4"/>
      <c r="H873" s="4"/>
    </row>
    <row r="874" spans="1:8" x14ac:dyDescent="0.25">
      <c r="A874" s="5">
        <f t="shared" si="18"/>
        <v>871</v>
      </c>
      <c r="B874" t="s">
        <v>2151</v>
      </c>
      <c r="C874" t="s">
        <v>2152</v>
      </c>
      <c r="D874" t="s">
        <v>510</v>
      </c>
      <c r="F874" s="4"/>
      <c r="G874" s="4"/>
      <c r="H874" s="4"/>
    </row>
    <row r="875" spans="1:8" x14ac:dyDescent="0.25">
      <c r="A875" s="5">
        <f t="shared" si="18"/>
        <v>872</v>
      </c>
      <c r="B875" t="s">
        <v>2153</v>
      </c>
      <c r="C875" t="s">
        <v>2154</v>
      </c>
      <c r="D875" t="s">
        <v>84</v>
      </c>
      <c r="F875" s="4"/>
      <c r="G875" s="4"/>
      <c r="H875" s="4"/>
    </row>
    <row r="876" spans="1:8" x14ac:dyDescent="0.25">
      <c r="A876" s="5">
        <f t="shared" si="18"/>
        <v>873</v>
      </c>
      <c r="B876" t="s">
        <v>2155</v>
      </c>
      <c r="C876" t="s">
        <v>2156</v>
      </c>
      <c r="D876" t="s">
        <v>45</v>
      </c>
      <c r="F876" s="4"/>
      <c r="G876" s="4"/>
      <c r="H876" s="4"/>
    </row>
    <row r="877" spans="1:8" x14ac:dyDescent="0.25">
      <c r="A877" s="5">
        <f t="shared" si="18"/>
        <v>874</v>
      </c>
      <c r="B877" t="s">
        <v>2157</v>
      </c>
      <c r="C877" t="s">
        <v>2158</v>
      </c>
      <c r="D877" t="s">
        <v>2573</v>
      </c>
      <c r="F877" s="4"/>
      <c r="G877" s="4"/>
      <c r="H877" s="4"/>
    </row>
    <row r="878" spans="1:8" x14ac:dyDescent="0.25">
      <c r="A878" s="5">
        <f t="shared" si="18"/>
        <v>875</v>
      </c>
      <c r="B878" t="s">
        <v>2159</v>
      </c>
      <c r="C878" t="s">
        <v>2160</v>
      </c>
      <c r="D878" t="s">
        <v>2578</v>
      </c>
      <c r="F878" s="4"/>
      <c r="G878" s="4"/>
      <c r="H878" s="4"/>
    </row>
    <row r="879" spans="1:8" x14ac:dyDescent="0.25">
      <c r="A879" s="5">
        <f t="shared" si="18"/>
        <v>876</v>
      </c>
      <c r="B879" t="s">
        <v>2161</v>
      </c>
      <c r="C879" t="s">
        <v>2162</v>
      </c>
      <c r="D879" t="s">
        <v>1133</v>
      </c>
      <c r="F879" s="4"/>
      <c r="G879" s="4"/>
      <c r="H879" s="4"/>
    </row>
    <row r="880" spans="1:8" x14ac:dyDescent="0.25">
      <c r="A880" s="5">
        <f t="shared" si="18"/>
        <v>877</v>
      </c>
      <c r="B880" t="s">
        <v>2163</v>
      </c>
      <c r="C880" t="s">
        <v>2164</v>
      </c>
      <c r="D880" t="s">
        <v>1129</v>
      </c>
      <c r="F880" s="4"/>
      <c r="G880" s="4"/>
      <c r="H880" s="4"/>
    </row>
    <row r="881" spans="1:8" x14ac:dyDescent="0.25">
      <c r="A881" s="5">
        <f t="shared" si="18"/>
        <v>878</v>
      </c>
      <c r="B881" t="s">
        <v>2165</v>
      </c>
      <c r="C881" t="s">
        <v>2166</v>
      </c>
      <c r="D881" t="s">
        <v>84</v>
      </c>
      <c r="F881" s="4"/>
      <c r="G881" s="4"/>
      <c r="H881" s="4"/>
    </row>
    <row r="882" spans="1:8" x14ac:dyDescent="0.25">
      <c r="A882" s="5">
        <f t="shared" si="18"/>
        <v>879</v>
      </c>
      <c r="B882" t="s">
        <v>2167</v>
      </c>
      <c r="C882" t="s">
        <v>2168</v>
      </c>
      <c r="D882" t="s">
        <v>45</v>
      </c>
      <c r="F882" s="4"/>
      <c r="G882" s="4"/>
      <c r="H882" s="4"/>
    </row>
    <row r="883" spans="1:8" x14ac:dyDescent="0.25">
      <c r="A883" s="5">
        <f t="shared" si="18"/>
        <v>880</v>
      </c>
      <c r="B883" t="s">
        <v>2169</v>
      </c>
      <c r="C883" t="s">
        <v>2170</v>
      </c>
      <c r="D883" t="s">
        <v>1129</v>
      </c>
      <c r="F883" s="4"/>
      <c r="G883" s="4"/>
      <c r="H883" s="4"/>
    </row>
    <row r="884" spans="1:8" x14ac:dyDescent="0.25">
      <c r="A884" s="5">
        <f t="shared" si="18"/>
        <v>881</v>
      </c>
      <c r="B884" t="s">
        <v>2171</v>
      </c>
      <c r="C884" t="s">
        <v>2172</v>
      </c>
      <c r="D884" t="s">
        <v>45</v>
      </c>
      <c r="F884" s="4"/>
      <c r="G884" s="4"/>
      <c r="H884" s="4"/>
    </row>
    <row r="885" spans="1:8" x14ac:dyDescent="0.25">
      <c r="A885" s="5">
        <f t="shared" si="18"/>
        <v>882</v>
      </c>
      <c r="B885" t="s">
        <v>2173</v>
      </c>
      <c r="C885" t="s">
        <v>2174</v>
      </c>
      <c r="D885" t="s">
        <v>278</v>
      </c>
      <c r="F885" s="4"/>
      <c r="G885" s="4"/>
      <c r="H885" s="4"/>
    </row>
    <row r="886" spans="1:8" x14ac:dyDescent="0.25">
      <c r="A886" s="5">
        <f t="shared" si="18"/>
        <v>883</v>
      </c>
      <c r="B886" t="s">
        <v>2175</v>
      </c>
      <c r="C886" t="s">
        <v>2176</v>
      </c>
      <c r="D886" t="s">
        <v>45</v>
      </c>
      <c r="F886" s="4"/>
      <c r="G886" s="4"/>
      <c r="H886" s="4"/>
    </row>
    <row r="887" spans="1:8" x14ac:dyDescent="0.25">
      <c r="A887" s="5">
        <f t="shared" si="18"/>
        <v>884</v>
      </c>
      <c r="B887" t="s">
        <v>2177</v>
      </c>
      <c r="C887" t="s">
        <v>2178</v>
      </c>
      <c r="D887" t="s">
        <v>2573</v>
      </c>
      <c r="F887" s="4"/>
      <c r="G887" s="4"/>
      <c r="H887" s="4"/>
    </row>
    <row r="888" spans="1:8" x14ac:dyDescent="0.25">
      <c r="A888" s="5">
        <f t="shared" si="18"/>
        <v>885</v>
      </c>
      <c r="B888" t="s">
        <v>1065</v>
      </c>
      <c r="C888" t="s">
        <v>1066</v>
      </c>
      <c r="D888" t="s">
        <v>2576</v>
      </c>
      <c r="F888" s="4"/>
      <c r="G888" s="4"/>
      <c r="H888" s="4"/>
    </row>
    <row r="889" spans="1:8" x14ac:dyDescent="0.25">
      <c r="A889" s="5">
        <f t="shared" si="18"/>
        <v>886</v>
      </c>
      <c r="B889" t="s">
        <v>2179</v>
      </c>
      <c r="C889" t="s">
        <v>2180</v>
      </c>
      <c r="D889" t="s">
        <v>771</v>
      </c>
      <c r="F889" s="4"/>
      <c r="G889" s="4"/>
      <c r="H889" s="4"/>
    </row>
    <row r="890" spans="1:8" x14ac:dyDescent="0.25">
      <c r="A890" s="5">
        <f t="shared" si="18"/>
        <v>887</v>
      </c>
      <c r="B890" t="s">
        <v>2181</v>
      </c>
      <c r="C890" t="s">
        <v>2182</v>
      </c>
      <c r="D890" t="s">
        <v>84</v>
      </c>
      <c r="F890" s="4"/>
      <c r="G890" s="4"/>
      <c r="H890" s="4"/>
    </row>
    <row r="891" spans="1:8" x14ac:dyDescent="0.25">
      <c r="A891" s="5">
        <f t="shared" si="18"/>
        <v>888</v>
      </c>
      <c r="B891" t="s">
        <v>2183</v>
      </c>
      <c r="C891" t="s">
        <v>2184</v>
      </c>
      <c r="D891" t="s">
        <v>1134</v>
      </c>
      <c r="F891" s="4"/>
      <c r="G891" s="4"/>
      <c r="H891" s="4"/>
    </row>
    <row r="892" spans="1:8" x14ac:dyDescent="0.25">
      <c r="A892" s="5">
        <f t="shared" si="18"/>
        <v>889</v>
      </c>
      <c r="B892" t="s">
        <v>2185</v>
      </c>
      <c r="C892" t="s">
        <v>2186</v>
      </c>
      <c r="D892" t="s">
        <v>603</v>
      </c>
      <c r="F892" s="4"/>
      <c r="G892" s="4"/>
      <c r="H892" s="4"/>
    </row>
    <row r="893" spans="1:8" x14ac:dyDescent="0.25">
      <c r="A893" s="5">
        <f t="shared" si="18"/>
        <v>890</v>
      </c>
      <c r="B893" t="s">
        <v>2187</v>
      </c>
      <c r="C893" t="s">
        <v>2188</v>
      </c>
      <c r="D893" t="s">
        <v>771</v>
      </c>
      <c r="F893" s="4"/>
      <c r="G893" s="4"/>
      <c r="H893" s="4"/>
    </row>
    <row r="894" spans="1:8" x14ac:dyDescent="0.25">
      <c r="A894" s="5">
        <f t="shared" si="18"/>
        <v>891</v>
      </c>
      <c r="B894" t="s">
        <v>2189</v>
      </c>
      <c r="C894" t="s">
        <v>2190</v>
      </c>
      <c r="D894" t="s">
        <v>45</v>
      </c>
      <c r="F894" s="4"/>
      <c r="G894" s="4"/>
      <c r="H894" s="4"/>
    </row>
    <row r="895" spans="1:8" x14ac:dyDescent="0.25">
      <c r="A895" s="5">
        <f t="shared" si="18"/>
        <v>892</v>
      </c>
      <c r="B895" t="s">
        <v>2191</v>
      </c>
      <c r="C895" t="s">
        <v>2192</v>
      </c>
      <c r="D895" t="s">
        <v>87</v>
      </c>
      <c r="F895" s="4"/>
      <c r="G895" s="4"/>
      <c r="H895" s="4"/>
    </row>
    <row r="896" spans="1:8" x14ac:dyDescent="0.25">
      <c r="A896" s="5">
        <f t="shared" si="18"/>
        <v>893</v>
      </c>
      <c r="B896" t="s">
        <v>2193</v>
      </c>
      <c r="C896" t="s">
        <v>2194</v>
      </c>
      <c r="D896" t="s">
        <v>771</v>
      </c>
      <c r="F896" s="4"/>
      <c r="G896" s="4"/>
      <c r="H896" s="4"/>
    </row>
    <row r="897" spans="1:8" x14ac:dyDescent="0.25">
      <c r="A897" s="5">
        <f t="shared" si="18"/>
        <v>894</v>
      </c>
      <c r="B897" t="s">
        <v>2195</v>
      </c>
      <c r="C897" t="s">
        <v>2196</v>
      </c>
      <c r="D897" t="s">
        <v>84</v>
      </c>
      <c r="F897" s="4"/>
      <c r="G897" s="4"/>
      <c r="H897" s="4"/>
    </row>
    <row r="898" spans="1:8" x14ac:dyDescent="0.25">
      <c r="A898" s="5">
        <f t="shared" si="18"/>
        <v>895</v>
      </c>
      <c r="B898" t="s">
        <v>2197</v>
      </c>
      <c r="C898" t="s">
        <v>2198</v>
      </c>
      <c r="D898" t="s">
        <v>1129</v>
      </c>
      <c r="F898" s="4"/>
      <c r="G898" s="4"/>
      <c r="H898" s="4"/>
    </row>
    <row r="899" spans="1:8" x14ac:dyDescent="0.25">
      <c r="A899" s="5">
        <f t="shared" si="18"/>
        <v>896</v>
      </c>
      <c r="B899" t="s">
        <v>2199</v>
      </c>
      <c r="C899" t="s">
        <v>2200</v>
      </c>
      <c r="D899" t="s">
        <v>1134</v>
      </c>
      <c r="F899" s="4"/>
      <c r="G899" s="4"/>
      <c r="H899" s="4"/>
    </row>
    <row r="900" spans="1:8" x14ac:dyDescent="0.25">
      <c r="A900" s="5">
        <f t="shared" si="18"/>
        <v>897</v>
      </c>
      <c r="B900" t="s">
        <v>2201</v>
      </c>
      <c r="C900" t="s">
        <v>2202</v>
      </c>
      <c r="D900" t="s">
        <v>771</v>
      </c>
      <c r="F900" s="4"/>
      <c r="G900" s="4"/>
      <c r="H900" s="4"/>
    </row>
    <row r="901" spans="1:8" x14ac:dyDescent="0.25">
      <c r="A901" s="5">
        <f t="shared" ref="A901:A964" si="19">+A900+1</f>
        <v>898</v>
      </c>
      <c r="B901" t="s">
        <v>2203</v>
      </c>
      <c r="C901" t="s">
        <v>2204</v>
      </c>
      <c r="D901" t="s">
        <v>2579</v>
      </c>
      <c r="F901" s="4"/>
      <c r="G901" s="4"/>
      <c r="H901" s="4"/>
    </row>
    <row r="902" spans="1:8" x14ac:dyDescent="0.25">
      <c r="A902" s="5">
        <f t="shared" si="19"/>
        <v>899</v>
      </c>
      <c r="B902" t="s">
        <v>2205</v>
      </c>
      <c r="C902" t="s">
        <v>2206</v>
      </c>
      <c r="D902" t="s">
        <v>45</v>
      </c>
      <c r="F902" s="4"/>
      <c r="G902" s="4"/>
      <c r="H902" s="4"/>
    </row>
    <row r="903" spans="1:8" x14ac:dyDescent="0.25">
      <c r="A903" s="5">
        <f t="shared" si="19"/>
        <v>900</v>
      </c>
      <c r="B903" t="s">
        <v>2207</v>
      </c>
      <c r="C903" t="s">
        <v>2208</v>
      </c>
      <c r="D903" t="s">
        <v>538</v>
      </c>
      <c r="F903" s="4"/>
      <c r="G903" s="4"/>
      <c r="H903" s="4"/>
    </row>
    <row r="904" spans="1:8" x14ac:dyDescent="0.25">
      <c r="A904" s="5">
        <f t="shared" si="19"/>
        <v>901</v>
      </c>
      <c r="B904" t="s">
        <v>2209</v>
      </c>
      <c r="C904" t="s">
        <v>2210</v>
      </c>
      <c r="D904" t="s">
        <v>771</v>
      </c>
      <c r="F904" s="4"/>
      <c r="G904" s="4"/>
      <c r="H904" s="4"/>
    </row>
    <row r="905" spans="1:8" x14ac:dyDescent="0.25">
      <c r="A905" s="5">
        <f t="shared" si="19"/>
        <v>902</v>
      </c>
      <c r="B905" t="s">
        <v>2211</v>
      </c>
      <c r="C905" t="s">
        <v>2212</v>
      </c>
      <c r="D905" t="s">
        <v>45</v>
      </c>
      <c r="F905" s="4"/>
      <c r="G905" s="4"/>
      <c r="H905" s="4"/>
    </row>
    <row r="906" spans="1:8" x14ac:dyDescent="0.25">
      <c r="A906" s="5">
        <f t="shared" si="19"/>
        <v>903</v>
      </c>
      <c r="B906" t="s">
        <v>2213</v>
      </c>
      <c r="C906" t="s">
        <v>2214</v>
      </c>
      <c r="D906" t="s">
        <v>1129</v>
      </c>
      <c r="F906" s="4"/>
      <c r="G906" s="4"/>
      <c r="H906" s="4"/>
    </row>
    <row r="907" spans="1:8" x14ac:dyDescent="0.25">
      <c r="A907" s="5">
        <f t="shared" si="19"/>
        <v>904</v>
      </c>
      <c r="B907" t="s">
        <v>2215</v>
      </c>
      <c r="C907" t="s">
        <v>2216</v>
      </c>
      <c r="D907" t="s">
        <v>45</v>
      </c>
      <c r="F907" s="4"/>
      <c r="G907" s="4"/>
      <c r="H907" s="4"/>
    </row>
    <row r="908" spans="1:8" x14ac:dyDescent="0.25">
      <c r="A908" s="5">
        <f t="shared" si="19"/>
        <v>905</v>
      </c>
      <c r="B908" t="s">
        <v>2217</v>
      </c>
      <c r="C908" t="s">
        <v>2218</v>
      </c>
      <c r="D908" t="s">
        <v>128</v>
      </c>
      <c r="F908" s="4"/>
      <c r="G908" s="4"/>
      <c r="H908" s="4"/>
    </row>
    <row r="909" spans="1:8" x14ac:dyDescent="0.25">
      <c r="A909" s="5">
        <f t="shared" si="19"/>
        <v>906</v>
      </c>
      <c r="B909" t="s">
        <v>2219</v>
      </c>
      <c r="C909" t="s">
        <v>2220</v>
      </c>
      <c r="D909" t="s">
        <v>1134</v>
      </c>
      <c r="F909" s="4"/>
      <c r="G909" s="4"/>
      <c r="H909" s="4"/>
    </row>
    <row r="910" spans="1:8" x14ac:dyDescent="0.25">
      <c r="A910" s="5">
        <f t="shared" si="19"/>
        <v>907</v>
      </c>
      <c r="B910" t="s">
        <v>2221</v>
      </c>
      <c r="C910" t="s">
        <v>2222</v>
      </c>
      <c r="D910" t="s">
        <v>47</v>
      </c>
      <c r="F910" s="4"/>
      <c r="G910" s="4"/>
      <c r="H910" s="4"/>
    </row>
    <row r="911" spans="1:8" x14ac:dyDescent="0.25">
      <c r="A911" s="5">
        <f t="shared" si="19"/>
        <v>908</v>
      </c>
      <c r="B911" t="s">
        <v>2223</v>
      </c>
      <c r="C911" t="s">
        <v>2224</v>
      </c>
      <c r="D911" t="s">
        <v>510</v>
      </c>
      <c r="F911" s="4"/>
      <c r="G911" s="4"/>
      <c r="H911" s="4"/>
    </row>
    <row r="912" spans="1:8" x14ac:dyDescent="0.25">
      <c r="A912" s="5">
        <f t="shared" si="19"/>
        <v>909</v>
      </c>
      <c r="B912" t="s">
        <v>2225</v>
      </c>
      <c r="C912" t="s">
        <v>2226</v>
      </c>
      <c r="D912" t="s">
        <v>1134</v>
      </c>
      <c r="F912" s="4"/>
      <c r="G912" s="4"/>
      <c r="H912" s="4"/>
    </row>
    <row r="913" spans="1:8" x14ac:dyDescent="0.25">
      <c r="A913" s="5">
        <f t="shared" si="19"/>
        <v>910</v>
      </c>
      <c r="B913" t="s">
        <v>2227</v>
      </c>
      <c r="C913" t="s">
        <v>2228</v>
      </c>
      <c r="D913" t="s">
        <v>538</v>
      </c>
      <c r="F913" s="4"/>
      <c r="G913" s="4"/>
      <c r="H913" s="4"/>
    </row>
    <row r="914" spans="1:8" x14ac:dyDescent="0.25">
      <c r="A914" s="5">
        <f t="shared" si="19"/>
        <v>911</v>
      </c>
      <c r="B914" t="s">
        <v>2229</v>
      </c>
      <c r="C914" t="s">
        <v>2230</v>
      </c>
      <c r="D914" t="s">
        <v>45</v>
      </c>
      <c r="F914" s="4"/>
      <c r="G914" s="4"/>
      <c r="H914" s="4"/>
    </row>
    <row r="915" spans="1:8" x14ac:dyDescent="0.25">
      <c r="A915" s="5">
        <f t="shared" si="19"/>
        <v>912</v>
      </c>
      <c r="B915" t="s">
        <v>2231</v>
      </c>
      <c r="C915" t="s">
        <v>2232</v>
      </c>
      <c r="D915" t="s">
        <v>45</v>
      </c>
      <c r="F915" s="4"/>
      <c r="G915" s="4"/>
      <c r="H915" s="4"/>
    </row>
    <row r="916" spans="1:8" x14ac:dyDescent="0.25">
      <c r="A916" s="5">
        <f t="shared" si="19"/>
        <v>913</v>
      </c>
      <c r="B916" t="s">
        <v>2233</v>
      </c>
      <c r="C916" t="s">
        <v>2234</v>
      </c>
      <c r="D916" t="s">
        <v>45</v>
      </c>
      <c r="F916" s="4"/>
      <c r="G916" s="4"/>
      <c r="H916" s="4"/>
    </row>
    <row r="917" spans="1:8" x14ac:dyDescent="0.25">
      <c r="A917" s="5">
        <f t="shared" si="19"/>
        <v>914</v>
      </c>
      <c r="B917" t="s">
        <v>2235</v>
      </c>
      <c r="C917" t="s">
        <v>2236</v>
      </c>
      <c r="D917" t="s">
        <v>45</v>
      </c>
      <c r="F917" s="4"/>
      <c r="G917" s="4"/>
      <c r="H917" s="4"/>
    </row>
    <row r="918" spans="1:8" x14ac:dyDescent="0.25">
      <c r="A918" s="5">
        <f t="shared" si="19"/>
        <v>915</v>
      </c>
      <c r="B918" t="s">
        <v>2237</v>
      </c>
      <c r="C918" t="s">
        <v>2238</v>
      </c>
      <c r="D918" t="s">
        <v>45</v>
      </c>
      <c r="F918" s="4"/>
      <c r="G918" s="4"/>
      <c r="H918" s="4"/>
    </row>
    <row r="919" spans="1:8" x14ac:dyDescent="0.25">
      <c r="A919" s="5">
        <f t="shared" si="19"/>
        <v>916</v>
      </c>
      <c r="B919" t="s">
        <v>2239</v>
      </c>
      <c r="C919" t="s">
        <v>2240</v>
      </c>
      <c r="D919" t="s">
        <v>2578</v>
      </c>
      <c r="F919" s="4"/>
      <c r="G919" s="4"/>
      <c r="H919" s="4"/>
    </row>
    <row r="920" spans="1:8" x14ac:dyDescent="0.25">
      <c r="A920" s="5">
        <f t="shared" si="19"/>
        <v>917</v>
      </c>
      <c r="B920" t="s">
        <v>2241</v>
      </c>
      <c r="C920" t="s">
        <v>2242</v>
      </c>
      <c r="D920" t="s">
        <v>45</v>
      </c>
      <c r="F920" s="4"/>
      <c r="G920" s="4"/>
      <c r="H920" s="4"/>
    </row>
    <row r="921" spans="1:8" x14ac:dyDescent="0.25">
      <c r="A921" s="5">
        <f t="shared" si="19"/>
        <v>918</v>
      </c>
      <c r="B921" t="s">
        <v>2243</v>
      </c>
      <c r="C921" t="s">
        <v>2244</v>
      </c>
      <c r="D921" t="s">
        <v>45</v>
      </c>
      <c r="F921" s="4"/>
      <c r="G921" s="4"/>
      <c r="H921" s="4"/>
    </row>
    <row r="922" spans="1:8" x14ac:dyDescent="0.25">
      <c r="A922" s="5">
        <f t="shared" si="19"/>
        <v>919</v>
      </c>
      <c r="B922" t="s">
        <v>2245</v>
      </c>
      <c r="C922" t="s">
        <v>2246</v>
      </c>
      <c r="D922" t="s">
        <v>45</v>
      </c>
      <c r="F922" s="4"/>
      <c r="G922" s="4"/>
      <c r="H922" s="4"/>
    </row>
    <row r="923" spans="1:8" x14ac:dyDescent="0.25">
      <c r="A923" s="5">
        <f t="shared" si="19"/>
        <v>920</v>
      </c>
      <c r="B923" t="s">
        <v>2247</v>
      </c>
      <c r="C923" t="s">
        <v>2248</v>
      </c>
      <c r="D923" t="s">
        <v>1133</v>
      </c>
      <c r="F923" s="4"/>
      <c r="G923" s="4"/>
      <c r="H923" s="4"/>
    </row>
    <row r="924" spans="1:8" x14ac:dyDescent="0.25">
      <c r="A924" s="5">
        <f t="shared" si="19"/>
        <v>921</v>
      </c>
      <c r="B924" t="s">
        <v>2249</v>
      </c>
      <c r="C924" t="s">
        <v>2250</v>
      </c>
      <c r="D924" t="s">
        <v>1129</v>
      </c>
      <c r="F924" s="4"/>
      <c r="G924" s="4"/>
      <c r="H924" s="4"/>
    </row>
    <row r="925" spans="1:8" x14ac:dyDescent="0.25">
      <c r="A925" s="5">
        <f t="shared" si="19"/>
        <v>922</v>
      </c>
      <c r="B925" t="s">
        <v>2251</v>
      </c>
      <c r="C925" t="s">
        <v>2252</v>
      </c>
      <c r="D925" t="s">
        <v>510</v>
      </c>
      <c r="F925" s="4"/>
      <c r="G925" s="4"/>
      <c r="H925" s="4"/>
    </row>
    <row r="926" spans="1:8" x14ac:dyDescent="0.25">
      <c r="A926" s="5">
        <f t="shared" si="19"/>
        <v>923</v>
      </c>
      <c r="B926" t="s">
        <v>2253</v>
      </c>
      <c r="C926" t="s">
        <v>2254</v>
      </c>
      <c r="D926" t="s">
        <v>1133</v>
      </c>
      <c r="F926" s="4"/>
      <c r="G926" s="4"/>
      <c r="H926" s="4"/>
    </row>
    <row r="927" spans="1:8" x14ac:dyDescent="0.25">
      <c r="A927" s="5">
        <f t="shared" si="19"/>
        <v>924</v>
      </c>
      <c r="B927" t="s">
        <v>2255</v>
      </c>
      <c r="C927" t="s">
        <v>2256</v>
      </c>
      <c r="D927" t="s">
        <v>45</v>
      </c>
      <c r="F927" s="4"/>
      <c r="G927" s="4"/>
      <c r="H927" s="4"/>
    </row>
    <row r="928" spans="1:8" x14ac:dyDescent="0.25">
      <c r="A928" s="5">
        <f t="shared" si="19"/>
        <v>925</v>
      </c>
      <c r="B928" t="s">
        <v>2257</v>
      </c>
      <c r="C928" t="s">
        <v>2258</v>
      </c>
      <c r="D928" t="s">
        <v>84</v>
      </c>
      <c r="F928" s="4"/>
      <c r="G928" s="4"/>
      <c r="H928" s="4"/>
    </row>
    <row r="929" spans="1:8" x14ac:dyDescent="0.25">
      <c r="A929" s="5">
        <f t="shared" si="19"/>
        <v>926</v>
      </c>
      <c r="B929" t="s">
        <v>2259</v>
      </c>
      <c r="C929" t="s">
        <v>2260</v>
      </c>
      <c r="D929" t="s">
        <v>2576</v>
      </c>
      <c r="F929" s="4"/>
      <c r="G929" s="4"/>
      <c r="H929" s="4"/>
    </row>
    <row r="930" spans="1:8" x14ac:dyDescent="0.25">
      <c r="A930" s="5">
        <f t="shared" si="19"/>
        <v>927</v>
      </c>
      <c r="B930" t="s">
        <v>2261</v>
      </c>
      <c r="C930" t="s">
        <v>2262</v>
      </c>
      <c r="D930" t="s">
        <v>510</v>
      </c>
      <c r="F930" s="4"/>
      <c r="G930" s="4"/>
      <c r="H930" s="4"/>
    </row>
    <row r="931" spans="1:8" x14ac:dyDescent="0.25">
      <c r="A931" s="5">
        <f t="shared" si="19"/>
        <v>928</v>
      </c>
      <c r="B931" t="s">
        <v>2263</v>
      </c>
      <c r="C931" t="s">
        <v>2264</v>
      </c>
      <c r="D931" t="s">
        <v>45</v>
      </c>
      <c r="F931" s="4"/>
      <c r="G931" s="4"/>
      <c r="H931" s="4"/>
    </row>
    <row r="932" spans="1:8" x14ac:dyDescent="0.25">
      <c r="A932" s="5">
        <f t="shared" si="19"/>
        <v>929</v>
      </c>
      <c r="B932" t="s">
        <v>2265</v>
      </c>
      <c r="C932" t="s">
        <v>2266</v>
      </c>
      <c r="D932" t="s">
        <v>84</v>
      </c>
      <c r="F932" s="4"/>
      <c r="G932" s="4"/>
      <c r="H932" s="4"/>
    </row>
    <row r="933" spans="1:8" x14ac:dyDescent="0.25">
      <c r="A933" s="5">
        <f t="shared" si="19"/>
        <v>930</v>
      </c>
      <c r="B933" t="s">
        <v>2267</v>
      </c>
      <c r="C933" t="s">
        <v>2268</v>
      </c>
      <c r="D933" t="s">
        <v>128</v>
      </c>
      <c r="F933" s="4"/>
      <c r="G933" s="4"/>
      <c r="H933" s="4"/>
    </row>
    <row r="934" spans="1:8" x14ac:dyDescent="0.25">
      <c r="A934" s="5">
        <f t="shared" si="19"/>
        <v>931</v>
      </c>
      <c r="B934" t="s">
        <v>2269</v>
      </c>
      <c r="C934" t="s">
        <v>2270</v>
      </c>
      <c r="D934" t="s">
        <v>2578</v>
      </c>
      <c r="F934" s="4"/>
      <c r="G934" s="4"/>
      <c r="H934" s="4"/>
    </row>
    <row r="935" spans="1:8" x14ac:dyDescent="0.25">
      <c r="A935" s="5">
        <f t="shared" si="19"/>
        <v>932</v>
      </c>
      <c r="B935" t="s">
        <v>2271</v>
      </c>
      <c r="C935" t="s">
        <v>2272</v>
      </c>
      <c r="D935" t="s">
        <v>45</v>
      </c>
      <c r="F935" s="4"/>
      <c r="G935" s="4"/>
      <c r="H935" s="4"/>
    </row>
    <row r="936" spans="1:8" x14ac:dyDescent="0.25">
      <c r="A936" s="5">
        <f t="shared" si="19"/>
        <v>933</v>
      </c>
      <c r="B936" t="s">
        <v>2273</v>
      </c>
      <c r="C936" t="s">
        <v>2274</v>
      </c>
      <c r="D936" t="s">
        <v>45</v>
      </c>
      <c r="F936" s="4"/>
      <c r="G936" s="4"/>
      <c r="H936" s="4"/>
    </row>
    <row r="937" spans="1:8" x14ac:dyDescent="0.25">
      <c r="A937" s="5">
        <f t="shared" si="19"/>
        <v>934</v>
      </c>
      <c r="B937" t="s">
        <v>1077</v>
      </c>
      <c r="C937" t="s">
        <v>1078</v>
      </c>
      <c r="D937" t="s">
        <v>45</v>
      </c>
      <c r="F937" s="4"/>
      <c r="G937" s="4"/>
      <c r="H937" s="4"/>
    </row>
    <row r="938" spans="1:8" x14ac:dyDescent="0.25">
      <c r="A938" s="5">
        <f t="shared" si="19"/>
        <v>935</v>
      </c>
      <c r="B938" t="s">
        <v>2275</v>
      </c>
      <c r="C938" t="s">
        <v>2276</v>
      </c>
      <c r="D938" t="s">
        <v>45</v>
      </c>
      <c r="F938" s="4"/>
      <c r="G938" s="4"/>
      <c r="H938" s="4"/>
    </row>
    <row r="939" spans="1:8" x14ac:dyDescent="0.25">
      <c r="A939" s="5">
        <f t="shared" si="19"/>
        <v>936</v>
      </c>
      <c r="B939" t="s">
        <v>2277</v>
      </c>
      <c r="C939" t="s">
        <v>2278</v>
      </c>
      <c r="D939" t="s">
        <v>771</v>
      </c>
      <c r="F939" s="4"/>
      <c r="G939" s="4"/>
      <c r="H939" s="4"/>
    </row>
    <row r="940" spans="1:8" x14ac:dyDescent="0.25">
      <c r="A940" s="5">
        <f t="shared" si="19"/>
        <v>937</v>
      </c>
      <c r="B940" t="s">
        <v>2279</v>
      </c>
      <c r="C940" t="s">
        <v>2280</v>
      </c>
      <c r="D940" t="s">
        <v>45</v>
      </c>
      <c r="F940" s="4"/>
      <c r="G940" s="4"/>
      <c r="H940" s="4"/>
    </row>
    <row r="941" spans="1:8" x14ac:dyDescent="0.25">
      <c r="A941" s="5">
        <f t="shared" si="19"/>
        <v>938</v>
      </c>
      <c r="B941" t="s">
        <v>2281</v>
      </c>
      <c r="C941" t="s">
        <v>2282</v>
      </c>
      <c r="D941" t="s">
        <v>45</v>
      </c>
      <c r="F941" s="4"/>
      <c r="G941" s="4"/>
      <c r="H941" s="4"/>
    </row>
    <row r="942" spans="1:8" x14ac:dyDescent="0.25">
      <c r="A942" s="5">
        <f t="shared" si="19"/>
        <v>939</v>
      </c>
      <c r="B942" t="s">
        <v>2283</v>
      </c>
      <c r="C942" t="s">
        <v>2284</v>
      </c>
      <c r="D942" t="s">
        <v>1134</v>
      </c>
      <c r="F942" s="4"/>
      <c r="G942" s="4"/>
      <c r="H942" s="4"/>
    </row>
    <row r="943" spans="1:8" x14ac:dyDescent="0.25">
      <c r="A943" s="5">
        <f t="shared" si="19"/>
        <v>940</v>
      </c>
      <c r="B943" t="s">
        <v>2285</v>
      </c>
      <c r="C943" t="s">
        <v>2286</v>
      </c>
      <c r="D943" t="s">
        <v>45</v>
      </c>
      <c r="F943" s="4"/>
      <c r="G943" s="4"/>
      <c r="H943" s="4"/>
    </row>
    <row r="944" spans="1:8" x14ac:dyDescent="0.25">
      <c r="A944" s="5">
        <f t="shared" si="19"/>
        <v>941</v>
      </c>
      <c r="B944" t="s">
        <v>2287</v>
      </c>
      <c r="C944" t="s">
        <v>2288</v>
      </c>
      <c r="D944" t="s">
        <v>45</v>
      </c>
      <c r="F944" s="4"/>
      <c r="G944" s="4"/>
      <c r="H944" s="4"/>
    </row>
    <row r="945" spans="1:8" x14ac:dyDescent="0.25">
      <c r="A945" s="5">
        <f t="shared" si="19"/>
        <v>942</v>
      </c>
      <c r="B945" t="s">
        <v>2289</v>
      </c>
      <c r="C945" t="s">
        <v>2290</v>
      </c>
      <c r="D945" t="s">
        <v>510</v>
      </c>
      <c r="F945" s="4"/>
      <c r="G945" s="4"/>
      <c r="H945" s="4"/>
    </row>
    <row r="946" spans="1:8" x14ac:dyDescent="0.25">
      <c r="A946" s="5">
        <f t="shared" si="19"/>
        <v>943</v>
      </c>
      <c r="B946" t="s">
        <v>2291</v>
      </c>
      <c r="C946" t="s">
        <v>2292</v>
      </c>
      <c r="D946" t="s">
        <v>1128</v>
      </c>
      <c r="F946" s="4"/>
      <c r="G946" s="4"/>
      <c r="H946" s="4"/>
    </row>
    <row r="947" spans="1:8" x14ac:dyDescent="0.25">
      <c r="A947" s="5">
        <f t="shared" si="19"/>
        <v>944</v>
      </c>
      <c r="B947" t="s">
        <v>2293</v>
      </c>
      <c r="C947" t="s">
        <v>2294</v>
      </c>
      <c r="D947" t="s">
        <v>1134</v>
      </c>
      <c r="F947" s="4"/>
      <c r="G947" s="4"/>
      <c r="H947" s="4"/>
    </row>
    <row r="948" spans="1:8" x14ac:dyDescent="0.25">
      <c r="A948" s="5">
        <f t="shared" si="19"/>
        <v>945</v>
      </c>
      <c r="B948" t="s">
        <v>2295</v>
      </c>
      <c r="C948" t="s">
        <v>2296</v>
      </c>
      <c r="D948" t="s">
        <v>45</v>
      </c>
      <c r="F948" s="4"/>
      <c r="G948" s="4"/>
      <c r="H948" s="4"/>
    </row>
    <row r="949" spans="1:8" x14ac:dyDescent="0.25">
      <c r="A949" s="5">
        <f t="shared" si="19"/>
        <v>946</v>
      </c>
      <c r="B949" t="s">
        <v>2297</v>
      </c>
      <c r="C949" t="s">
        <v>2298</v>
      </c>
      <c r="D949" t="s">
        <v>1133</v>
      </c>
      <c r="F949" s="4"/>
      <c r="G949" s="4"/>
      <c r="H949" s="4"/>
    </row>
    <row r="950" spans="1:8" x14ac:dyDescent="0.25">
      <c r="A950" s="5">
        <f t="shared" si="19"/>
        <v>947</v>
      </c>
      <c r="B950" t="s">
        <v>2299</v>
      </c>
      <c r="C950" t="s">
        <v>2300</v>
      </c>
      <c r="D950" t="s">
        <v>1134</v>
      </c>
      <c r="F950" s="4"/>
      <c r="G950" s="4"/>
      <c r="H950" s="4"/>
    </row>
    <row r="951" spans="1:8" x14ac:dyDescent="0.25">
      <c r="A951" s="5">
        <f t="shared" si="19"/>
        <v>948</v>
      </c>
      <c r="B951" t="s">
        <v>2301</v>
      </c>
      <c r="C951" t="s">
        <v>2302</v>
      </c>
      <c r="D951" t="s">
        <v>45</v>
      </c>
      <c r="F951" s="4"/>
      <c r="G951" s="4"/>
      <c r="H951" s="4"/>
    </row>
    <row r="952" spans="1:8" x14ac:dyDescent="0.25">
      <c r="A952" s="5">
        <f t="shared" si="19"/>
        <v>949</v>
      </c>
      <c r="B952" t="s">
        <v>1081</v>
      </c>
      <c r="C952" t="s">
        <v>1082</v>
      </c>
      <c r="D952" t="s">
        <v>45</v>
      </c>
      <c r="F952" s="4"/>
      <c r="G952" s="4"/>
      <c r="H952" s="4"/>
    </row>
    <row r="953" spans="1:8" x14ac:dyDescent="0.25">
      <c r="A953" s="5">
        <f t="shared" si="19"/>
        <v>950</v>
      </c>
      <c r="B953" t="s">
        <v>2303</v>
      </c>
      <c r="C953" t="s">
        <v>2304</v>
      </c>
      <c r="D953" t="s">
        <v>45</v>
      </c>
      <c r="F953" s="4"/>
      <c r="G953" s="4"/>
      <c r="H953" s="4"/>
    </row>
    <row r="954" spans="1:8" x14ac:dyDescent="0.25">
      <c r="A954" s="5">
        <f t="shared" si="19"/>
        <v>951</v>
      </c>
      <c r="B954" t="s">
        <v>2305</v>
      </c>
      <c r="C954" t="s">
        <v>2306</v>
      </c>
      <c r="D954" t="s">
        <v>87</v>
      </c>
      <c r="F954" s="4"/>
      <c r="G954" s="4"/>
      <c r="H954" s="4"/>
    </row>
    <row r="955" spans="1:8" x14ac:dyDescent="0.25">
      <c r="A955" s="5">
        <f t="shared" si="19"/>
        <v>952</v>
      </c>
      <c r="B955" t="s">
        <v>2307</v>
      </c>
      <c r="C955" t="s">
        <v>2308</v>
      </c>
      <c r="D955" t="s">
        <v>771</v>
      </c>
      <c r="F955" s="4"/>
      <c r="G955" s="4"/>
      <c r="H955" s="4"/>
    </row>
    <row r="956" spans="1:8" x14ac:dyDescent="0.25">
      <c r="A956" s="5">
        <f t="shared" si="19"/>
        <v>953</v>
      </c>
      <c r="B956" t="s">
        <v>2309</v>
      </c>
      <c r="C956" t="s">
        <v>2310</v>
      </c>
      <c r="D956" t="s">
        <v>45</v>
      </c>
      <c r="F956" s="4"/>
      <c r="G956" s="4"/>
      <c r="H956" s="4"/>
    </row>
    <row r="957" spans="1:8" x14ac:dyDescent="0.25">
      <c r="A957" s="5">
        <f t="shared" si="19"/>
        <v>954</v>
      </c>
      <c r="B957" t="s">
        <v>2311</v>
      </c>
      <c r="C957" t="s">
        <v>2312</v>
      </c>
      <c r="D957" t="s">
        <v>45</v>
      </c>
      <c r="F957" s="4"/>
      <c r="G957" s="4"/>
      <c r="H957" s="4"/>
    </row>
    <row r="958" spans="1:8" x14ac:dyDescent="0.25">
      <c r="A958" s="5">
        <f t="shared" si="19"/>
        <v>955</v>
      </c>
      <c r="B958" t="s">
        <v>2313</v>
      </c>
      <c r="C958" t="s">
        <v>2314</v>
      </c>
      <c r="D958" t="s">
        <v>1134</v>
      </c>
      <c r="F958" s="4"/>
      <c r="G958" s="4"/>
      <c r="H958" s="4"/>
    </row>
    <row r="959" spans="1:8" x14ac:dyDescent="0.25">
      <c r="A959" s="5">
        <f t="shared" si="19"/>
        <v>956</v>
      </c>
      <c r="B959" t="s">
        <v>2315</v>
      </c>
      <c r="C959" t="s">
        <v>2316</v>
      </c>
      <c r="D959" t="s">
        <v>1134</v>
      </c>
      <c r="F959" s="4"/>
      <c r="G959" s="4"/>
      <c r="H959" s="4"/>
    </row>
    <row r="960" spans="1:8" x14ac:dyDescent="0.25">
      <c r="A960" s="5">
        <f t="shared" si="19"/>
        <v>957</v>
      </c>
      <c r="B960" t="s">
        <v>2317</v>
      </c>
      <c r="C960" t="s">
        <v>2318</v>
      </c>
      <c r="D960" t="s">
        <v>45</v>
      </c>
      <c r="F960" s="4"/>
      <c r="G960" s="4"/>
      <c r="H960" s="4"/>
    </row>
    <row r="961" spans="1:8" x14ac:dyDescent="0.25">
      <c r="A961" s="5">
        <f t="shared" si="19"/>
        <v>958</v>
      </c>
      <c r="B961" t="s">
        <v>2319</v>
      </c>
      <c r="C961" t="s">
        <v>2320</v>
      </c>
      <c r="D961" t="s">
        <v>45</v>
      </c>
      <c r="F961" s="4"/>
      <c r="G961" s="4"/>
      <c r="H961" s="4"/>
    </row>
    <row r="962" spans="1:8" x14ac:dyDescent="0.25">
      <c r="A962" s="5">
        <f t="shared" si="19"/>
        <v>959</v>
      </c>
      <c r="B962" t="s">
        <v>2321</v>
      </c>
      <c r="C962" t="s">
        <v>2322</v>
      </c>
      <c r="D962" t="s">
        <v>1130</v>
      </c>
      <c r="F962" s="4"/>
      <c r="G962" s="4"/>
      <c r="H962" s="4"/>
    </row>
    <row r="963" spans="1:8" x14ac:dyDescent="0.25">
      <c r="A963" s="5">
        <f t="shared" si="19"/>
        <v>960</v>
      </c>
      <c r="B963" t="s">
        <v>1085</v>
      </c>
      <c r="C963" t="s">
        <v>1086</v>
      </c>
      <c r="D963" t="s">
        <v>510</v>
      </c>
      <c r="F963" s="4"/>
      <c r="G963" s="4"/>
      <c r="H963" s="4"/>
    </row>
    <row r="964" spans="1:8" x14ac:dyDescent="0.25">
      <c r="A964" s="5">
        <f t="shared" si="19"/>
        <v>961</v>
      </c>
      <c r="B964" t="s">
        <v>1087</v>
      </c>
      <c r="C964" t="s">
        <v>1088</v>
      </c>
      <c r="D964" t="s">
        <v>45</v>
      </c>
      <c r="F964" s="4"/>
      <c r="G964" s="4"/>
      <c r="H964" s="4"/>
    </row>
    <row r="965" spans="1:8" x14ac:dyDescent="0.25">
      <c r="A965" s="5">
        <f t="shared" ref="A965:A1028" si="20">+A964+1</f>
        <v>962</v>
      </c>
      <c r="B965" t="s">
        <v>2323</v>
      </c>
      <c r="C965" t="s">
        <v>2324</v>
      </c>
      <c r="D965" t="s">
        <v>45</v>
      </c>
      <c r="F965" s="4"/>
      <c r="G965" s="4"/>
      <c r="H965" s="4"/>
    </row>
    <row r="966" spans="1:8" x14ac:dyDescent="0.25">
      <c r="A966" s="5">
        <f t="shared" si="20"/>
        <v>963</v>
      </c>
      <c r="B966" t="s">
        <v>2325</v>
      </c>
      <c r="C966" t="s">
        <v>2326</v>
      </c>
      <c r="D966" t="s">
        <v>1134</v>
      </c>
      <c r="F966" s="4"/>
      <c r="G966" s="4"/>
      <c r="H966" s="4"/>
    </row>
    <row r="967" spans="1:8" x14ac:dyDescent="0.25">
      <c r="A967" s="5">
        <f t="shared" si="20"/>
        <v>964</v>
      </c>
      <c r="B967" t="s">
        <v>2327</v>
      </c>
      <c r="C967" t="s">
        <v>2328</v>
      </c>
      <c r="D967" t="s">
        <v>128</v>
      </c>
      <c r="F967" s="4"/>
      <c r="G967" s="4"/>
      <c r="H967" s="4"/>
    </row>
    <row r="968" spans="1:8" x14ac:dyDescent="0.25">
      <c r="A968" s="5">
        <f t="shared" si="20"/>
        <v>965</v>
      </c>
      <c r="B968" t="s">
        <v>2329</v>
      </c>
      <c r="C968" t="s">
        <v>2330</v>
      </c>
      <c r="D968" t="s">
        <v>45</v>
      </c>
      <c r="F968" s="4"/>
      <c r="G968" s="4"/>
      <c r="H968" s="4"/>
    </row>
    <row r="969" spans="1:8" x14ac:dyDescent="0.25">
      <c r="A969" s="5">
        <f t="shared" si="20"/>
        <v>966</v>
      </c>
      <c r="B969" t="s">
        <v>2331</v>
      </c>
      <c r="C969" t="s">
        <v>2332</v>
      </c>
      <c r="D969" t="s">
        <v>2577</v>
      </c>
      <c r="F969" s="4"/>
      <c r="G969" s="4"/>
      <c r="H969" s="4"/>
    </row>
    <row r="970" spans="1:8" x14ac:dyDescent="0.25">
      <c r="A970" s="5">
        <f t="shared" si="20"/>
        <v>967</v>
      </c>
      <c r="B970" t="s">
        <v>2333</v>
      </c>
      <c r="C970" t="s">
        <v>2334</v>
      </c>
      <c r="D970" t="s">
        <v>45</v>
      </c>
      <c r="F970" s="4"/>
      <c r="G970" s="4"/>
      <c r="H970" s="4"/>
    </row>
    <row r="971" spans="1:8" x14ac:dyDescent="0.25">
      <c r="A971" s="5">
        <f t="shared" si="20"/>
        <v>968</v>
      </c>
      <c r="B971" t="s">
        <v>2335</v>
      </c>
      <c r="C971" t="s">
        <v>2336</v>
      </c>
      <c r="D971" t="s">
        <v>87</v>
      </c>
      <c r="F971" s="4"/>
      <c r="G971" s="4"/>
      <c r="H971" s="4"/>
    </row>
    <row r="972" spans="1:8" x14ac:dyDescent="0.25">
      <c r="A972" s="5">
        <f t="shared" si="20"/>
        <v>969</v>
      </c>
      <c r="B972" t="s">
        <v>2337</v>
      </c>
      <c r="C972" t="s">
        <v>2338</v>
      </c>
      <c r="D972" t="s">
        <v>2576</v>
      </c>
      <c r="F972" s="4"/>
      <c r="G972" s="4"/>
      <c r="H972" s="4"/>
    </row>
    <row r="973" spans="1:8" x14ac:dyDescent="0.25">
      <c r="A973" s="5">
        <f t="shared" si="20"/>
        <v>970</v>
      </c>
      <c r="B973" t="s">
        <v>2339</v>
      </c>
      <c r="C973" t="s">
        <v>2340</v>
      </c>
      <c r="D973" t="s">
        <v>45</v>
      </c>
      <c r="F973" s="4"/>
      <c r="G973" s="4"/>
      <c r="H973" s="4"/>
    </row>
    <row r="974" spans="1:8" x14ac:dyDescent="0.25">
      <c r="A974" s="5">
        <f t="shared" si="20"/>
        <v>971</v>
      </c>
      <c r="B974" t="s">
        <v>2341</v>
      </c>
      <c r="C974" t="s">
        <v>2342</v>
      </c>
      <c r="D974" t="s">
        <v>84</v>
      </c>
      <c r="F974" s="4"/>
      <c r="G974" s="4"/>
      <c r="H974" s="4"/>
    </row>
    <row r="975" spans="1:8" x14ac:dyDescent="0.25">
      <c r="A975" s="5">
        <f t="shared" si="20"/>
        <v>972</v>
      </c>
      <c r="B975" t="s">
        <v>2343</v>
      </c>
      <c r="C975" t="s">
        <v>2344</v>
      </c>
      <c r="D975" t="s">
        <v>1129</v>
      </c>
      <c r="F975" s="4"/>
      <c r="G975" s="4"/>
      <c r="H975" s="4"/>
    </row>
    <row r="976" spans="1:8" x14ac:dyDescent="0.25">
      <c r="A976" s="5">
        <f t="shared" si="20"/>
        <v>973</v>
      </c>
      <c r="B976" t="s">
        <v>2345</v>
      </c>
      <c r="C976" t="s">
        <v>2346</v>
      </c>
      <c r="D976" t="s">
        <v>45</v>
      </c>
      <c r="F976" s="4"/>
      <c r="G976" s="4"/>
      <c r="H976" s="4"/>
    </row>
    <row r="977" spans="1:8" x14ac:dyDescent="0.25">
      <c r="A977" s="5">
        <f t="shared" si="20"/>
        <v>974</v>
      </c>
      <c r="B977" t="s">
        <v>2347</v>
      </c>
      <c r="C977" t="s">
        <v>2348</v>
      </c>
      <c r="D977" t="s">
        <v>1131</v>
      </c>
      <c r="F977" s="4"/>
      <c r="G977" s="4"/>
      <c r="H977" s="4"/>
    </row>
    <row r="978" spans="1:8" x14ac:dyDescent="0.25">
      <c r="A978" s="5">
        <f t="shared" si="20"/>
        <v>975</v>
      </c>
      <c r="B978" t="s">
        <v>2349</v>
      </c>
      <c r="C978" t="s">
        <v>2350</v>
      </c>
      <c r="D978" t="s">
        <v>773</v>
      </c>
      <c r="F978" s="4"/>
      <c r="G978" s="4"/>
      <c r="H978" s="4"/>
    </row>
    <row r="979" spans="1:8" x14ac:dyDescent="0.25">
      <c r="A979" s="5">
        <f t="shared" si="20"/>
        <v>976</v>
      </c>
      <c r="B979" t="s">
        <v>2351</v>
      </c>
      <c r="C979" t="s">
        <v>2352</v>
      </c>
      <c r="D979" t="s">
        <v>87</v>
      </c>
      <c r="F979" s="4"/>
      <c r="G979" s="4"/>
      <c r="H979" s="4"/>
    </row>
    <row r="980" spans="1:8" x14ac:dyDescent="0.25">
      <c r="A980" s="5">
        <f t="shared" si="20"/>
        <v>977</v>
      </c>
      <c r="B980" t="s">
        <v>2353</v>
      </c>
      <c r="C980" t="s">
        <v>2353</v>
      </c>
      <c r="D980" t="s">
        <v>45</v>
      </c>
      <c r="F980" s="4"/>
      <c r="G980" s="4"/>
      <c r="H980" s="4"/>
    </row>
    <row r="981" spans="1:8" x14ac:dyDescent="0.25">
      <c r="A981" s="5">
        <f t="shared" si="20"/>
        <v>978</v>
      </c>
      <c r="B981" t="s">
        <v>2354</v>
      </c>
      <c r="C981" t="s">
        <v>2355</v>
      </c>
      <c r="D981" t="s">
        <v>45</v>
      </c>
      <c r="F981" s="4"/>
      <c r="G981" s="4"/>
      <c r="H981" s="4"/>
    </row>
    <row r="982" spans="1:8" x14ac:dyDescent="0.25">
      <c r="A982" s="5">
        <f t="shared" si="20"/>
        <v>979</v>
      </c>
      <c r="B982" t="s">
        <v>2356</v>
      </c>
      <c r="C982" t="s">
        <v>2357</v>
      </c>
      <c r="D982" t="s">
        <v>1129</v>
      </c>
      <c r="F982" s="4"/>
      <c r="G982" s="4"/>
      <c r="H982" s="4"/>
    </row>
    <row r="983" spans="1:8" x14ac:dyDescent="0.25">
      <c r="A983" s="5">
        <f t="shared" si="20"/>
        <v>980</v>
      </c>
      <c r="B983" t="s">
        <v>1095</v>
      </c>
      <c r="C983" t="s">
        <v>1096</v>
      </c>
      <c r="D983" t="s">
        <v>45</v>
      </c>
      <c r="F983" s="4"/>
      <c r="G983" s="4"/>
      <c r="H983" s="4"/>
    </row>
    <row r="984" spans="1:8" x14ac:dyDescent="0.25">
      <c r="A984" s="5">
        <f t="shared" si="20"/>
        <v>981</v>
      </c>
      <c r="B984" t="s">
        <v>2358</v>
      </c>
      <c r="C984" t="s">
        <v>2359</v>
      </c>
      <c r="D984" t="s">
        <v>398</v>
      </c>
      <c r="F984" s="4"/>
      <c r="G984" s="4"/>
      <c r="H984" s="4"/>
    </row>
    <row r="985" spans="1:8" x14ac:dyDescent="0.25">
      <c r="A985" s="5">
        <f t="shared" si="20"/>
        <v>982</v>
      </c>
      <c r="B985" t="s">
        <v>2360</v>
      </c>
      <c r="C985" t="s">
        <v>2361</v>
      </c>
      <c r="D985" t="s">
        <v>45</v>
      </c>
      <c r="F985" s="4"/>
      <c r="G985" s="4"/>
      <c r="H985" s="4"/>
    </row>
    <row r="986" spans="1:8" x14ac:dyDescent="0.25">
      <c r="A986" s="5">
        <f t="shared" si="20"/>
        <v>983</v>
      </c>
      <c r="B986" t="s">
        <v>2362</v>
      </c>
      <c r="C986" t="s">
        <v>2363</v>
      </c>
      <c r="D986" t="s">
        <v>45</v>
      </c>
      <c r="F986" s="4"/>
      <c r="G986" s="4"/>
      <c r="H986" s="4"/>
    </row>
    <row r="987" spans="1:8" x14ac:dyDescent="0.25">
      <c r="A987" s="5">
        <f t="shared" si="20"/>
        <v>984</v>
      </c>
      <c r="B987" t="s">
        <v>2364</v>
      </c>
      <c r="C987" t="s">
        <v>2365</v>
      </c>
      <c r="D987" t="s">
        <v>45</v>
      </c>
      <c r="F987" s="4"/>
      <c r="G987" s="4"/>
      <c r="H987" s="4"/>
    </row>
    <row r="988" spans="1:8" x14ac:dyDescent="0.25">
      <c r="A988" s="5">
        <f t="shared" si="20"/>
        <v>985</v>
      </c>
      <c r="B988" t="s">
        <v>2366</v>
      </c>
      <c r="C988" t="s">
        <v>2367</v>
      </c>
      <c r="D988" t="s">
        <v>771</v>
      </c>
      <c r="F988" s="4"/>
      <c r="G988" s="4"/>
      <c r="H988" s="4"/>
    </row>
    <row r="989" spans="1:8" x14ac:dyDescent="0.25">
      <c r="A989" s="5">
        <f t="shared" si="20"/>
        <v>986</v>
      </c>
      <c r="B989" t="s">
        <v>2368</v>
      </c>
      <c r="C989" t="s">
        <v>2369</v>
      </c>
      <c r="D989" t="s">
        <v>45</v>
      </c>
      <c r="F989" s="4"/>
      <c r="G989" s="4"/>
      <c r="H989" s="4"/>
    </row>
    <row r="990" spans="1:8" x14ac:dyDescent="0.25">
      <c r="A990" s="5">
        <f t="shared" si="20"/>
        <v>987</v>
      </c>
      <c r="B990" t="s">
        <v>2370</v>
      </c>
      <c r="C990" t="s">
        <v>2371</v>
      </c>
      <c r="D990" t="s">
        <v>87</v>
      </c>
      <c r="F990" s="4"/>
      <c r="G990" s="4"/>
      <c r="H990" s="4"/>
    </row>
    <row r="991" spans="1:8" x14ac:dyDescent="0.25">
      <c r="A991" s="5">
        <f t="shared" si="20"/>
        <v>988</v>
      </c>
      <c r="B991" t="s">
        <v>2372</v>
      </c>
      <c r="C991" t="s">
        <v>2373</v>
      </c>
      <c r="D991" t="s">
        <v>45</v>
      </c>
      <c r="F991" s="4"/>
      <c r="G991" s="4"/>
      <c r="H991" s="4"/>
    </row>
    <row r="992" spans="1:8" x14ac:dyDescent="0.25">
      <c r="A992" s="5">
        <f t="shared" si="20"/>
        <v>989</v>
      </c>
      <c r="B992" t="s">
        <v>2374</v>
      </c>
      <c r="C992" t="s">
        <v>2375</v>
      </c>
      <c r="D992" t="s">
        <v>1127</v>
      </c>
      <c r="F992" s="4"/>
      <c r="G992" s="4"/>
      <c r="H992" s="4"/>
    </row>
    <row r="993" spans="1:8" x14ac:dyDescent="0.25">
      <c r="A993" s="5">
        <f t="shared" si="20"/>
        <v>990</v>
      </c>
      <c r="B993" t="s">
        <v>2376</v>
      </c>
      <c r="C993" t="s">
        <v>2377</v>
      </c>
      <c r="D993" t="s">
        <v>1129</v>
      </c>
      <c r="F993" s="4"/>
      <c r="G993" s="4"/>
      <c r="H993" s="4"/>
    </row>
    <row r="994" spans="1:8" x14ac:dyDescent="0.25">
      <c r="A994" s="5">
        <f t="shared" si="20"/>
        <v>991</v>
      </c>
      <c r="B994" t="s">
        <v>1101</v>
      </c>
      <c r="C994" t="s">
        <v>1102</v>
      </c>
      <c r="D994" t="s">
        <v>510</v>
      </c>
      <c r="F994" s="4"/>
      <c r="G994" s="4"/>
      <c r="H994" s="4"/>
    </row>
    <row r="995" spans="1:8" x14ac:dyDescent="0.25">
      <c r="A995" s="5">
        <f t="shared" si="20"/>
        <v>992</v>
      </c>
      <c r="B995" t="s">
        <v>2378</v>
      </c>
      <c r="C995" t="s">
        <v>2379</v>
      </c>
      <c r="D995" t="s">
        <v>87</v>
      </c>
      <c r="F995" s="4"/>
      <c r="G995" s="4"/>
      <c r="H995" s="4"/>
    </row>
    <row r="996" spans="1:8" x14ac:dyDescent="0.25">
      <c r="A996" s="5">
        <f t="shared" si="20"/>
        <v>993</v>
      </c>
      <c r="B996" t="s">
        <v>2380</v>
      </c>
      <c r="C996" t="s">
        <v>2381</v>
      </c>
      <c r="D996" t="s">
        <v>45</v>
      </c>
      <c r="F996" s="4"/>
      <c r="G996" s="4"/>
      <c r="H996" s="4"/>
    </row>
    <row r="997" spans="1:8" x14ac:dyDescent="0.25">
      <c r="A997" s="5">
        <f t="shared" si="20"/>
        <v>994</v>
      </c>
      <c r="B997" t="s">
        <v>2382</v>
      </c>
      <c r="C997" t="s">
        <v>2383</v>
      </c>
      <c r="D997" t="s">
        <v>2575</v>
      </c>
      <c r="F997" s="4"/>
      <c r="G997" s="4"/>
      <c r="H997" s="4"/>
    </row>
    <row r="998" spans="1:8" x14ac:dyDescent="0.25">
      <c r="A998" s="5">
        <f t="shared" si="20"/>
        <v>995</v>
      </c>
      <c r="B998" t="s">
        <v>2384</v>
      </c>
      <c r="C998" t="s">
        <v>2385</v>
      </c>
      <c r="D998" t="s">
        <v>128</v>
      </c>
      <c r="F998" s="4"/>
      <c r="G998" s="4"/>
      <c r="H998" s="4"/>
    </row>
    <row r="999" spans="1:8" x14ac:dyDescent="0.25">
      <c r="A999" s="5">
        <f t="shared" si="20"/>
        <v>996</v>
      </c>
      <c r="B999" t="s">
        <v>2386</v>
      </c>
      <c r="C999" t="s">
        <v>2387</v>
      </c>
      <c r="D999" t="s">
        <v>771</v>
      </c>
      <c r="F999" s="4"/>
      <c r="G999" s="4"/>
      <c r="H999" s="4"/>
    </row>
    <row r="1000" spans="1:8" x14ac:dyDescent="0.25">
      <c r="A1000" s="5">
        <f t="shared" si="20"/>
        <v>997</v>
      </c>
      <c r="B1000" t="s">
        <v>2388</v>
      </c>
      <c r="C1000" t="s">
        <v>2389</v>
      </c>
      <c r="D1000" t="s">
        <v>45</v>
      </c>
      <c r="F1000" s="4"/>
      <c r="G1000" s="4"/>
      <c r="H1000" s="4"/>
    </row>
    <row r="1001" spans="1:8" x14ac:dyDescent="0.25">
      <c r="A1001" s="5">
        <f t="shared" si="20"/>
        <v>998</v>
      </c>
      <c r="B1001" t="s">
        <v>2390</v>
      </c>
      <c r="C1001" t="s">
        <v>2391</v>
      </c>
      <c r="D1001" t="s">
        <v>1134</v>
      </c>
      <c r="F1001" s="4"/>
      <c r="G1001" s="4"/>
      <c r="H1001" s="4"/>
    </row>
    <row r="1002" spans="1:8" x14ac:dyDescent="0.25">
      <c r="A1002" s="5">
        <f t="shared" si="20"/>
        <v>999</v>
      </c>
      <c r="B1002" t="s">
        <v>2392</v>
      </c>
      <c r="C1002" t="s">
        <v>2393</v>
      </c>
      <c r="D1002" t="s">
        <v>45</v>
      </c>
      <c r="F1002" s="4"/>
      <c r="G1002" s="4"/>
      <c r="H1002" s="4"/>
    </row>
    <row r="1003" spans="1:8" x14ac:dyDescent="0.25">
      <c r="A1003" s="5">
        <f t="shared" si="20"/>
        <v>1000</v>
      </c>
      <c r="B1003" t="s">
        <v>2394</v>
      </c>
      <c r="C1003" t="s">
        <v>2395</v>
      </c>
      <c r="D1003" t="s">
        <v>1134</v>
      </c>
      <c r="F1003" s="4"/>
      <c r="G1003" s="4"/>
      <c r="H1003" s="4"/>
    </row>
    <row r="1004" spans="1:8" x14ac:dyDescent="0.25">
      <c r="A1004" s="5">
        <f t="shared" si="20"/>
        <v>1001</v>
      </c>
      <c r="B1004" t="s">
        <v>2396</v>
      </c>
      <c r="C1004" t="s">
        <v>2397</v>
      </c>
      <c r="D1004" t="s">
        <v>771</v>
      </c>
      <c r="F1004" s="4"/>
      <c r="G1004" s="4"/>
      <c r="H1004" s="4"/>
    </row>
    <row r="1005" spans="1:8" x14ac:dyDescent="0.25">
      <c r="A1005" s="5">
        <f t="shared" si="20"/>
        <v>1002</v>
      </c>
      <c r="B1005" t="s">
        <v>2398</v>
      </c>
      <c r="C1005" t="s">
        <v>2399</v>
      </c>
      <c r="D1005" t="s">
        <v>87</v>
      </c>
      <c r="F1005" s="4"/>
      <c r="G1005" s="4"/>
      <c r="H1005" s="4"/>
    </row>
    <row r="1006" spans="1:8" x14ac:dyDescent="0.25">
      <c r="A1006" s="5">
        <f t="shared" si="20"/>
        <v>1003</v>
      </c>
      <c r="B1006" t="s">
        <v>2400</v>
      </c>
      <c r="C1006" t="s">
        <v>2401</v>
      </c>
      <c r="D1006" t="s">
        <v>45</v>
      </c>
      <c r="F1006" s="4"/>
      <c r="G1006" s="4"/>
      <c r="H1006" s="4"/>
    </row>
    <row r="1007" spans="1:8" x14ac:dyDescent="0.25">
      <c r="A1007" s="5">
        <f t="shared" si="20"/>
        <v>1004</v>
      </c>
      <c r="B1007" t="s">
        <v>2402</v>
      </c>
      <c r="C1007" t="s">
        <v>2403</v>
      </c>
      <c r="D1007" t="s">
        <v>84</v>
      </c>
      <c r="F1007" s="4"/>
      <c r="G1007" s="4"/>
      <c r="H1007" s="4"/>
    </row>
    <row r="1008" spans="1:8" x14ac:dyDescent="0.25">
      <c r="A1008" s="5">
        <f t="shared" si="20"/>
        <v>1005</v>
      </c>
      <c r="B1008" t="s">
        <v>2404</v>
      </c>
      <c r="C1008" t="s">
        <v>2405</v>
      </c>
      <c r="D1008" t="s">
        <v>1129</v>
      </c>
      <c r="F1008" s="4"/>
      <c r="G1008" s="4"/>
      <c r="H1008" s="4"/>
    </row>
    <row r="1009" spans="1:8" x14ac:dyDescent="0.25">
      <c r="A1009" s="5">
        <f t="shared" si="20"/>
        <v>1006</v>
      </c>
      <c r="B1009" t="s">
        <v>2406</v>
      </c>
      <c r="C1009" t="s">
        <v>2407</v>
      </c>
      <c r="D1009" t="s">
        <v>771</v>
      </c>
      <c r="F1009" s="4"/>
      <c r="G1009" s="4"/>
      <c r="H1009" s="4"/>
    </row>
    <row r="1010" spans="1:8" x14ac:dyDescent="0.25">
      <c r="A1010" s="5">
        <f t="shared" si="20"/>
        <v>1007</v>
      </c>
      <c r="B1010" t="s">
        <v>2408</v>
      </c>
      <c r="C1010" t="s">
        <v>2409</v>
      </c>
      <c r="D1010" t="s">
        <v>45</v>
      </c>
      <c r="F1010" s="4"/>
      <c r="G1010" s="4"/>
      <c r="H1010" s="4"/>
    </row>
    <row r="1011" spans="1:8" x14ac:dyDescent="0.25">
      <c r="A1011" s="5">
        <f t="shared" si="20"/>
        <v>1008</v>
      </c>
      <c r="B1011" t="s">
        <v>2410</v>
      </c>
      <c r="C1011" t="s">
        <v>2411</v>
      </c>
      <c r="D1011" t="s">
        <v>87</v>
      </c>
      <c r="F1011" s="4"/>
      <c r="G1011" s="4"/>
      <c r="H1011" s="4"/>
    </row>
    <row r="1012" spans="1:8" x14ac:dyDescent="0.25">
      <c r="A1012" s="5">
        <f t="shared" si="20"/>
        <v>1009</v>
      </c>
      <c r="B1012" t="s">
        <v>2412</v>
      </c>
      <c r="C1012" t="s">
        <v>2413</v>
      </c>
      <c r="D1012" t="s">
        <v>45</v>
      </c>
      <c r="F1012" s="4"/>
      <c r="G1012" s="4"/>
      <c r="H1012" s="4"/>
    </row>
    <row r="1013" spans="1:8" x14ac:dyDescent="0.25">
      <c r="A1013" s="5">
        <f t="shared" si="20"/>
        <v>1010</v>
      </c>
      <c r="B1013" t="s">
        <v>2414</v>
      </c>
      <c r="C1013" t="s">
        <v>2415</v>
      </c>
      <c r="D1013" t="s">
        <v>87</v>
      </c>
      <c r="F1013" s="4"/>
      <c r="G1013" s="4"/>
      <c r="H1013" s="4"/>
    </row>
    <row r="1014" spans="1:8" x14ac:dyDescent="0.25">
      <c r="A1014" s="5">
        <f t="shared" si="20"/>
        <v>1011</v>
      </c>
      <c r="B1014" t="s">
        <v>2416</v>
      </c>
      <c r="C1014" t="s">
        <v>2417</v>
      </c>
      <c r="D1014" t="s">
        <v>87</v>
      </c>
      <c r="F1014" s="4"/>
      <c r="G1014" s="4"/>
      <c r="H1014" s="4"/>
    </row>
    <row r="1015" spans="1:8" x14ac:dyDescent="0.25">
      <c r="A1015" s="5">
        <f t="shared" si="20"/>
        <v>1012</v>
      </c>
      <c r="B1015" t="s">
        <v>2418</v>
      </c>
      <c r="C1015" t="s">
        <v>2419</v>
      </c>
      <c r="D1015" t="s">
        <v>161</v>
      </c>
      <c r="F1015" s="4"/>
      <c r="G1015" s="4"/>
      <c r="H1015" s="4"/>
    </row>
    <row r="1016" spans="1:8" x14ac:dyDescent="0.25">
      <c r="A1016" s="5">
        <f t="shared" si="20"/>
        <v>1013</v>
      </c>
      <c r="B1016" t="s">
        <v>2420</v>
      </c>
      <c r="C1016" t="s">
        <v>2421</v>
      </c>
      <c r="D1016" t="s">
        <v>510</v>
      </c>
      <c r="F1016" s="4"/>
      <c r="G1016" s="4"/>
      <c r="H1016" s="4"/>
    </row>
    <row r="1017" spans="1:8" x14ac:dyDescent="0.25">
      <c r="A1017" s="5">
        <f t="shared" si="20"/>
        <v>1014</v>
      </c>
      <c r="B1017" t="s">
        <v>2422</v>
      </c>
      <c r="C1017" t="s">
        <v>2423</v>
      </c>
      <c r="D1017" t="s">
        <v>959</v>
      </c>
      <c r="F1017" s="4"/>
      <c r="G1017" s="4"/>
      <c r="H1017" s="4"/>
    </row>
    <row r="1018" spans="1:8" x14ac:dyDescent="0.25">
      <c r="A1018" s="5">
        <f t="shared" si="20"/>
        <v>1015</v>
      </c>
      <c r="B1018" t="s">
        <v>2424</v>
      </c>
      <c r="C1018" t="s">
        <v>2425</v>
      </c>
      <c r="D1018" t="s">
        <v>45</v>
      </c>
      <c r="F1018" s="4"/>
      <c r="G1018" s="4"/>
      <c r="H1018" s="4"/>
    </row>
    <row r="1019" spans="1:8" x14ac:dyDescent="0.25">
      <c r="A1019" s="5">
        <f t="shared" si="20"/>
        <v>1016</v>
      </c>
      <c r="B1019" t="s">
        <v>2426</v>
      </c>
      <c r="C1019" t="s">
        <v>2427</v>
      </c>
      <c r="D1019" t="s">
        <v>771</v>
      </c>
      <c r="F1019" s="4"/>
      <c r="G1019" s="4"/>
      <c r="H1019" s="4"/>
    </row>
    <row r="1020" spans="1:8" x14ac:dyDescent="0.25">
      <c r="A1020" s="5">
        <f t="shared" si="20"/>
        <v>1017</v>
      </c>
      <c r="B1020" t="s">
        <v>2428</v>
      </c>
      <c r="C1020" t="s">
        <v>2429</v>
      </c>
      <c r="D1020" t="s">
        <v>1129</v>
      </c>
      <c r="F1020" s="4"/>
      <c r="G1020" s="4"/>
      <c r="H1020" s="4"/>
    </row>
    <row r="1021" spans="1:8" x14ac:dyDescent="0.25">
      <c r="A1021" s="5">
        <f t="shared" si="20"/>
        <v>1018</v>
      </c>
      <c r="B1021" t="s">
        <v>2430</v>
      </c>
      <c r="C1021" t="s">
        <v>2431</v>
      </c>
      <c r="D1021" t="s">
        <v>87</v>
      </c>
      <c r="F1021" s="4"/>
      <c r="G1021" s="4"/>
      <c r="H1021" s="4"/>
    </row>
    <row r="1022" spans="1:8" x14ac:dyDescent="0.25">
      <c r="A1022" s="5">
        <f t="shared" si="20"/>
        <v>1019</v>
      </c>
      <c r="B1022" t="s">
        <v>2432</v>
      </c>
      <c r="C1022" t="s">
        <v>2433</v>
      </c>
      <c r="D1022" t="s">
        <v>45</v>
      </c>
      <c r="F1022" s="4"/>
      <c r="G1022" s="4"/>
      <c r="H1022" s="4"/>
    </row>
    <row r="1023" spans="1:8" x14ac:dyDescent="0.25">
      <c r="A1023" s="5">
        <f t="shared" si="20"/>
        <v>1020</v>
      </c>
      <c r="B1023" t="s">
        <v>2434</v>
      </c>
      <c r="C1023" t="s">
        <v>2435</v>
      </c>
      <c r="D1023" t="s">
        <v>45</v>
      </c>
      <c r="F1023" s="4"/>
      <c r="G1023" s="4"/>
      <c r="H1023" s="4"/>
    </row>
    <row r="1024" spans="1:8" x14ac:dyDescent="0.25">
      <c r="A1024" s="5">
        <f t="shared" si="20"/>
        <v>1021</v>
      </c>
      <c r="B1024" t="s">
        <v>2436</v>
      </c>
      <c r="C1024" t="s">
        <v>2437</v>
      </c>
      <c r="D1024" t="s">
        <v>45</v>
      </c>
      <c r="F1024" s="4"/>
      <c r="G1024" s="4"/>
      <c r="H1024" s="4"/>
    </row>
    <row r="1025" spans="1:8" x14ac:dyDescent="0.25">
      <c r="A1025" s="5">
        <f t="shared" si="20"/>
        <v>1022</v>
      </c>
      <c r="B1025" t="s">
        <v>2438</v>
      </c>
      <c r="C1025" t="s">
        <v>2439</v>
      </c>
      <c r="D1025" t="s">
        <v>771</v>
      </c>
      <c r="F1025" s="4"/>
      <c r="G1025" s="4"/>
      <c r="H1025" s="4"/>
    </row>
    <row r="1026" spans="1:8" x14ac:dyDescent="0.25">
      <c r="A1026" s="5">
        <f t="shared" si="20"/>
        <v>1023</v>
      </c>
      <c r="B1026" t="s">
        <v>2440</v>
      </c>
      <c r="C1026" t="s">
        <v>2441</v>
      </c>
      <c r="D1026" t="s">
        <v>87</v>
      </c>
      <c r="F1026" s="4"/>
      <c r="G1026" s="4"/>
      <c r="H1026" s="4"/>
    </row>
    <row r="1027" spans="1:8" x14ac:dyDescent="0.25">
      <c r="A1027" s="5">
        <f t="shared" si="20"/>
        <v>1024</v>
      </c>
      <c r="B1027" t="s">
        <v>2442</v>
      </c>
      <c r="C1027" t="s">
        <v>2443</v>
      </c>
      <c r="D1027" t="s">
        <v>1133</v>
      </c>
      <c r="F1027" s="4"/>
      <c r="G1027" s="4"/>
      <c r="H1027" s="4"/>
    </row>
    <row r="1028" spans="1:8" x14ac:dyDescent="0.25">
      <c r="A1028" s="5">
        <f t="shared" si="20"/>
        <v>1025</v>
      </c>
      <c r="B1028" t="s">
        <v>2444</v>
      </c>
      <c r="C1028" t="s">
        <v>2445</v>
      </c>
      <c r="D1028" t="s">
        <v>45</v>
      </c>
      <c r="F1028" s="4"/>
      <c r="G1028" s="4"/>
      <c r="H1028" s="4"/>
    </row>
    <row r="1029" spans="1:8" x14ac:dyDescent="0.25">
      <c r="A1029" s="5">
        <f t="shared" ref="A1029:A1092" si="21">+A1028+1</f>
        <v>1026</v>
      </c>
      <c r="B1029" t="s">
        <v>2446</v>
      </c>
      <c r="C1029" t="s">
        <v>2447</v>
      </c>
      <c r="D1029" t="s">
        <v>771</v>
      </c>
      <c r="F1029" s="4"/>
      <c r="G1029" s="4"/>
      <c r="H1029" s="4"/>
    </row>
    <row r="1030" spans="1:8" x14ac:dyDescent="0.25">
      <c r="A1030" s="5">
        <f t="shared" si="21"/>
        <v>1027</v>
      </c>
      <c r="B1030" t="s">
        <v>2448</v>
      </c>
      <c r="C1030" t="s">
        <v>2449</v>
      </c>
      <c r="D1030" t="s">
        <v>1129</v>
      </c>
      <c r="F1030" s="4"/>
      <c r="G1030" s="4"/>
      <c r="H1030" s="4"/>
    </row>
    <row r="1031" spans="1:8" x14ac:dyDescent="0.25">
      <c r="A1031" s="5">
        <f t="shared" si="21"/>
        <v>1028</v>
      </c>
      <c r="B1031" t="s">
        <v>2450</v>
      </c>
      <c r="C1031" t="s">
        <v>2451</v>
      </c>
      <c r="D1031" t="s">
        <v>1133</v>
      </c>
      <c r="F1031" s="4"/>
      <c r="G1031" s="4"/>
      <c r="H1031" s="4"/>
    </row>
    <row r="1032" spans="1:8" x14ac:dyDescent="0.25">
      <c r="A1032" s="5">
        <f t="shared" si="21"/>
        <v>1029</v>
      </c>
      <c r="B1032" t="s">
        <v>2452</v>
      </c>
      <c r="C1032" t="s">
        <v>2453</v>
      </c>
      <c r="D1032" t="s">
        <v>45</v>
      </c>
      <c r="F1032" s="4"/>
      <c r="G1032" s="4"/>
      <c r="H1032" s="4"/>
    </row>
    <row r="1033" spans="1:8" x14ac:dyDescent="0.25">
      <c r="A1033" s="5">
        <f t="shared" si="21"/>
        <v>1030</v>
      </c>
      <c r="B1033" t="s">
        <v>2454</v>
      </c>
      <c r="C1033" t="s">
        <v>2455</v>
      </c>
      <c r="D1033" t="s">
        <v>45</v>
      </c>
      <c r="F1033" s="4"/>
      <c r="G1033" s="4"/>
      <c r="H1033" s="4"/>
    </row>
    <row r="1034" spans="1:8" x14ac:dyDescent="0.25">
      <c r="A1034" s="5">
        <f t="shared" si="21"/>
        <v>1031</v>
      </c>
      <c r="B1034" t="s">
        <v>2456</v>
      </c>
      <c r="C1034" t="s">
        <v>2457</v>
      </c>
      <c r="D1034" t="s">
        <v>773</v>
      </c>
      <c r="F1034" s="4"/>
      <c r="G1034" s="4"/>
      <c r="H1034" s="4"/>
    </row>
    <row r="1035" spans="1:8" x14ac:dyDescent="0.25">
      <c r="A1035" s="5">
        <f t="shared" si="21"/>
        <v>1032</v>
      </c>
      <c r="B1035" t="s">
        <v>2458</v>
      </c>
      <c r="C1035" t="s">
        <v>2459</v>
      </c>
      <c r="D1035" t="s">
        <v>45</v>
      </c>
      <c r="F1035" s="4"/>
      <c r="G1035" s="4"/>
      <c r="H1035" s="4"/>
    </row>
    <row r="1036" spans="1:8" x14ac:dyDescent="0.25">
      <c r="A1036" s="5">
        <f t="shared" si="21"/>
        <v>1033</v>
      </c>
      <c r="B1036" t="s">
        <v>2460</v>
      </c>
      <c r="C1036" t="s">
        <v>2461</v>
      </c>
      <c r="D1036" t="s">
        <v>1127</v>
      </c>
      <c r="F1036" s="4"/>
      <c r="G1036" s="4"/>
      <c r="H1036" s="4"/>
    </row>
    <row r="1037" spans="1:8" x14ac:dyDescent="0.25">
      <c r="A1037" s="5">
        <f t="shared" si="21"/>
        <v>1034</v>
      </c>
      <c r="B1037" t="s">
        <v>2462</v>
      </c>
      <c r="C1037" t="s">
        <v>2463</v>
      </c>
      <c r="D1037" t="s">
        <v>45</v>
      </c>
      <c r="F1037" s="4"/>
      <c r="G1037" s="4"/>
      <c r="H1037" s="4"/>
    </row>
    <row r="1038" spans="1:8" x14ac:dyDescent="0.25">
      <c r="A1038" s="5">
        <f t="shared" si="21"/>
        <v>1035</v>
      </c>
      <c r="B1038" t="s">
        <v>2464</v>
      </c>
      <c r="C1038" t="s">
        <v>2465</v>
      </c>
      <c r="D1038" t="s">
        <v>45</v>
      </c>
      <c r="F1038" s="4"/>
      <c r="G1038" s="4"/>
      <c r="H1038" s="4"/>
    </row>
    <row r="1039" spans="1:8" x14ac:dyDescent="0.25">
      <c r="A1039" s="5">
        <f t="shared" si="21"/>
        <v>1036</v>
      </c>
      <c r="B1039" t="s">
        <v>2466</v>
      </c>
      <c r="C1039" t="s">
        <v>2467</v>
      </c>
      <c r="D1039" t="s">
        <v>45</v>
      </c>
      <c r="F1039" s="4"/>
      <c r="G1039" s="4"/>
      <c r="H1039" s="4"/>
    </row>
    <row r="1040" spans="1:8" x14ac:dyDescent="0.25">
      <c r="A1040" s="5">
        <f t="shared" si="21"/>
        <v>1037</v>
      </c>
      <c r="B1040" t="s">
        <v>2468</v>
      </c>
      <c r="C1040" t="s">
        <v>2469</v>
      </c>
      <c r="D1040" t="s">
        <v>1127</v>
      </c>
      <c r="F1040" s="4"/>
      <c r="G1040" s="4"/>
      <c r="H1040" s="4"/>
    </row>
    <row r="1041" spans="1:8" x14ac:dyDescent="0.25">
      <c r="A1041" s="5">
        <f t="shared" si="21"/>
        <v>1038</v>
      </c>
      <c r="B1041" t="s">
        <v>2470</v>
      </c>
      <c r="C1041" t="s">
        <v>2471</v>
      </c>
      <c r="D1041" t="s">
        <v>45</v>
      </c>
      <c r="F1041" s="4"/>
      <c r="G1041" s="4"/>
      <c r="H1041" s="4"/>
    </row>
    <row r="1042" spans="1:8" x14ac:dyDescent="0.25">
      <c r="A1042" s="5">
        <f t="shared" si="21"/>
        <v>1039</v>
      </c>
      <c r="B1042" t="s">
        <v>2472</v>
      </c>
      <c r="C1042" t="s">
        <v>2473</v>
      </c>
      <c r="D1042" t="s">
        <v>1134</v>
      </c>
      <c r="F1042" s="4"/>
      <c r="G1042" s="4"/>
      <c r="H1042" s="4"/>
    </row>
    <row r="1043" spans="1:8" x14ac:dyDescent="0.25">
      <c r="A1043" s="5">
        <f t="shared" si="21"/>
        <v>1040</v>
      </c>
      <c r="B1043" t="s">
        <v>2474</v>
      </c>
      <c r="C1043" t="s">
        <v>2475</v>
      </c>
      <c r="D1043" t="s">
        <v>161</v>
      </c>
      <c r="F1043" s="4"/>
      <c r="G1043" s="4"/>
      <c r="H1043" s="4"/>
    </row>
    <row r="1044" spans="1:8" x14ac:dyDescent="0.25">
      <c r="A1044" s="5">
        <f t="shared" si="21"/>
        <v>1041</v>
      </c>
      <c r="B1044" t="s">
        <v>2476</v>
      </c>
      <c r="C1044" t="s">
        <v>2477</v>
      </c>
      <c r="D1044" t="s">
        <v>45</v>
      </c>
      <c r="F1044" s="4"/>
      <c r="G1044" s="4"/>
      <c r="H1044" s="4"/>
    </row>
    <row r="1045" spans="1:8" x14ac:dyDescent="0.25">
      <c r="A1045" s="5">
        <f t="shared" si="21"/>
        <v>1042</v>
      </c>
      <c r="B1045" t="s">
        <v>2478</v>
      </c>
      <c r="C1045" t="s">
        <v>2479</v>
      </c>
      <c r="D1045" t="s">
        <v>45</v>
      </c>
      <c r="F1045" s="4"/>
      <c r="G1045" s="4"/>
      <c r="H1045" s="4"/>
    </row>
    <row r="1046" spans="1:8" x14ac:dyDescent="0.25">
      <c r="A1046" s="5">
        <f t="shared" si="21"/>
        <v>1043</v>
      </c>
      <c r="B1046" t="s">
        <v>2480</v>
      </c>
      <c r="C1046" t="s">
        <v>2481</v>
      </c>
      <c r="D1046" t="s">
        <v>45</v>
      </c>
      <c r="F1046" s="4"/>
      <c r="G1046" s="4"/>
      <c r="H1046" s="4"/>
    </row>
    <row r="1047" spans="1:8" x14ac:dyDescent="0.25">
      <c r="A1047" s="5">
        <f t="shared" si="21"/>
        <v>1044</v>
      </c>
      <c r="B1047" t="s">
        <v>1109</v>
      </c>
      <c r="C1047" t="s">
        <v>1110</v>
      </c>
      <c r="D1047" t="s">
        <v>771</v>
      </c>
      <c r="F1047" s="4"/>
      <c r="G1047" s="4"/>
      <c r="H1047" s="4"/>
    </row>
    <row r="1048" spans="1:8" x14ac:dyDescent="0.25">
      <c r="A1048" s="5">
        <f t="shared" si="21"/>
        <v>1045</v>
      </c>
      <c r="B1048" t="s">
        <v>1111</v>
      </c>
      <c r="C1048" t="s">
        <v>1112</v>
      </c>
      <c r="D1048" t="s">
        <v>771</v>
      </c>
      <c r="F1048" s="4"/>
      <c r="G1048" s="4"/>
      <c r="H1048" s="4"/>
    </row>
    <row r="1049" spans="1:8" x14ac:dyDescent="0.25">
      <c r="A1049" s="5">
        <f t="shared" si="21"/>
        <v>1046</v>
      </c>
      <c r="B1049" t="s">
        <v>2482</v>
      </c>
      <c r="C1049" t="s">
        <v>2483</v>
      </c>
      <c r="D1049" t="s">
        <v>45</v>
      </c>
      <c r="F1049" s="4"/>
      <c r="G1049" s="4"/>
      <c r="H1049" s="4"/>
    </row>
    <row r="1050" spans="1:8" x14ac:dyDescent="0.25">
      <c r="A1050" s="5">
        <f t="shared" si="21"/>
        <v>1047</v>
      </c>
      <c r="B1050" t="s">
        <v>2484</v>
      </c>
      <c r="C1050" t="s">
        <v>2485</v>
      </c>
      <c r="D1050" t="s">
        <v>1134</v>
      </c>
      <c r="F1050" s="4"/>
      <c r="G1050" s="4"/>
      <c r="H1050" s="4"/>
    </row>
    <row r="1051" spans="1:8" x14ac:dyDescent="0.25">
      <c r="A1051" s="5">
        <f t="shared" si="21"/>
        <v>1048</v>
      </c>
      <c r="B1051" t="s">
        <v>2486</v>
      </c>
      <c r="C1051" t="s">
        <v>2487</v>
      </c>
      <c r="D1051" t="s">
        <v>510</v>
      </c>
      <c r="F1051" s="4"/>
      <c r="G1051" s="4"/>
      <c r="H1051" s="4"/>
    </row>
    <row r="1052" spans="1:8" x14ac:dyDescent="0.25">
      <c r="A1052" s="5">
        <f t="shared" si="21"/>
        <v>1049</v>
      </c>
      <c r="B1052" t="s">
        <v>2488</v>
      </c>
      <c r="C1052" t="s">
        <v>2489</v>
      </c>
      <c r="D1052" t="s">
        <v>45</v>
      </c>
      <c r="F1052" s="4"/>
      <c r="G1052" s="4"/>
      <c r="H1052" s="4"/>
    </row>
    <row r="1053" spans="1:8" x14ac:dyDescent="0.25">
      <c r="A1053" s="5">
        <f t="shared" si="21"/>
        <v>1050</v>
      </c>
      <c r="B1053" t="s">
        <v>2490</v>
      </c>
      <c r="C1053" t="s">
        <v>2491</v>
      </c>
      <c r="D1053" t="s">
        <v>45</v>
      </c>
      <c r="F1053" s="4"/>
      <c r="G1053" s="4"/>
      <c r="H1053" s="4"/>
    </row>
    <row r="1054" spans="1:8" x14ac:dyDescent="0.25">
      <c r="A1054" s="5">
        <f t="shared" si="21"/>
        <v>1051</v>
      </c>
      <c r="B1054" t="s">
        <v>2492</v>
      </c>
      <c r="C1054" t="s">
        <v>2493</v>
      </c>
      <c r="D1054" t="s">
        <v>1129</v>
      </c>
      <c r="F1054" s="4"/>
      <c r="G1054" s="4"/>
      <c r="H1054" s="4"/>
    </row>
    <row r="1055" spans="1:8" x14ac:dyDescent="0.25">
      <c r="A1055" s="5">
        <f t="shared" si="21"/>
        <v>1052</v>
      </c>
      <c r="B1055" t="s">
        <v>2494</v>
      </c>
      <c r="C1055" t="s">
        <v>2495</v>
      </c>
      <c r="D1055" t="s">
        <v>45</v>
      </c>
      <c r="F1055" s="4"/>
      <c r="G1055" s="4"/>
      <c r="H1055" s="4"/>
    </row>
    <row r="1056" spans="1:8" x14ac:dyDescent="0.25">
      <c r="A1056" s="5">
        <f t="shared" si="21"/>
        <v>1053</v>
      </c>
      <c r="B1056" t="s">
        <v>2496</v>
      </c>
      <c r="C1056" t="s">
        <v>2497</v>
      </c>
      <c r="D1056" t="s">
        <v>87</v>
      </c>
      <c r="F1056" s="4"/>
      <c r="G1056" s="4"/>
      <c r="H1056" s="4"/>
    </row>
    <row r="1057" spans="1:8" x14ac:dyDescent="0.25">
      <c r="A1057" s="5">
        <f t="shared" si="21"/>
        <v>1054</v>
      </c>
      <c r="B1057" t="s">
        <v>2498</v>
      </c>
      <c r="C1057" t="s">
        <v>2499</v>
      </c>
      <c r="D1057" t="s">
        <v>45</v>
      </c>
      <c r="F1057" s="4"/>
      <c r="G1057" s="4"/>
      <c r="H1057" s="4"/>
    </row>
    <row r="1058" spans="1:8" x14ac:dyDescent="0.25">
      <c r="A1058" s="5">
        <f t="shared" si="21"/>
        <v>1055</v>
      </c>
      <c r="B1058" t="s">
        <v>2500</v>
      </c>
      <c r="C1058" t="s">
        <v>2501</v>
      </c>
      <c r="D1058" t="s">
        <v>771</v>
      </c>
      <c r="F1058" s="4"/>
      <c r="G1058" s="4"/>
      <c r="H1058" s="4"/>
    </row>
    <row r="1059" spans="1:8" x14ac:dyDescent="0.25">
      <c r="A1059" s="5">
        <f t="shared" si="21"/>
        <v>1056</v>
      </c>
      <c r="B1059" t="s">
        <v>2502</v>
      </c>
      <c r="C1059" t="s">
        <v>2503</v>
      </c>
      <c r="D1059" t="s">
        <v>45</v>
      </c>
      <c r="F1059" s="4"/>
      <c r="G1059" s="4"/>
      <c r="H1059" s="4"/>
    </row>
    <row r="1060" spans="1:8" x14ac:dyDescent="0.25">
      <c r="A1060" s="5">
        <f t="shared" si="21"/>
        <v>1057</v>
      </c>
      <c r="B1060" t="s">
        <v>2504</v>
      </c>
      <c r="C1060" t="s">
        <v>2505</v>
      </c>
      <c r="D1060" t="s">
        <v>1133</v>
      </c>
      <c r="F1060" s="4"/>
      <c r="G1060" s="4"/>
      <c r="H1060" s="4"/>
    </row>
    <row r="1061" spans="1:8" x14ac:dyDescent="0.25">
      <c r="A1061" s="5">
        <f t="shared" si="21"/>
        <v>1058</v>
      </c>
      <c r="B1061" t="s">
        <v>2506</v>
      </c>
      <c r="C1061" t="s">
        <v>2506</v>
      </c>
      <c r="D1061" t="s">
        <v>1133</v>
      </c>
      <c r="F1061" s="4"/>
      <c r="G1061" s="4"/>
      <c r="H1061" s="4"/>
    </row>
    <row r="1062" spans="1:8" x14ac:dyDescent="0.25">
      <c r="A1062" s="5">
        <f t="shared" si="21"/>
        <v>1059</v>
      </c>
      <c r="B1062" t="s">
        <v>1113</v>
      </c>
      <c r="C1062" t="s">
        <v>1114</v>
      </c>
      <c r="D1062" t="s">
        <v>45</v>
      </c>
      <c r="F1062" s="4"/>
      <c r="G1062" s="4"/>
      <c r="H1062" s="4"/>
    </row>
    <row r="1063" spans="1:8" x14ac:dyDescent="0.25">
      <c r="A1063" s="5">
        <f t="shared" si="21"/>
        <v>1060</v>
      </c>
      <c r="B1063" t="s">
        <v>1115</v>
      </c>
      <c r="C1063" t="s">
        <v>1116</v>
      </c>
      <c r="D1063" t="s">
        <v>45</v>
      </c>
      <c r="F1063" s="4"/>
      <c r="G1063" s="4"/>
      <c r="H1063" s="4"/>
    </row>
    <row r="1064" spans="1:8" x14ac:dyDescent="0.25">
      <c r="A1064" s="5">
        <f t="shared" si="21"/>
        <v>1061</v>
      </c>
      <c r="B1064" t="s">
        <v>2507</v>
      </c>
      <c r="C1064" t="s">
        <v>2508</v>
      </c>
      <c r="D1064" t="s">
        <v>45</v>
      </c>
      <c r="F1064" s="4"/>
      <c r="G1064" s="4"/>
      <c r="H1064" s="4"/>
    </row>
    <row r="1065" spans="1:8" x14ac:dyDescent="0.25">
      <c r="A1065" s="5">
        <f t="shared" si="21"/>
        <v>1062</v>
      </c>
      <c r="B1065" t="s">
        <v>2509</v>
      </c>
      <c r="C1065" t="s">
        <v>2510</v>
      </c>
      <c r="D1065" t="s">
        <v>45</v>
      </c>
      <c r="F1065" s="4"/>
      <c r="G1065" s="4"/>
      <c r="H1065" s="4"/>
    </row>
    <row r="1066" spans="1:8" x14ac:dyDescent="0.25">
      <c r="A1066" s="5">
        <f t="shared" si="21"/>
        <v>1063</v>
      </c>
      <c r="B1066" t="s">
        <v>2511</v>
      </c>
      <c r="C1066" t="s">
        <v>2512</v>
      </c>
      <c r="D1066" t="s">
        <v>45</v>
      </c>
      <c r="F1066" s="4"/>
      <c r="G1066" s="4"/>
      <c r="H1066" s="4"/>
    </row>
    <row r="1067" spans="1:8" x14ac:dyDescent="0.25">
      <c r="A1067" s="5">
        <f t="shared" si="21"/>
        <v>1064</v>
      </c>
      <c r="B1067" t="s">
        <v>2513</v>
      </c>
      <c r="C1067" t="s">
        <v>2514</v>
      </c>
      <c r="D1067" t="s">
        <v>45</v>
      </c>
      <c r="F1067" s="4"/>
      <c r="G1067" s="4"/>
      <c r="H1067" s="4"/>
    </row>
    <row r="1068" spans="1:8" x14ac:dyDescent="0.25">
      <c r="A1068" s="5">
        <f t="shared" si="21"/>
        <v>1065</v>
      </c>
      <c r="B1068" t="s">
        <v>2515</v>
      </c>
      <c r="C1068" t="s">
        <v>2516</v>
      </c>
      <c r="D1068" t="s">
        <v>45</v>
      </c>
      <c r="F1068" s="4"/>
      <c r="G1068" s="4"/>
      <c r="H1068" s="4"/>
    </row>
    <row r="1069" spans="1:8" x14ac:dyDescent="0.25">
      <c r="A1069" s="5">
        <f t="shared" si="21"/>
        <v>1066</v>
      </c>
      <c r="B1069" t="s">
        <v>2517</v>
      </c>
      <c r="C1069" t="s">
        <v>2518</v>
      </c>
      <c r="D1069" t="s">
        <v>45</v>
      </c>
      <c r="F1069" s="4"/>
      <c r="G1069" s="4"/>
      <c r="H1069" s="4"/>
    </row>
    <row r="1070" spans="1:8" x14ac:dyDescent="0.25">
      <c r="A1070" s="5">
        <f t="shared" si="21"/>
        <v>1067</v>
      </c>
      <c r="B1070" t="s">
        <v>2519</v>
      </c>
      <c r="C1070" t="s">
        <v>2520</v>
      </c>
      <c r="D1070" t="s">
        <v>84</v>
      </c>
      <c r="F1070" s="4"/>
      <c r="G1070" s="4"/>
      <c r="H1070" s="4"/>
    </row>
    <row r="1071" spans="1:8" x14ac:dyDescent="0.25">
      <c r="A1071" s="5">
        <f t="shared" si="21"/>
        <v>1068</v>
      </c>
      <c r="B1071" t="s">
        <v>1117</v>
      </c>
      <c r="C1071" t="s">
        <v>1118</v>
      </c>
      <c r="D1071" t="s">
        <v>1135</v>
      </c>
      <c r="F1071" s="4"/>
      <c r="G1071" s="4"/>
      <c r="H1071" s="4"/>
    </row>
    <row r="1072" spans="1:8" x14ac:dyDescent="0.25">
      <c r="A1072" s="5">
        <f t="shared" si="21"/>
        <v>1069</v>
      </c>
      <c r="B1072" t="s">
        <v>2521</v>
      </c>
      <c r="C1072" t="s">
        <v>2522</v>
      </c>
      <c r="D1072" t="s">
        <v>45</v>
      </c>
      <c r="F1072" s="4"/>
      <c r="G1072" s="4"/>
      <c r="H1072" s="4"/>
    </row>
    <row r="1073" spans="1:8" x14ac:dyDescent="0.25">
      <c r="A1073" s="5">
        <f t="shared" si="21"/>
        <v>1070</v>
      </c>
      <c r="B1073" t="s">
        <v>2523</v>
      </c>
      <c r="C1073" t="s">
        <v>2524</v>
      </c>
      <c r="D1073" t="s">
        <v>45</v>
      </c>
      <c r="F1073" s="4"/>
      <c r="G1073" s="4"/>
      <c r="H1073" s="4"/>
    </row>
    <row r="1074" spans="1:8" x14ac:dyDescent="0.25">
      <c r="A1074" s="5">
        <f t="shared" si="21"/>
        <v>1071</v>
      </c>
      <c r="B1074" t="s">
        <v>2525</v>
      </c>
      <c r="C1074" t="s">
        <v>2526</v>
      </c>
      <c r="D1074" t="s">
        <v>45</v>
      </c>
      <c r="F1074" s="4"/>
      <c r="G1074" s="4"/>
      <c r="H1074" s="4"/>
    </row>
    <row r="1075" spans="1:8" x14ac:dyDescent="0.25">
      <c r="A1075" s="5">
        <f t="shared" si="21"/>
        <v>1072</v>
      </c>
      <c r="B1075" t="s">
        <v>2527</v>
      </c>
      <c r="C1075" t="s">
        <v>2528</v>
      </c>
      <c r="D1075" t="s">
        <v>45</v>
      </c>
      <c r="F1075" s="4"/>
      <c r="G1075" s="4"/>
      <c r="H1075" s="4"/>
    </row>
    <row r="1076" spans="1:8" x14ac:dyDescent="0.25">
      <c r="A1076" s="5">
        <f t="shared" si="21"/>
        <v>1073</v>
      </c>
      <c r="B1076" t="s">
        <v>2529</v>
      </c>
      <c r="C1076" t="s">
        <v>2530</v>
      </c>
      <c r="D1076" t="s">
        <v>45</v>
      </c>
      <c r="F1076" s="4"/>
      <c r="G1076" s="4"/>
      <c r="H1076" s="4"/>
    </row>
    <row r="1077" spans="1:8" x14ac:dyDescent="0.25">
      <c r="A1077" s="5">
        <f t="shared" si="21"/>
        <v>1074</v>
      </c>
      <c r="B1077" t="s">
        <v>2531</v>
      </c>
      <c r="C1077" t="s">
        <v>2532</v>
      </c>
      <c r="D1077" t="s">
        <v>45</v>
      </c>
      <c r="F1077" s="4"/>
      <c r="G1077" s="4"/>
      <c r="H1077" s="4"/>
    </row>
    <row r="1078" spans="1:8" x14ac:dyDescent="0.25">
      <c r="A1078" s="5">
        <f t="shared" si="21"/>
        <v>1075</v>
      </c>
      <c r="B1078" t="s">
        <v>2533</v>
      </c>
      <c r="C1078" t="s">
        <v>2534</v>
      </c>
      <c r="D1078" t="s">
        <v>45</v>
      </c>
      <c r="F1078" s="4"/>
      <c r="G1078" s="4"/>
      <c r="H1078" s="4"/>
    </row>
    <row r="1079" spans="1:8" x14ac:dyDescent="0.25">
      <c r="A1079" s="5">
        <f t="shared" si="21"/>
        <v>1076</v>
      </c>
      <c r="B1079" t="s">
        <v>2535</v>
      </c>
      <c r="C1079" t="s">
        <v>2536</v>
      </c>
      <c r="D1079" t="s">
        <v>45</v>
      </c>
      <c r="F1079" s="4"/>
      <c r="G1079" s="4"/>
      <c r="H1079" s="4"/>
    </row>
    <row r="1080" spans="1:8" x14ac:dyDescent="0.25">
      <c r="A1080" s="5">
        <f t="shared" si="21"/>
        <v>1077</v>
      </c>
      <c r="B1080" t="s">
        <v>2537</v>
      </c>
      <c r="C1080" t="s">
        <v>2538</v>
      </c>
      <c r="D1080" t="s">
        <v>45</v>
      </c>
      <c r="F1080" s="4"/>
      <c r="G1080" s="4"/>
      <c r="H1080" s="4"/>
    </row>
    <row r="1081" spans="1:8" x14ac:dyDescent="0.25">
      <c r="A1081" s="5">
        <f t="shared" si="21"/>
        <v>1078</v>
      </c>
      <c r="B1081" t="s">
        <v>2539</v>
      </c>
      <c r="C1081" t="s">
        <v>2540</v>
      </c>
      <c r="D1081" t="s">
        <v>1129</v>
      </c>
      <c r="F1081" s="4"/>
      <c r="G1081" s="4"/>
      <c r="H1081" s="4"/>
    </row>
    <row r="1082" spans="1:8" x14ac:dyDescent="0.25">
      <c r="A1082" s="5">
        <f t="shared" si="21"/>
        <v>1079</v>
      </c>
      <c r="B1082" t="s">
        <v>2541</v>
      </c>
      <c r="C1082" t="s">
        <v>2542</v>
      </c>
      <c r="D1082" t="s">
        <v>1129</v>
      </c>
      <c r="F1082" s="4"/>
      <c r="G1082" s="4"/>
      <c r="H1082" s="4"/>
    </row>
    <row r="1083" spans="1:8" x14ac:dyDescent="0.25">
      <c r="A1083" s="5">
        <f t="shared" si="21"/>
        <v>1080</v>
      </c>
      <c r="B1083" t="s">
        <v>2543</v>
      </c>
      <c r="C1083" t="s">
        <v>2544</v>
      </c>
      <c r="D1083" t="s">
        <v>45</v>
      </c>
      <c r="F1083" s="4"/>
      <c r="G1083" s="4"/>
      <c r="H1083" s="4"/>
    </row>
    <row r="1084" spans="1:8" x14ac:dyDescent="0.25">
      <c r="A1084" s="5">
        <f t="shared" si="21"/>
        <v>1081</v>
      </c>
      <c r="B1084" t="s">
        <v>2545</v>
      </c>
      <c r="C1084" t="s">
        <v>2546</v>
      </c>
      <c r="D1084" t="s">
        <v>1135</v>
      </c>
      <c r="F1084" s="4"/>
      <c r="G1084" s="4"/>
      <c r="H1084" s="4"/>
    </row>
    <row r="1085" spans="1:8" x14ac:dyDescent="0.25">
      <c r="A1085" s="5">
        <f t="shared" si="21"/>
        <v>1082</v>
      </c>
      <c r="B1085" t="s">
        <v>2547</v>
      </c>
      <c r="C1085" t="s">
        <v>2548</v>
      </c>
      <c r="D1085" t="s">
        <v>45</v>
      </c>
      <c r="F1085" s="4"/>
      <c r="G1085" s="4"/>
      <c r="H1085" s="4"/>
    </row>
    <row r="1086" spans="1:8" x14ac:dyDescent="0.25">
      <c r="A1086" s="5">
        <f t="shared" si="21"/>
        <v>1083</v>
      </c>
      <c r="B1086" t="s">
        <v>2549</v>
      </c>
      <c r="C1086" t="s">
        <v>2550</v>
      </c>
      <c r="D1086" t="s">
        <v>45</v>
      </c>
      <c r="F1086" s="4"/>
      <c r="G1086" s="4"/>
      <c r="H1086" s="4"/>
    </row>
    <row r="1087" spans="1:8" x14ac:dyDescent="0.25">
      <c r="A1087" s="5">
        <f t="shared" si="21"/>
        <v>1084</v>
      </c>
      <c r="B1087" t="s">
        <v>2551</v>
      </c>
      <c r="C1087" t="s">
        <v>2552</v>
      </c>
      <c r="D1087" t="s">
        <v>45</v>
      </c>
      <c r="F1087" s="4"/>
      <c r="G1087" s="4"/>
      <c r="H1087" s="4"/>
    </row>
    <row r="1088" spans="1:8" x14ac:dyDescent="0.25">
      <c r="A1088" s="5">
        <f t="shared" si="21"/>
        <v>1085</v>
      </c>
      <c r="B1088" t="s">
        <v>2553</v>
      </c>
      <c r="C1088" t="s">
        <v>2554</v>
      </c>
      <c r="D1088" t="s">
        <v>771</v>
      </c>
      <c r="F1088" s="4"/>
      <c r="G1088" s="4"/>
      <c r="H1088" s="4"/>
    </row>
    <row r="1089" spans="1:8" x14ac:dyDescent="0.25">
      <c r="A1089" s="5">
        <f t="shared" si="21"/>
        <v>1086</v>
      </c>
      <c r="B1089" t="s">
        <v>2555</v>
      </c>
      <c r="C1089" t="s">
        <v>2556</v>
      </c>
      <c r="D1089" t="s">
        <v>45</v>
      </c>
      <c r="F1089" s="4"/>
      <c r="G1089" s="4"/>
      <c r="H1089" s="4"/>
    </row>
    <row r="1090" spans="1:8" x14ac:dyDescent="0.25">
      <c r="A1090" s="5">
        <f t="shared" si="21"/>
        <v>1087</v>
      </c>
      <c r="B1090" t="s">
        <v>2557</v>
      </c>
      <c r="C1090" t="s">
        <v>2558</v>
      </c>
      <c r="D1090" t="s">
        <v>84</v>
      </c>
      <c r="F1090" s="4"/>
      <c r="G1090" s="4"/>
      <c r="H1090" s="4"/>
    </row>
    <row r="1091" spans="1:8" x14ac:dyDescent="0.25">
      <c r="A1091" s="5">
        <f t="shared" si="21"/>
        <v>1088</v>
      </c>
      <c r="B1091" t="s">
        <v>2559</v>
      </c>
      <c r="C1091" t="s">
        <v>2560</v>
      </c>
      <c r="D1091" t="s">
        <v>45</v>
      </c>
      <c r="F1091" s="4"/>
      <c r="G1091" s="4"/>
      <c r="H1091" s="4"/>
    </row>
    <row r="1092" spans="1:8" x14ac:dyDescent="0.25">
      <c r="A1092" s="5">
        <f t="shared" si="21"/>
        <v>1089</v>
      </c>
      <c r="B1092" t="s">
        <v>2561</v>
      </c>
      <c r="C1092" t="s">
        <v>2562</v>
      </c>
      <c r="D1092" t="s">
        <v>45</v>
      </c>
      <c r="F1092" s="4"/>
      <c r="G1092" s="4"/>
      <c r="H1092" s="4"/>
    </row>
    <row r="1093" spans="1:8" x14ac:dyDescent="0.25">
      <c r="A1093" s="5">
        <f t="shared" ref="A1093:A1101" si="22">+A1092+1</f>
        <v>1090</v>
      </c>
      <c r="B1093" t="s">
        <v>2563</v>
      </c>
      <c r="C1093" t="s">
        <v>2564</v>
      </c>
      <c r="D1093" t="s">
        <v>45</v>
      </c>
      <c r="F1093" s="4"/>
      <c r="G1093" s="4"/>
      <c r="H1093" s="4"/>
    </row>
    <row r="1094" spans="1:8" x14ac:dyDescent="0.25">
      <c r="A1094" s="5">
        <f t="shared" si="22"/>
        <v>1091</v>
      </c>
      <c r="B1094" t="s">
        <v>2565</v>
      </c>
      <c r="C1094" t="s">
        <v>2566</v>
      </c>
      <c r="D1094" t="s">
        <v>45</v>
      </c>
      <c r="F1094" s="4"/>
      <c r="G1094" s="4"/>
      <c r="H1094" s="4"/>
    </row>
    <row r="1095" spans="1:8" x14ac:dyDescent="0.25">
      <c r="A1095" s="5">
        <f t="shared" si="22"/>
        <v>1092</v>
      </c>
      <c r="B1095" t="s">
        <v>2567</v>
      </c>
      <c r="C1095" t="s">
        <v>2568</v>
      </c>
      <c r="D1095" t="s">
        <v>161</v>
      </c>
      <c r="F1095" s="4"/>
      <c r="G1095" s="4"/>
      <c r="H1095" s="4"/>
    </row>
    <row r="1096" spans="1:8" x14ac:dyDescent="0.25">
      <c r="A1096" s="5">
        <f t="shared" si="22"/>
        <v>1093</v>
      </c>
      <c r="B1096" t="s">
        <v>2569</v>
      </c>
      <c r="C1096" t="s">
        <v>2570</v>
      </c>
      <c r="D1096" t="s">
        <v>45</v>
      </c>
      <c r="F1096" s="4"/>
      <c r="G1096" s="4"/>
      <c r="H1096" s="4"/>
    </row>
    <row r="1097" spans="1:8" x14ac:dyDescent="0.25">
      <c r="A1097" s="5">
        <f t="shared" si="22"/>
        <v>1094</v>
      </c>
      <c r="B1097" t="s">
        <v>2571</v>
      </c>
      <c r="C1097" t="s">
        <v>2572</v>
      </c>
      <c r="D1097" t="s">
        <v>46</v>
      </c>
      <c r="F1097" s="4"/>
      <c r="G1097" s="4"/>
      <c r="H1097" s="4"/>
    </row>
    <row r="1098" spans="1:8" x14ac:dyDescent="0.25">
      <c r="A1098" s="5">
        <f t="shared" si="22"/>
        <v>1095</v>
      </c>
      <c r="B1098" t="s">
        <v>1125</v>
      </c>
      <c r="C1098" t="s">
        <v>1126</v>
      </c>
      <c r="D1098" t="s">
        <v>45</v>
      </c>
      <c r="F1098" s="4"/>
      <c r="G1098" s="4"/>
      <c r="H1098" s="4"/>
    </row>
    <row r="1099" spans="1:8" x14ac:dyDescent="0.25">
      <c r="A1099" s="5">
        <f t="shared" si="22"/>
        <v>1096</v>
      </c>
      <c r="B1099" t="s">
        <v>2597</v>
      </c>
      <c r="C1099" t="s">
        <v>2598</v>
      </c>
      <c r="D1099" t="s">
        <v>45</v>
      </c>
    </row>
    <row r="1100" spans="1:8" x14ac:dyDescent="0.25">
      <c r="A1100" s="5">
        <f t="shared" si="22"/>
        <v>1097</v>
      </c>
      <c r="B1100" s="1" t="s">
        <v>2709</v>
      </c>
      <c r="C1100" t="s">
        <v>2710</v>
      </c>
      <c r="D1100" t="s">
        <v>45</v>
      </c>
    </row>
    <row r="1101" spans="1:8" x14ac:dyDescent="0.25">
      <c r="A1101" s="5">
        <f t="shared" si="22"/>
        <v>1098</v>
      </c>
      <c r="B1101" t="s">
        <v>1507</v>
      </c>
      <c r="C1101" t="s">
        <v>1508</v>
      </c>
      <c r="D1101" t="s">
        <v>45</v>
      </c>
    </row>
  </sheetData>
  <conditionalFormatting sqref="C4:C1100">
    <cfRule type="duplicateValues" dxfId="1" priority="100"/>
    <cfRule type="duplicateValues" dxfId="0" priority="101"/>
  </conditionalFormatting>
  <hyperlinks>
    <hyperlink ref="B9" r:id="rId1" xr:uid="{46297B94-AC14-45CC-AA0C-4FAAB7EF8F6D}"/>
    <hyperlink ref="B17" r:id="rId2" xr:uid="{E187E6DF-9BCA-4245-8F09-BF58FC48EFA8}"/>
    <hyperlink ref="B6" r:id="rId3" xr:uid="{00526754-47B7-4497-A94F-4C7C7DDAB411}"/>
    <hyperlink ref="B4" r:id="rId4" xr:uid="{913AD1B9-0448-4C87-835E-7F89DD2C46C8}"/>
    <hyperlink ref="B8" r:id="rId5" xr:uid="{9A9CB9FF-D5D5-4794-BFA5-D3D5152031D9}"/>
    <hyperlink ref="B7" r:id="rId6" xr:uid="{EB0D07A0-F8BB-468B-AF03-631186FE3C1D}"/>
    <hyperlink ref="B11" r:id="rId7" xr:uid="{D55ED292-2F81-464F-B65E-BE78D3C95B57}"/>
    <hyperlink ref="B10" r:id="rId8" xr:uid="{0EBF7698-D3BC-4934-A7F4-537F29CCF8B4}"/>
    <hyperlink ref="B96" r:id="rId9" xr:uid="{79586EC1-F21B-4073-BA24-BCB8D7768073}"/>
    <hyperlink ref="B121" r:id="rId10" xr:uid="{1691DF9F-80EE-40F0-98FB-85DD567180FC}"/>
    <hyperlink ref="B145" r:id="rId11" xr:uid="{64F849D1-F450-4555-80C6-CED6178FD111}"/>
    <hyperlink ref="B27" r:id="rId12" xr:uid="{63C8BBD0-BBF5-4728-B63F-8778ACFA73CD}"/>
    <hyperlink ref="B28" r:id="rId13" xr:uid="{C5A87BC8-E354-423F-B92C-B011D75ECCCF}"/>
    <hyperlink ref="B52" r:id="rId14" xr:uid="{6ABBC8AF-1788-4F66-83E4-735DE38C0666}"/>
    <hyperlink ref="B44" r:id="rId15" xr:uid="{0BC635AE-4F95-4E10-A94F-2732C9C0ACF1}"/>
    <hyperlink ref="B72" r:id="rId16" xr:uid="{57F98D26-B165-4AB9-8C32-F2C275C9856F}"/>
    <hyperlink ref="B15" r:id="rId17" xr:uid="{F0E412CC-AA9E-433F-8B58-0ADD79B99C59}"/>
    <hyperlink ref="B31" r:id="rId18" xr:uid="{230AD7FC-F6A7-47D6-9C2D-0B01018AAD14}"/>
    <hyperlink ref="B14" r:id="rId19" xr:uid="{ADC65BE2-5B3F-4EB3-89B1-58E7D9C5B4C1}"/>
    <hyperlink ref="B106" r:id="rId20" xr:uid="{42D9B4C2-49DB-4976-8CCA-C4017A3941C0}"/>
    <hyperlink ref="B55" r:id="rId21" xr:uid="{86E91B6F-F7FB-481D-B8D1-FEE07E94759F}"/>
    <hyperlink ref="B20" r:id="rId22" xr:uid="{3B29A2B2-ACEC-4631-9D2B-137FB4FD8485}"/>
    <hyperlink ref="B12" r:id="rId23" xr:uid="{59B51422-4A12-4402-88DB-27D64A7EE5EC}"/>
    <hyperlink ref="B5" r:id="rId24" xr:uid="{A958CCC7-0F6A-4E85-B00A-C650FD6A1173}"/>
    <hyperlink ref="B13" r:id="rId25" xr:uid="{0C051AFE-4486-4BFC-AB84-764B7F49FF92}"/>
    <hyperlink ref="B19" r:id="rId26" xr:uid="{34FF06C9-667C-4E52-8F71-7CA624B5B13B}"/>
    <hyperlink ref="B18" r:id="rId27" xr:uid="{912F90E8-A4B5-4A8F-A5AE-C3A000A1F07B}"/>
    <hyperlink ref="B49" r:id="rId28" xr:uid="{15F4BDC5-BFD9-42E4-9244-2FAAB753FC64}"/>
    <hyperlink ref="B22" r:id="rId29" xr:uid="{7DDF0BE1-A6F4-4611-B633-C1D1EA6C2139}"/>
    <hyperlink ref="B21" r:id="rId30" xr:uid="{A8F25F35-C408-4366-97C0-6F9FD7113006}"/>
    <hyperlink ref="B23" r:id="rId31" xr:uid="{E8B9AE54-1883-496E-9EBB-058A9138CA18}"/>
    <hyperlink ref="B43" r:id="rId32" xr:uid="{B14F56C4-0269-430C-B784-857F30E85725}"/>
    <hyperlink ref="B25" r:id="rId33" xr:uid="{DDD3A7BD-556F-44BA-AE30-F939360FC127}"/>
    <hyperlink ref="B26" r:id="rId34" xr:uid="{2C831D96-B4B9-491E-831B-5894D585E8C8}"/>
    <hyperlink ref="B46" r:id="rId35" xr:uid="{5B06212A-3594-4A82-A65F-019D409C886F}"/>
    <hyperlink ref="B56" r:id="rId36" xr:uid="{AC9CA120-06B3-450A-8BD8-3F4B6FD6CA81}"/>
    <hyperlink ref="B57" r:id="rId37" xr:uid="{F18E5EE9-0C6D-4617-AC11-EC59FD45803C}"/>
    <hyperlink ref="B36" r:id="rId38" xr:uid="{8EA1C049-EA77-423B-8550-C70B9E5854CF}"/>
    <hyperlink ref="B29" r:id="rId39" xr:uid="{B84EC302-2735-4656-8952-595D8500CFD6}"/>
    <hyperlink ref="B24" r:id="rId40" xr:uid="{6B787C62-59B7-46FE-9933-77EE574BE474}"/>
    <hyperlink ref="B30" r:id="rId41" xr:uid="{D3FA63AD-BF24-425B-98A5-2CE3BF3D1EEA}"/>
    <hyperlink ref="B38" r:id="rId42" xr:uid="{0861642F-9E36-4921-A816-2FAEB50142F3}"/>
    <hyperlink ref="B59" r:id="rId43" xr:uid="{CE35F8AF-4D81-4514-AAE3-A0B6A1DFAF53}"/>
    <hyperlink ref="B48" r:id="rId44" xr:uid="{36869399-1692-4FD6-930E-D7887A95E3DC}"/>
    <hyperlink ref="B87" r:id="rId45" xr:uid="{36250E3E-3E1A-4D5F-BF38-AF1827922505}"/>
    <hyperlink ref="B154" r:id="rId46" xr:uid="{6BE6B375-FE8F-41D2-9638-C08176153FC9}"/>
    <hyperlink ref="B153" r:id="rId47" xr:uid="{83D93FC6-E047-4DB4-9086-8432ADFFE781}"/>
    <hyperlink ref="B47" r:id="rId48" xr:uid="{135277CF-6DC3-47F7-8FC6-007EBD401D21}"/>
    <hyperlink ref="B90" r:id="rId49" xr:uid="{B5BADCA7-FA1F-4469-8A4E-6DBF15BC2D45}"/>
    <hyperlink ref="B37" r:id="rId50" xr:uid="{DBE7D97F-741F-4800-8404-1F451AE4011C}"/>
    <hyperlink ref="B65" r:id="rId51" xr:uid="{0E9D99A8-629A-40C5-9D3C-7194C13A22B7}"/>
    <hyperlink ref="B146" r:id="rId52" xr:uid="{F85335ED-F5E2-4F84-9E57-1E2C1D595DC8}"/>
    <hyperlink ref="B16" r:id="rId53" xr:uid="{D135A82C-11BB-4EAD-A0B7-FCC5F0615625}"/>
    <hyperlink ref="B62" r:id="rId54" xr:uid="{094B8790-8C71-4E0F-8C2B-530826ADB19A}"/>
    <hyperlink ref="B203" r:id="rId55" xr:uid="{0E3C612F-A0F5-453F-BC38-C02F2D2FA502}"/>
    <hyperlink ref="B74" r:id="rId56" xr:uid="{3F9849AA-4262-44B1-BA9B-685CC173DF66}"/>
    <hyperlink ref="B204" r:id="rId57" xr:uid="{D1EBA843-70C5-4428-A072-81B6E708F014}"/>
    <hyperlink ref="B321" r:id="rId58" xr:uid="{A7EA8EE8-AC20-400C-A0E2-D86C34E0AC9B}"/>
    <hyperlink ref="B41" r:id="rId59" xr:uid="{E9F4DA1F-D069-4239-B886-BC201C31B81D}"/>
    <hyperlink ref="B45" r:id="rId60" xr:uid="{F38B3DB2-1F85-47E7-95A8-73CD5818464B}"/>
    <hyperlink ref="B81" r:id="rId61" xr:uid="{DA0B8C0C-33D7-41F2-88B7-6BDB934C3545}"/>
    <hyperlink ref="B324" r:id="rId62" xr:uid="{4F30C6D9-CD3F-4669-A3E7-171F621E2514}"/>
    <hyperlink ref="B83" r:id="rId63" xr:uid="{53669B02-34BA-4B85-AA51-86A4CC1BFCD4}"/>
    <hyperlink ref="B102" r:id="rId64" xr:uid="{74C3A2E7-0C03-48E3-B42F-9BC0BC403D8B}"/>
    <hyperlink ref="B320" r:id="rId65" xr:uid="{2EF44218-0FFB-4AD2-AA85-724FAB9B6964}"/>
    <hyperlink ref="B42" r:id="rId66" xr:uid="{A67C8237-A0F1-4A17-A742-D6FE9552A04A}"/>
    <hyperlink ref="B40" r:id="rId67" xr:uid="{26ECE735-DD01-4AC2-A7BF-B58A0C21AC4C}"/>
    <hyperlink ref="B54" r:id="rId68" xr:uid="{6718A887-05B5-4711-BDAC-F73D7E4BCA46}"/>
    <hyperlink ref="B247" r:id="rId69" xr:uid="{B18B5185-F69E-4727-B9A5-9536254CB591}"/>
    <hyperlink ref="B58" r:id="rId70" xr:uid="{727AB356-39CF-4BB2-99B5-9FB8245AFDE6}"/>
    <hyperlink ref="B32" r:id="rId71" xr:uid="{A7954308-0310-4A3F-A898-8AA2046ABEF3}"/>
    <hyperlink ref="B34" r:id="rId72" xr:uid="{CD207CF6-4C45-4FA4-9692-EAC880B06FBC}"/>
    <hyperlink ref="B60" r:id="rId73" xr:uid="{63B6BA87-ED53-4EDA-AA5E-C182D12A623D}"/>
    <hyperlink ref="B67" r:id="rId74" xr:uid="{B7B70500-171D-4A40-BAED-5F900D3C4524}"/>
    <hyperlink ref="B77" r:id="rId75" xr:uid="{FEB4F40A-21A1-4154-9B05-F59B8A06263C}"/>
    <hyperlink ref="B91" r:id="rId76" xr:uid="{0053453D-700B-44AA-BC1B-981AD992E1CC}"/>
    <hyperlink ref="B131" r:id="rId77" xr:uid="{646239C4-1DE0-47B0-8A7F-6EDCD4A7379E}"/>
    <hyperlink ref="B152" r:id="rId78" xr:uid="{0C4F2B8B-E9BD-400F-85EB-B74291F1866B}"/>
    <hyperlink ref="B176" r:id="rId79" xr:uid="{EE957A18-C1D3-4C3C-A662-B9CA7DC06F8D}"/>
    <hyperlink ref="B120" r:id="rId80" xr:uid="{955F7B47-6997-4737-A3CE-BAEA5B36D5C3}"/>
    <hyperlink ref="B75" r:id="rId81" xr:uid="{77B560CC-6503-4732-BA03-EBD96AB1C1E8}"/>
    <hyperlink ref="B1100" r:id="rId82" xr:uid="{CC7AF7EF-FD58-40F3-9751-C19C471B532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20020-6BD7-46F2-AABD-111B1D1A5DFE}">
  <dimension ref="A1:R61"/>
  <sheetViews>
    <sheetView topLeftCell="A37" zoomScale="200" zoomScaleNormal="200" workbookViewId="0">
      <selection activeCell="D56" sqref="D56"/>
    </sheetView>
  </sheetViews>
  <sheetFormatPr defaultRowHeight="15" x14ac:dyDescent="0.25"/>
  <cols>
    <col min="1" max="1" width="3.5703125" customWidth="1"/>
    <col min="2" max="2" width="25.140625" bestFit="1" customWidth="1"/>
    <col min="3" max="3" width="11.7109375" bestFit="1" customWidth="1"/>
    <col min="9" max="9" width="9.140625" style="8"/>
  </cols>
  <sheetData>
    <row r="1" spans="1:18" x14ac:dyDescent="0.25">
      <c r="A1" s="1" t="s">
        <v>960</v>
      </c>
      <c r="I1"/>
    </row>
    <row r="2" spans="1:18" x14ac:dyDescent="0.25">
      <c r="A2" t="s">
        <v>774</v>
      </c>
      <c r="I2"/>
    </row>
    <row r="3" spans="1:18" x14ac:dyDescent="0.25">
      <c r="A3" s="9" t="s">
        <v>54</v>
      </c>
      <c r="B3" s="10" t="s">
        <v>0</v>
      </c>
      <c r="C3" s="10" t="s">
        <v>770</v>
      </c>
      <c r="D3" s="10" t="s">
        <v>44</v>
      </c>
      <c r="E3" s="10" t="s">
        <v>2</v>
      </c>
      <c r="F3" s="10" t="s">
        <v>3</v>
      </c>
      <c r="G3" s="10" t="s">
        <v>4</v>
      </c>
      <c r="H3" s="16" t="s">
        <v>5</v>
      </c>
      <c r="I3" s="10" t="s">
        <v>2584</v>
      </c>
      <c r="J3" s="10" t="s">
        <v>2585</v>
      </c>
      <c r="K3" s="12"/>
      <c r="L3" s="12"/>
      <c r="M3" s="12"/>
      <c r="N3" s="12"/>
      <c r="O3" s="12"/>
      <c r="P3" s="16" t="s">
        <v>427</v>
      </c>
      <c r="Q3" s="16" t="s">
        <v>2601</v>
      </c>
      <c r="R3" s="11"/>
    </row>
    <row r="4" spans="1:18" x14ac:dyDescent="0.25">
      <c r="A4" s="5">
        <v>1</v>
      </c>
      <c r="B4" s="1" t="s">
        <v>712</v>
      </c>
      <c r="C4" t="s">
        <v>713</v>
      </c>
      <c r="D4" t="s">
        <v>45</v>
      </c>
      <c r="E4">
        <f>+[79]Main!$J$2</f>
        <v>334.9</v>
      </c>
      <c r="F4" s="4">
        <f>+[79]Main!$J$4</f>
        <v>622169.62413309992</v>
      </c>
      <c r="G4" s="4">
        <f>+[79]Main!$J$6-[79]Main!$J$5</f>
        <v>3163</v>
      </c>
      <c r="H4" s="4">
        <f t="shared" ref="H4:H17" si="0">+F4+G4</f>
        <v>625332.62413309992</v>
      </c>
      <c r="I4" s="8" t="s">
        <v>711</v>
      </c>
      <c r="P4">
        <v>1958</v>
      </c>
    </row>
    <row r="5" spans="1:18" x14ac:dyDescent="0.25">
      <c r="A5" s="5">
        <f>+A4+1</f>
        <v>2</v>
      </c>
      <c r="B5" s="1" t="s">
        <v>714</v>
      </c>
      <c r="C5" t="s">
        <v>715</v>
      </c>
      <c r="D5" t="s">
        <v>45</v>
      </c>
      <c r="E5">
        <f>+[80]Main!$I$2</f>
        <v>519.49</v>
      </c>
      <c r="F5" s="4">
        <f>+[80]Main!$I$4</f>
        <v>473623.45178194001</v>
      </c>
      <c r="G5" s="4">
        <f>+[80]Main!$I$6-[80]Main!$I$5</f>
        <v>8962</v>
      </c>
      <c r="H5" s="4">
        <f t="shared" si="0"/>
        <v>482585.45178194001</v>
      </c>
      <c r="I5" s="8" t="s">
        <v>430</v>
      </c>
      <c r="P5">
        <v>1966</v>
      </c>
    </row>
    <row r="6" spans="1:18" x14ac:dyDescent="0.25">
      <c r="A6" s="5">
        <f t="shared" ref="A6:A55" si="1">+A5+1</f>
        <v>3</v>
      </c>
      <c r="B6" s="1" t="s">
        <v>24</v>
      </c>
      <c r="C6" t="s">
        <v>71</v>
      </c>
      <c r="D6" t="s">
        <v>45</v>
      </c>
      <c r="E6">
        <f>+[26]Main!$I$2</f>
        <v>619.42999999999995</v>
      </c>
      <c r="F6" s="4">
        <f>+[26]Main!$I$4</f>
        <v>173462.08004999999</v>
      </c>
      <c r="G6" s="4">
        <f>+[26]Main!$I$6-[26]Main!$I$5</f>
        <v>5760</v>
      </c>
      <c r="H6" s="4">
        <f t="shared" si="0"/>
        <v>179222.08004999999</v>
      </c>
      <c r="I6" s="8" t="s">
        <v>49</v>
      </c>
    </row>
    <row r="7" spans="1:18" x14ac:dyDescent="0.25">
      <c r="A7" s="5">
        <f t="shared" si="1"/>
        <v>4</v>
      </c>
      <c r="B7" s="1" t="s">
        <v>716</v>
      </c>
      <c r="C7" t="s">
        <v>717</v>
      </c>
      <c r="D7" t="s">
        <v>45</v>
      </c>
      <c r="E7">
        <f>+[81]Main!$J$2</f>
        <v>494.32</v>
      </c>
      <c r="F7" s="4">
        <f>+[81]Main!$J$4</f>
        <v>151607.94399999999</v>
      </c>
      <c r="G7" s="4">
        <f>+[81]Main!$J$6-[81]Main!$J$5</f>
        <v>9922</v>
      </c>
      <c r="H7" s="4">
        <f t="shared" si="0"/>
        <v>161529.94399999999</v>
      </c>
      <c r="I7" s="8" t="s">
        <v>711</v>
      </c>
      <c r="P7">
        <v>1860</v>
      </c>
    </row>
    <row r="8" spans="1:18" x14ac:dyDescent="0.25">
      <c r="A8" s="5">
        <f t="shared" si="1"/>
        <v>5</v>
      </c>
      <c r="B8" s="1" t="s">
        <v>102</v>
      </c>
      <c r="C8" t="s">
        <v>103</v>
      </c>
      <c r="D8" t="s">
        <v>45</v>
      </c>
      <c r="E8">
        <f>+[39]Main!$I$2</f>
        <v>208</v>
      </c>
      <c r="F8" s="4">
        <f>+[39]Main!$I$4</f>
        <v>116748.10035200001</v>
      </c>
      <c r="G8" s="4">
        <f>+[39]Main!$I$6-[39]Main!$I$5</f>
        <v>23604</v>
      </c>
      <c r="H8" s="4">
        <f t="shared" si="0"/>
        <v>140352.10035200001</v>
      </c>
      <c r="I8" s="8" t="s">
        <v>430</v>
      </c>
    </row>
    <row r="9" spans="1:18" x14ac:dyDescent="0.25">
      <c r="A9" s="5">
        <f t="shared" si="1"/>
        <v>6</v>
      </c>
      <c r="B9" s="1" t="s">
        <v>91</v>
      </c>
      <c r="C9" t="s">
        <v>92</v>
      </c>
      <c r="D9" t="s">
        <v>45</v>
      </c>
      <c r="E9">
        <f>+[34]Main!$I$2</f>
        <v>284.85000000000002</v>
      </c>
      <c r="F9" s="4">
        <f>+[34]Main!$I$4</f>
        <v>115897.17387105002</v>
      </c>
      <c r="G9" s="4">
        <f>+[34]Main!$I$6-[34]Main!$I$5</f>
        <v>1766.1</v>
      </c>
      <c r="H9" s="4">
        <f t="shared" si="0"/>
        <v>117663.27387105003</v>
      </c>
      <c r="I9" s="8" t="s">
        <v>431</v>
      </c>
    </row>
    <row r="10" spans="1:18" x14ac:dyDescent="0.25">
      <c r="A10" s="5">
        <f t="shared" si="1"/>
        <v>7</v>
      </c>
      <c r="B10" s="1" t="s">
        <v>718</v>
      </c>
      <c r="C10" t="s">
        <v>719</v>
      </c>
      <c r="D10" t="s">
        <v>45</v>
      </c>
      <c r="E10">
        <f>+[82]Main!$I$2</f>
        <v>185.7</v>
      </c>
      <c r="F10" s="4">
        <f>+[82]Main!$I$4</f>
        <v>106522.39852469999</v>
      </c>
      <c r="G10" s="4">
        <f>+[82]Main!$I$6-[82]Main!$I$5</f>
        <v>18881</v>
      </c>
      <c r="H10" s="4">
        <f t="shared" si="0"/>
        <v>125403.39852469999</v>
      </c>
      <c r="I10" s="8" t="s">
        <v>711</v>
      </c>
    </row>
    <row r="11" spans="1:18" x14ac:dyDescent="0.25">
      <c r="A11" s="5">
        <f t="shared" si="1"/>
        <v>8</v>
      </c>
      <c r="B11" s="1" t="s">
        <v>192</v>
      </c>
      <c r="C11" t="s">
        <v>193</v>
      </c>
      <c r="D11" t="s">
        <v>45</v>
      </c>
      <c r="E11">
        <f>+[62]Main!$H$2</f>
        <v>276.01</v>
      </c>
      <c r="F11" s="4">
        <f>+[62]Main!$H$4</f>
        <v>69099.22577243</v>
      </c>
      <c r="G11" s="4">
        <f>+[62]Main!$H$6-[62]Main!$H$5</f>
        <v>-3259.3870999999999</v>
      </c>
      <c r="H11" s="4">
        <f t="shared" si="0"/>
        <v>65839.838672429993</v>
      </c>
      <c r="I11" s="8" t="s">
        <v>49</v>
      </c>
      <c r="P11">
        <v>2012</v>
      </c>
    </row>
    <row r="12" spans="1:18" x14ac:dyDescent="0.25">
      <c r="A12" s="5">
        <f t="shared" si="1"/>
        <v>9</v>
      </c>
      <c r="B12" s="1" t="s">
        <v>307</v>
      </c>
      <c r="C12" t="s">
        <v>308</v>
      </c>
      <c r="D12" t="s">
        <v>45</v>
      </c>
      <c r="E12">
        <f>+[70]Main!$J$2</f>
        <v>117.07</v>
      </c>
      <c r="F12" s="4">
        <f>+[70]Main!$J$4</f>
        <v>104037.19313750998</v>
      </c>
      <c r="G12" s="4">
        <f>+[70]Main!$J$6-[70]Main!$J$5</f>
        <v>-4332</v>
      </c>
      <c r="H12" s="4">
        <f t="shared" si="0"/>
        <v>99705.193137509981</v>
      </c>
      <c r="I12" s="8" t="s">
        <v>711</v>
      </c>
      <c r="P12">
        <v>2013</v>
      </c>
    </row>
    <row r="13" spans="1:18" x14ac:dyDescent="0.25">
      <c r="A13" s="5">
        <f t="shared" si="1"/>
        <v>10</v>
      </c>
      <c r="B13" s="1" t="s">
        <v>123</v>
      </c>
      <c r="C13" t="s">
        <v>124</v>
      </c>
      <c r="D13" t="s">
        <v>45</v>
      </c>
      <c r="E13">
        <f>+[48]Main!$I$2</f>
        <v>76.400000000000006</v>
      </c>
      <c r="F13" s="4">
        <f>+[48]Main!$I$4</f>
        <v>74031.600000000006</v>
      </c>
      <c r="G13" s="4">
        <f>+[48]Main!$I$6-[48]Main!$I$5</f>
        <v>1288</v>
      </c>
      <c r="H13" s="4">
        <f t="shared" si="0"/>
        <v>75319.600000000006</v>
      </c>
      <c r="I13" s="8" t="s">
        <v>2587</v>
      </c>
      <c r="J13" s="7">
        <v>45958</v>
      </c>
      <c r="P13">
        <v>1998</v>
      </c>
    </row>
    <row r="14" spans="1:18" x14ac:dyDescent="0.25">
      <c r="A14" s="5">
        <f t="shared" si="1"/>
        <v>11</v>
      </c>
      <c r="B14" s="1" t="s">
        <v>736</v>
      </c>
      <c r="C14" t="s">
        <v>737</v>
      </c>
      <c r="D14" t="s">
        <v>45</v>
      </c>
      <c r="E14">
        <f>+[83]Main!$I$2</f>
        <v>86.25</v>
      </c>
      <c r="F14" s="4">
        <f>+[83]Main!$I$4</f>
        <v>49517.989724999999</v>
      </c>
      <c r="G14" s="4">
        <f>+[83]Main!$I$6-[83]Main!$I$5</f>
        <v>8435</v>
      </c>
      <c r="H14" s="4">
        <f t="shared" si="0"/>
        <v>57952.989724999999</v>
      </c>
      <c r="I14" s="8" t="s">
        <v>711</v>
      </c>
    </row>
    <row r="15" spans="1:18" x14ac:dyDescent="0.25">
      <c r="A15" s="5">
        <f t="shared" si="1"/>
        <v>12</v>
      </c>
      <c r="B15" s="1" t="s">
        <v>2590</v>
      </c>
      <c r="C15" t="s">
        <v>2591</v>
      </c>
      <c r="D15" t="s">
        <v>45</v>
      </c>
      <c r="E15">
        <f>+[84]Main!$I$2</f>
        <v>220.4</v>
      </c>
      <c r="F15" s="4">
        <f>+[84]Main!$I$4</f>
        <v>45785.921346000003</v>
      </c>
      <c r="G15" s="4">
        <f>+[84]Main!$I$6-[84]Main!$I$5</f>
        <v>-1083.731</v>
      </c>
      <c r="H15" s="4">
        <f t="shared" si="0"/>
        <v>44702.190346000003</v>
      </c>
      <c r="I15" s="8" t="s">
        <v>711</v>
      </c>
      <c r="P15">
        <v>2013</v>
      </c>
    </row>
    <row r="16" spans="1:18" x14ac:dyDescent="0.25">
      <c r="A16" s="5">
        <f t="shared" si="1"/>
        <v>13</v>
      </c>
      <c r="B16" s="1" t="s">
        <v>723</v>
      </c>
      <c r="C16" t="s">
        <v>723</v>
      </c>
      <c r="D16" t="s">
        <v>45</v>
      </c>
      <c r="E16">
        <f>+[85]Main!$J$2</f>
        <v>544.77</v>
      </c>
      <c r="F16" s="4">
        <f>+[85]Main!$J$4</f>
        <v>42149.669331149998</v>
      </c>
      <c r="G16" s="4">
        <f>+[85]Main!$J$6-[85]Main!$J$5</f>
        <v>4186.1880000000001</v>
      </c>
      <c r="H16" s="4">
        <f t="shared" si="0"/>
        <v>46335.85733115</v>
      </c>
      <c r="I16" s="8" t="s">
        <v>711</v>
      </c>
    </row>
    <row r="17" spans="1:16" x14ac:dyDescent="0.25">
      <c r="A17" s="5">
        <f t="shared" si="1"/>
        <v>14</v>
      </c>
      <c r="B17" s="1" t="s">
        <v>194</v>
      </c>
      <c r="C17" t="s">
        <v>710</v>
      </c>
      <c r="D17" t="s">
        <v>45</v>
      </c>
      <c r="E17">
        <f>+[63]Main!$J$2</f>
        <v>53.86</v>
      </c>
      <c r="F17" s="4">
        <f>+[63]Main!$J$4</f>
        <v>33365.192799999997</v>
      </c>
      <c r="G17" s="4">
        <f>+[63]Main!$J$6-[63]Main!$J$5</f>
        <v>-2373.2370000000001</v>
      </c>
      <c r="H17" s="4">
        <f t="shared" si="0"/>
        <v>30991.955799999996</v>
      </c>
      <c r="I17" s="8" t="s">
        <v>430</v>
      </c>
      <c r="P17">
        <v>2009</v>
      </c>
    </row>
    <row r="18" spans="1:16" x14ac:dyDescent="0.25">
      <c r="A18" s="5">
        <f t="shared" si="1"/>
        <v>15</v>
      </c>
      <c r="B18" t="s">
        <v>720</v>
      </c>
      <c r="C18" t="s">
        <v>721</v>
      </c>
      <c r="D18" t="s">
        <v>45</v>
      </c>
      <c r="F18" s="4"/>
      <c r="G18" s="4"/>
      <c r="H18" s="4"/>
    </row>
    <row r="19" spans="1:16" x14ac:dyDescent="0.25">
      <c r="A19" s="5">
        <f t="shared" si="1"/>
        <v>16</v>
      </c>
      <c r="B19" t="s">
        <v>168</v>
      </c>
      <c r="C19" t="s">
        <v>722</v>
      </c>
      <c r="D19" t="s">
        <v>45</v>
      </c>
      <c r="F19" s="4"/>
      <c r="G19" s="4"/>
      <c r="H19" s="4"/>
    </row>
    <row r="20" spans="1:16" x14ac:dyDescent="0.25">
      <c r="A20" s="5">
        <f t="shared" si="1"/>
        <v>17</v>
      </c>
      <c r="B20" s="1" t="s">
        <v>2606</v>
      </c>
      <c r="C20" t="s">
        <v>2607</v>
      </c>
      <c r="D20" t="s">
        <v>45</v>
      </c>
      <c r="E20">
        <f>+[86]Main!$J$2</f>
        <v>208.42</v>
      </c>
      <c r="F20" s="4">
        <f>+[86]Main!$J$4</f>
        <v>22709.220190600001</v>
      </c>
      <c r="G20" s="4">
        <f>+[86]Main!$J$6-[86]Main!$J$5</f>
        <v>-3488</v>
      </c>
      <c r="H20" s="4">
        <f>+F20+G20</f>
        <v>19221.220190600001</v>
      </c>
      <c r="I20" s="8" t="s">
        <v>711</v>
      </c>
    </row>
    <row r="21" spans="1:16" x14ac:dyDescent="0.25">
      <c r="A21" s="5">
        <f t="shared" si="1"/>
        <v>18</v>
      </c>
      <c r="B21" t="s">
        <v>724</v>
      </c>
      <c r="C21" t="s">
        <v>725</v>
      </c>
      <c r="D21" t="s">
        <v>771</v>
      </c>
      <c r="F21" s="4"/>
      <c r="G21" s="4"/>
      <c r="H21" s="4"/>
    </row>
    <row r="22" spans="1:16" x14ac:dyDescent="0.25">
      <c r="A22" s="5">
        <f t="shared" si="1"/>
        <v>19</v>
      </c>
      <c r="B22" t="s">
        <v>726</v>
      </c>
      <c r="C22" t="s">
        <v>727</v>
      </c>
      <c r="D22" t="s">
        <v>771</v>
      </c>
      <c r="F22" s="4"/>
      <c r="G22" s="4"/>
      <c r="H22" s="4"/>
    </row>
    <row r="23" spans="1:16" x14ac:dyDescent="0.25">
      <c r="A23" s="5">
        <f t="shared" si="1"/>
        <v>20</v>
      </c>
      <c r="B23" s="1" t="s">
        <v>728</v>
      </c>
      <c r="C23" t="s">
        <v>167</v>
      </c>
      <c r="D23" t="s">
        <v>45</v>
      </c>
      <c r="E23">
        <f>+[58]Main!$I$2</f>
        <v>1790.2</v>
      </c>
      <c r="F23" s="4">
        <f>+[58]Main!$I$4</f>
        <v>43576.493437999998</v>
      </c>
      <c r="G23" s="4">
        <f>+[58]Main!$I$6-[58]Main!$I$5</f>
        <v>2381.538</v>
      </c>
      <c r="H23" s="4">
        <f>+F23+G23</f>
        <v>45958.031437999998</v>
      </c>
      <c r="I23" s="8" t="s">
        <v>431</v>
      </c>
    </row>
    <row r="24" spans="1:16" x14ac:dyDescent="0.25">
      <c r="A24" s="5">
        <f t="shared" si="1"/>
        <v>21</v>
      </c>
      <c r="B24" t="s">
        <v>266</v>
      </c>
      <c r="C24" t="s">
        <v>267</v>
      </c>
      <c r="D24" t="s">
        <v>45</v>
      </c>
      <c r="F24" s="4"/>
      <c r="G24" s="4"/>
      <c r="H24" s="4"/>
    </row>
    <row r="25" spans="1:16" x14ac:dyDescent="0.25">
      <c r="A25" s="5">
        <f t="shared" si="1"/>
        <v>22</v>
      </c>
      <c r="B25" t="s">
        <v>729</v>
      </c>
      <c r="C25" t="s">
        <v>730</v>
      </c>
      <c r="D25" t="s">
        <v>84</v>
      </c>
      <c r="F25" s="4"/>
      <c r="G25" s="4"/>
      <c r="H25" s="4"/>
    </row>
    <row r="26" spans="1:16" x14ac:dyDescent="0.25">
      <c r="A26" s="5">
        <f t="shared" si="1"/>
        <v>23</v>
      </c>
      <c r="B26" t="s">
        <v>731</v>
      </c>
      <c r="C26" t="s">
        <v>732</v>
      </c>
      <c r="D26" t="s">
        <v>84</v>
      </c>
      <c r="F26" s="4"/>
      <c r="G26" s="4"/>
      <c r="H26" s="4"/>
    </row>
    <row r="27" spans="1:16" x14ac:dyDescent="0.25">
      <c r="A27" s="5">
        <f t="shared" si="1"/>
        <v>24</v>
      </c>
      <c r="B27" t="s">
        <v>336</v>
      </c>
      <c r="C27" t="s">
        <v>733</v>
      </c>
      <c r="D27" t="s">
        <v>45</v>
      </c>
      <c r="F27" s="4"/>
      <c r="G27" s="4"/>
      <c r="H27" s="4"/>
    </row>
    <row r="28" spans="1:16" x14ac:dyDescent="0.25">
      <c r="A28" s="5">
        <f t="shared" si="1"/>
        <v>25</v>
      </c>
      <c r="B28" t="s">
        <v>734</v>
      </c>
      <c r="C28" t="s">
        <v>735</v>
      </c>
      <c r="D28" t="s">
        <v>45</v>
      </c>
      <c r="F28" s="4"/>
      <c r="G28" s="4"/>
      <c r="H28" s="4"/>
    </row>
    <row r="29" spans="1:16" x14ac:dyDescent="0.25">
      <c r="A29" s="5">
        <f t="shared" si="1"/>
        <v>26</v>
      </c>
      <c r="B29" t="s">
        <v>738</v>
      </c>
      <c r="C29" t="s">
        <v>171</v>
      </c>
      <c r="D29" t="s">
        <v>45</v>
      </c>
      <c r="F29" s="4"/>
      <c r="G29" s="4"/>
      <c r="H29" s="4"/>
    </row>
    <row r="30" spans="1:16" x14ac:dyDescent="0.25">
      <c r="A30" s="5">
        <f t="shared" si="1"/>
        <v>27</v>
      </c>
      <c r="B30" t="s">
        <v>739</v>
      </c>
      <c r="C30" t="s">
        <v>319</v>
      </c>
      <c r="D30" t="s">
        <v>45</v>
      </c>
      <c r="F30" s="4"/>
      <c r="G30" s="4"/>
      <c r="H30" s="4"/>
    </row>
    <row r="31" spans="1:16" x14ac:dyDescent="0.25">
      <c r="A31" s="5">
        <f t="shared" si="1"/>
        <v>28</v>
      </c>
      <c r="B31" t="s">
        <v>469</v>
      </c>
      <c r="C31" t="s">
        <v>470</v>
      </c>
      <c r="D31" t="s">
        <v>45</v>
      </c>
      <c r="F31" s="4"/>
      <c r="G31" s="4"/>
      <c r="H31" s="4"/>
    </row>
    <row r="32" spans="1:16" x14ac:dyDescent="0.25">
      <c r="A32" s="5">
        <f t="shared" si="1"/>
        <v>29</v>
      </c>
      <c r="B32" t="s">
        <v>740</v>
      </c>
      <c r="C32" t="s">
        <v>741</v>
      </c>
      <c r="D32" t="s">
        <v>45</v>
      </c>
      <c r="F32" s="4"/>
      <c r="G32" s="4"/>
      <c r="H32" s="4"/>
    </row>
    <row r="33" spans="1:8" x14ac:dyDescent="0.25">
      <c r="A33" s="5">
        <f t="shared" si="1"/>
        <v>30</v>
      </c>
      <c r="B33" t="s">
        <v>742</v>
      </c>
      <c r="C33" t="s">
        <v>743</v>
      </c>
      <c r="D33" t="s">
        <v>45</v>
      </c>
      <c r="F33" s="4"/>
      <c r="G33" s="4"/>
      <c r="H33" s="4"/>
    </row>
    <row r="34" spans="1:8" x14ac:dyDescent="0.25">
      <c r="A34" s="5">
        <f t="shared" si="1"/>
        <v>31</v>
      </c>
      <c r="B34" t="s">
        <v>744</v>
      </c>
      <c r="C34" t="s">
        <v>745</v>
      </c>
      <c r="D34" t="s">
        <v>45</v>
      </c>
      <c r="F34" s="4"/>
      <c r="G34" s="4"/>
      <c r="H34" s="4"/>
    </row>
    <row r="35" spans="1:8" x14ac:dyDescent="0.25">
      <c r="A35" s="5">
        <f t="shared" si="1"/>
        <v>32</v>
      </c>
      <c r="B35" t="s">
        <v>746</v>
      </c>
      <c r="C35" t="s">
        <v>747</v>
      </c>
      <c r="D35" t="s">
        <v>772</v>
      </c>
      <c r="F35" s="4"/>
      <c r="G35" s="4"/>
      <c r="H35" s="4"/>
    </row>
    <row r="36" spans="1:8" x14ac:dyDescent="0.25">
      <c r="A36" s="5">
        <f t="shared" si="1"/>
        <v>33</v>
      </c>
      <c r="B36" t="s">
        <v>748</v>
      </c>
      <c r="C36" t="s">
        <v>749</v>
      </c>
      <c r="D36" t="s">
        <v>771</v>
      </c>
      <c r="F36" s="4"/>
      <c r="G36" s="4"/>
      <c r="H36" s="4"/>
    </row>
    <row r="37" spans="1:8" x14ac:dyDescent="0.25">
      <c r="A37" s="5">
        <f t="shared" si="1"/>
        <v>34</v>
      </c>
      <c r="B37" t="s">
        <v>750</v>
      </c>
      <c r="C37" t="s">
        <v>222</v>
      </c>
      <c r="D37" t="s">
        <v>45</v>
      </c>
      <c r="F37" s="4"/>
      <c r="G37" s="4"/>
      <c r="H37" s="4"/>
    </row>
    <row r="38" spans="1:8" x14ac:dyDescent="0.25">
      <c r="A38" s="5">
        <f t="shared" si="1"/>
        <v>35</v>
      </c>
      <c r="B38" t="s">
        <v>751</v>
      </c>
      <c r="C38" t="s">
        <v>752</v>
      </c>
      <c r="D38" t="s">
        <v>45</v>
      </c>
      <c r="F38" s="4"/>
      <c r="G38" s="4"/>
      <c r="H38" s="4"/>
    </row>
    <row r="39" spans="1:8" x14ac:dyDescent="0.25">
      <c r="A39" s="5">
        <f t="shared" si="1"/>
        <v>36</v>
      </c>
      <c r="B39" t="s">
        <v>557</v>
      </c>
      <c r="C39" t="s">
        <v>753</v>
      </c>
      <c r="D39" t="s">
        <v>773</v>
      </c>
      <c r="F39" s="4"/>
      <c r="G39" s="4"/>
      <c r="H39" s="4"/>
    </row>
    <row r="40" spans="1:8" x14ac:dyDescent="0.25">
      <c r="A40" s="5">
        <f t="shared" si="1"/>
        <v>37</v>
      </c>
      <c r="B40" t="s">
        <v>638</v>
      </c>
      <c r="C40" t="s">
        <v>639</v>
      </c>
      <c r="D40" t="s">
        <v>45</v>
      </c>
      <c r="F40" s="4"/>
      <c r="G40" s="4"/>
      <c r="H40" s="4"/>
    </row>
    <row r="41" spans="1:8" x14ac:dyDescent="0.25">
      <c r="A41" s="5">
        <f t="shared" si="1"/>
        <v>38</v>
      </c>
      <c r="B41" t="s">
        <v>754</v>
      </c>
      <c r="C41" t="s">
        <v>755</v>
      </c>
      <c r="D41" t="s">
        <v>45</v>
      </c>
      <c r="F41" s="4"/>
      <c r="G41" s="4"/>
      <c r="H41" s="4"/>
    </row>
    <row r="42" spans="1:8" x14ac:dyDescent="0.25">
      <c r="A42" s="5">
        <f t="shared" si="1"/>
        <v>39</v>
      </c>
      <c r="B42" t="s">
        <v>756</v>
      </c>
      <c r="C42" t="s">
        <v>757</v>
      </c>
      <c r="D42" t="s">
        <v>45</v>
      </c>
      <c r="F42" s="4"/>
      <c r="G42" s="4"/>
      <c r="H42" s="4"/>
    </row>
    <row r="43" spans="1:8" x14ac:dyDescent="0.25">
      <c r="A43" s="5">
        <f t="shared" si="1"/>
        <v>40</v>
      </c>
      <c r="B43" t="s">
        <v>758</v>
      </c>
      <c r="C43" t="s">
        <v>570</v>
      </c>
      <c r="D43" t="s">
        <v>45</v>
      </c>
      <c r="F43" s="4"/>
      <c r="G43" s="4"/>
      <c r="H43" s="4"/>
    </row>
    <row r="44" spans="1:8" x14ac:dyDescent="0.25">
      <c r="A44" s="5">
        <f t="shared" si="1"/>
        <v>41</v>
      </c>
      <c r="B44" t="s">
        <v>759</v>
      </c>
      <c r="C44" t="s">
        <v>760</v>
      </c>
      <c r="D44" t="s">
        <v>45</v>
      </c>
      <c r="F44" s="4"/>
      <c r="G44" s="4"/>
      <c r="H44" s="4"/>
    </row>
    <row r="45" spans="1:8" x14ac:dyDescent="0.25">
      <c r="A45" s="5">
        <f t="shared" si="1"/>
        <v>42</v>
      </c>
      <c r="B45" t="s">
        <v>761</v>
      </c>
      <c r="C45" t="s">
        <v>762</v>
      </c>
      <c r="D45" t="s">
        <v>771</v>
      </c>
      <c r="F45" s="4"/>
      <c r="G45" s="4"/>
      <c r="H45" s="4"/>
    </row>
    <row r="46" spans="1:8" x14ac:dyDescent="0.25">
      <c r="A46" s="5">
        <f t="shared" si="1"/>
        <v>43</v>
      </c>
      <c r="B46" t="s">
        <v>763</v>
      </c>
      <c r="C46" t="s">
        <v>764</v>
      </c>
      <c r="D46" t="s">
        <v>45</v>
      </c>
      <c r="F46" s="4"/>
      <c r="G46" s="4"/>
      <c r="H46" s="4"/>
    </row>
    <row r="47" spans="1:8" x14ac:dyDescent="0.25">
      <c r="A47" s="5">
        <f t="shared" si="1"/>
        <v>44</v>
      </c>
      <c r="B47" t="s">
        <v>765</v>
      </c>
      <c r="C47" t="s">
        <v>766</v>
      </c>
      <c r="D47" t="s">
        <v>45</v>
      </c>
      <c r="F47" s="4"/>
      <c r="G47" s="4"/>
      <c r="H47" s="4"/>
    </row>
    <row r="48" spans="1:8" x14ac:dyDescent="0.25">
      <c r="A48" s="5">
        <f t="shared" si="1"/>
        <v>45</v>
      </c>
      <c r="B48" t="s">
        <v>767</v>
      </c>
      <c r="C48" t="s">
        <v>768</v>
      </c>
      <c r="D48" t="s">
        <v>45</v>
      </c>
      <c r="F48" s="4"/>
      <c r="G48" s="4"/>
      <c r="H48" s="4"/>
    </row>
    <row r="49" spans="1:17" x14ac:dyDescent="0.25">
      <c r="A49" s="5">
        <f t="shared" si="1"/>
        <v>46</v>
      </c>
      <c r="B49" t="s">
        <v>769</v>
      </c>
      <c r="C49" t="s">
        <v>1137</v>
      </c>
      <c r="D49" t="s">
        <v>128</v>
      </c>
      <c r="F49" s="4"/>
      <c r="G49" s="4"/>
      <c r="H49" s="4"/>
    </row>
    <row r="50" spans="1:17" x14ac:dyDescent="0.25">
      <c r="A50" s="5">
        <f t="shared" si="1"/>
        <v>47</v>
      </c>
      <c r="B50" s="1" t="s">
        <v>2594</v>
      </c>
      <c r="C50" t="s">
        <v>2595</v>
      </c>
      <c r="D50" t="s">
        <v>45</v>
      </c>
      <c r="E50">
        <f>+[87]Main!$K$2</f>
        <v>39.04</v>
      </c>
      <c r="F50" s="4">
        <f>+[87]Main!$K$4</f>
        <v>14227.016843519999</v>
      </c>
      <c r="G50" s="4">
        <f>+[87]Main!$K$6-[87]Main!$K$5</f>
        <v>-706.58600000000001</v>
      </c>
      <c r="H50" s="4">
        <f>+F50+G50</f>
        <v>13520.43084352</v>
      </c>
      <c r="I50" s="8" t="s">
        <v>711</v>
      </c>
      <c r="P50">
        <v>2012</v>
      </c>
    </row>
    <row r="51" spans="1:17" x14ac:dyDescent="0.25">
      <c r="A51" s="5">
        <f t="shared" si="1"/>
        <v>48</v>
      </c>
      <c r="B51" t="s">
        <v>2593</v>
      </c>
      <c r="C51" t="s">
        <v>2596</v>
      </c>
      <c r="D51" t="s">
        <v>45</v>
      </c>
      <c r="F51" s="4"/>
      <c r="G51" s="4"/>
      <c r="H51" s="4"/>
    </row>
    <row r="52" spans="1:17" x14ac:dyDescent="0.25">
      <c r="A52" s="5">
        <f t="shared" si="1"/>
        <v>49</v>
      </c>
      <c r="B52" s="1" t="s">
        <v>2600</v>
      </c>
      <c r="C52" t="s">
        <v>2599</v>
      </c>
      <c r="D52" t="s">
        <v>45</v>
      </c>
      <c r="E52">
        <f>+[88]Main!$H$2</f>
        <v>41.2</v>
      </c>
      <c r="F52" s="4">
        <f>+[88]Main!$H$4</f>
        <v>6352.9674880000002</v>
      </c>
      <c r="G52" s="4">
        <f>+[88]Main!$H$6-[88]Main!$H$5</f>
        <v>1129.5909999999999</v>
      </c>
      <c r="H52" s="4">
        <f>+F52+G52</f>
        <v>7482.5584880000006</v>
      </c>
      <c r="I52" s="8" t="s">
        <v>711</v>
      </c>
      <c r="P52">
        <v>2008</v>
      </c>
      <c r="Q52" t="s">
        <v>2602</v>
      </c>
    </row>
    <row r="53" spans="1:17" x14ac:dyDescent="0.25">
      <c r="A53" s="5">
        <f t="shared" si="1"/>
        <v>50</v>
      </c>
      <c r="B53" t="s">
        <v>2603</v>
      </c>
      <c r="C53" t="s">
        <v>2608</v>
      </c>
      <c r="D53" t="s">
        <v>45</v>
      </c>
    </row>
    <row r="54" spans="1:17" x14ac:dyDescent="0.25">
      <c r="A54" s="5">
        <f t="shared" si="1"/>
        <v>51</v>
      </c>
      <c r="B54" s="1" t="s">
        <v>2588</v>
      </c>
      <c r="C54" t="s">
        <v>2589</v>
      </c>
      <c r="D54" t="s">
        <v>301</v>
      </c>
      <c r="E54">
        <f>+[76]Main!$I$2</f>
        <v>65.7</v>
      </c>
      <c r="F54" s="4">
        <f>+[76]Main!$I$4</f>
        <v>7075.3846356000004</v>
      </c>
      <c r="G54" s="4">
        <f>+[76]Main!$I$6-[76]Main!$I$5</f>
        <v>-640.70899999999995</v>
      </c>
      <c r="H54" s="4">
        <f>+F54+G54</f>
        <v>6434.6756356000005</v>
      </c>
      <c r="I54" s="8" t="s">
        <v>430</v>
      </c>
    </row>
    <row r="55" spans="1:17" x14ac:dyDescent="0.25">
      <c r="A55" s="5">
        <f t="shared" si="1"/>
        <v>52</v>
      </c>
      <c r="B55" t="s">
        <v>2714</v>
      </c>
      <c r="C55" t="s">
        <v>2713</v>
      </c>
      <c r="D55" t="s">
        <v>45</v>
      </c>
    </row>
    <row r="57" spans="1:17" x14ac:dyDescent="0.25">
      <c r="B57" t="s">
        <v>812</v>
      </c>
    </row>
    <row r="58" spans="1:17" x14ac:dyDescent="0.25">
      <c r="B58" t="s">
        <v>2707</v>
      </c>
    </row>
    <row r="59" spans="1:17" x14ac:dyDescent="0.25">
      <c r="B59" t="s">
        <v>2708</v>
      </c>
    </row>
    <row r="60" spans="1:17" x14ac:dyDescent="0.25">
      <c r="B60" t="s">
        <v>2604</v>
      </c>
    </row>
    <row r="61" spans="1:17" x14ac:dyDescent="0.25">
      <c r="B61" t="s">
        <v>2605</v>
      </c>
    </row>
  </sheetData>
  <hyperlinks>
    <hyperlink ref="B6" r:id="rId1" xr:uid="{D9A61543-1FF4-48CA-A3C1-D59025838414}"/>
    <hyperlink ref="B13" r:id="rId2" xr:uid="{8883CCC8-3DB8-4568-B6CC-15598EAFF435}"/>
    <hyperlink ref="B4" r:id="rId3" xr:uid="{64E7107D-8356-4C45-8089-2CBBBDAA19EC}"/>
    <hyperlink ref="B46" r:id="rId4" xr:uid="{AE54CED5-7616-493B-84C3-7E910A2D48EF}"/>
    <hyperlink ref="B47" r:id="rId5" xr:uid="{732BE91B-E5E1-47EA-A1D1-D4CB59E9CEC5}"/>
    <hyperlink ref="B17" r:id="rId6" xr:uid="{4AEFBC2A-DF03-4F33-834B-7061066F0C4A}"/>
    <hyperlink ref="B7" r:id="rId7" xr:uid="{D84AF0D9-FBF5-4FE5-94FB-6D89D7126BF1}"/>
    <hyperlink ref="B41" r:id="rId8" xr:uid="{6AE6A97E-9309-4389-8A87-7D6E4B8E105A}"/>
    <hyperlink ref="A1" location="Main!A1" display="Main " xr:uid="{C80EEC38-55BC-4EA5-8EFD-A5D1B0272546}"/>
    <hyperlink ref="B8" r:id="rId9" xr:uid="{8AE24AB8-56BA-45BA-B961-F417EBBB0215}"/>
    <hyperlink ref="B5" r:id="rId10" xr:uid="{B1B5A413-60BE-4FFF-BAF2-B01C09EC964B}"/>
    <hyperlink ref="B15" r:id="rId11" xr:uid="{592EB0F8-9D0B-4B42-A1AE-A553B5B18205}"/>
    <hyperlink ref="B50" r:id="rId12" xr:uid="{CD0F5C56-2387-490F-8A6B-C2CBB64CF269}"/>
    <hyperlink ref="B52" r:id="rId13" xr:uid="{9C35AE3B-3814-42EF-81E2-2BC544D56730}"/>
    <hyperlink ref="B20" r:id="rId14" xr:uid="{4C507A0E-273D-4E1B-AD39-2B7A318C5461}"/>
    <hyperlink ref="B12" r:id="rId15" xr:uid="{0B010640-6639-402F-8627-8A8B4E6C304A}"/>
    <hyperlink ref="B11" r:id="rId16" xr:uid="{49056A8B-15EC-447E-BFA5-C3F37A59B6A1}"/>
    <hyperlink ref="B54" r:id="rId17" xr:uid="{0B3A5055-32DE-403D-B1F6-B81FE3AEDE2F}"/>
    <hyperlink ref="B16" r:id="rId18" xr:uid="{0841AAAC-33CA-4864-B167-2BE87972DEAA}"/>
    <hyperlink ref="B9" r:id="rId19" xr:uid="{FB4FB17B-BD46-4245-9717-23D8E8B57F03}"/>
    <hyperlink ref="B10" r:id="rId20" xr:uid="{F7BD7A86-AEE6-4C8A-9676-7D7674B3FE2A}"/>
    <hyperlink ref="B14" r:id="rId21" xr:uid="{11A1DA4F-3D9C-4BA4-AF76-BDDF42AEAB5E}"/>
    <hyperlink ref="B23" r:id="rId22" xr:uid="{FAF87F3F-B6F4-4D6E-B37F-D34A470562C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F823E-5347-4B23-A0C5-E185C130E0FF}">
  <dimension ref="A1:R115"/>
  <sheetViews>
    <sheetView zoomScale="200" zoomScaleNormal="200" workbookViewId="0">
      <selection activeCell="D1" sqref="D1"/>
    </sheetView>
  </sheetViews>
  <sheetFormatPr defaultRowHeight="15" x14ac:dyDescent="0.25"/>
  <cols>
    <col min="1" max="1" width="3.85546875" customWidth="1"/>
    <col min="2" max="2" width="28.42578125" customWidth="1"/>
  </cols>
  <sheetData>
    <row r="1" spans="1:18" x14ac:dyDescent="0.25">
      <c r="A1" s="1" t="s">
        <v>962</v>
      </c>
    </row>
    <row r="2" spans="1:18" x14ac:dyDescent="0.25">
      <c r="A2" t="s">
        <v>774</v>
      </c>
    </row>
    <row r="3" spans="1:18" x14ac:dyDescent="0.25">
      <c r="A3" s="9" t="s">
        <v>54</v>
      </c>
      <c r="B3" s="10" t="s">
        <v>0</v>
      </c>
      <c r="C3" s="10" t="s">
        <v>770</v>
      </c>
      <c r="D3" s="10" t="s">
        <v>44</v>
      </c>
      <c r="E3" s="10" t="s">
        <v>2</v>
      </c>
      <c r="F3" s="10" t="s">
        <v>3</v>
      </c>
      <c r="G3" s="10" t="s">
        <v>4</v>
      </c>
      <c r="H3" s="10" t="s">
        <v>5</v>
      </c>
      <c r="I3" s="12"/>
      <c r="J3" s="12"/>
      <c r="K3" s="12"/>
      <c r="L3" s="12"/>
      <c r="M3" s="12"/>
      <c r="N3" s="12"/>
      <c r="O3" s="12"/>
      <c r="P3" s="12"/>
      <c r="Q3" s="12"/>
      <c r="R3" s="11"/>
    </row>
    <row r="4" spans="1:18" x14ac:dyDescent="0.25">
      <c r="A4" s="5">
        <v>1</v>
      </c>
      <c r="B4" t="s">
        <v>9</v>
      </c>
      <c r="C4" t="s">
        <v>815</v>
      </c>
      <c r="D4" t="s">
        <v>45</v>
      </c>
    </row>
    <row r="5" spans="1:18" x14ac:dyDescent="0.25">
      <c r="A5" s="5">
        <f>+A4+1</f>
        <v>2</v>
      </c>
      <c r="B5" t="s">
        <v>61</v>
      </c>
      <c r="C5" t="s">
        <v>62</v>
      </c>
      <c r="D5" t="s">
        <v>771</v>
      </c>
    </row>
    <row r="6" spans="1:18" x14ac:dyDescent="0.25">
      <c r="A6" s="5">
        <f t="shared" ref="A6:A69" si="0">+A5+1</f>
        <v>3</v>
      </c>
      <c r="B6" t="s">
        <v>964</v>
      </c>
      <c r="C6" t="s">
        <v>68</v>
      </c>
      <c r="D6" t="s">
        <v>771</v>
      </c>
    </row>
    <row r="7" spans="1:18" x14ac:dyDescent="0.25">
      <c r="A7" s="5">
        <f t="shared" si="0"/>
        <v>4</v>
      </c>
      <c r="B7" t="s">
        <v>75</v>
      </c>
      <c r="C7" t="s">
        <v>76</v>
      </c>
      <c r="D7" t="s">
        <v>771</v>
      </c>
    </row>
    <row r="8" spans="1:18" x14ac:dyDescent="0.25">
      <c r="A8" s="5">
        <f t="shared" si="0"/>
        <v>5</v>
      </c>
      <c r="B8" t="s">
        <v>29</v>
      </c>
      <c r="C8" t="s">
        <v>106</v>
      </c>
      <c r="D8" t="s">
        <v>1127</v>
      </c>
    </row>
    <row r="9" spans="1:18" x14ac:dyDescent="0.25">
      <c r="A9" s="5">
        <f t="shared" si="0"/>
        <v>6</v>
      </c>
      <c r="B9" t="s">
        <v>965</v>
      </c>
      <c r="C9" t="s">
        <v>100</v>
      </c>
      <c r="D9" t="s">
        <v>101</v>
      </c>
    </row>
    <row r="10" spans="1:18" x14ac:dyDescent="0.25">
      <c r="A10" s="5">
        <f t="shared" si="0"/>
        <v>7</v>
      </c>
      <c r="B10" t="s">
        <v>966</v>
      </c>
      <c r="C10" t="s">
        <v>159</v>
      </c>
      <c r="D10" t="s">
        <v>161</v>
      </c>
    </row>
    <row r="11" spans="1:18" x14ac:dyDescent="0.25">
      <c r="A11" s="5">
        <f t="shared" si="0"/>
        <v>8</v>
      </c>
      <c r="B11" t="s">
        <v>967</v>
      </c>
      <c r="C11" t="s">
        <v>968</v>
      </c>
      <c r="D11" t="s">
        <v>45</v>
      </c>
    </row>
    <row r="12" spans="1:18" x14ac:dyDescent="0.25">
      <c r="A12" s="5">
        <f t="shared" si="0"/>
        <v>9</v>
      </c>
      <c r="B12" t="s">
        <v>137</v>
      </c>
      <c r="C12" t="s">
        <v>138</v>
      </c>
      <c r="D12" t="s">
        <v>771</v>
      </c>
    </row>
    <row r="13" spans="1:18" x14ac:dyDescent="0.25">
      <c r="A13" s="5">
        <f t="shared" si="0"/>
        <v>10</v>
      </c>
      <c r="B13" t="s">
        <v>175</v>
      </c>
      <c r="C13" t="s">
        <v>176</v>
      </c>
      <c r="D13" t="s">
        <v>45</v>
      </c>
    </row>
    <row r="14" spans="1:18" x14ac:dyDescent="0.25">
      <c r="A14" s="5">
        <f t="shared" si="0"/>
        <v>11</v>
      </c>
      <c r="B14" t="s">
        <v>225</v>
      </c>
      <c r="C14" t="s">
        <v>226</v>
      </c>
      <c r="D14" t="s">
        <v>45</v>
      </c>
    </row>
    <row r="15" spans="1:18" x14ac:dyDescent="0.25">
      <c r="A15" s="5">
        <f t="shared" si="0"/>
        <v>12</v>
      </c>
      <c r="B15" t="s">
        <v>969</v>
      </c>
      <c r="C15" t="s">
        <v>970</v>
      </c>
      <c r="D15" t="s">
        <v>45</v>
      </c>
    </row>
    <row r="16" spans="1:18" x14ac:dyDescent="0.25">
      <c r="A16" s="5">
        <f t="shared" si="0"/>
        <v>13</v>
      </c>
      <c r="B16" t="s">
        <v>366</v>
      </c>
      <c r="C16" t="s">
        <v>367</v>
      </c>
      <c r="D16" t="s">
        <v>771</v>
      </c>
    </row>
    <row r="17" spans="1:4" x14ac:dyDescent="0.25">
      <c r="A17" s="5">
        <f t="shared" si="0"/>
        <v>14</v>
      </c>
      <c r="B17" t="s">
        <v>412</v>
      </c>
      <c r="C17" t="s">
        <v>413</v>
      </c>
      <c r="D17" t="s">
        <v>45</v>
      </c>
    </row>
    <row r="18" spans="1:4" x14ac:dyDescent="0.25">
      <c r="A18" s="5">
        <f t="shared" si="0"/>
        <v>15</v>
      </c>
      <c r="B18" t="s">
        <v>378</v>
      </c>
      <c r="C18" t="s">
        <v>379</v>
      </c>
      <c r="D18" t="s">
        <v>87</v>
      </c>
    </row>
    <row r="19" spans="1:4" x14ac:dyDescent="0.25">
      <c r="A19" s="5">
        <f t="shared" si="0"/>
        <v>16</v>
      </c>
      <c r="B19" t="s">
        <v>971</v>
      </c>
      <c r="C19" t="s">
        <v>478</v>
      </c>
      <c r="D19" t="s">
        <v>45</v>
      </c>
    </row>
    <row r="20" spans="1:4" x14ac:dyDescent="0.25">
      <c r="A20" s="5">
        <f t="shared" si="0"/>
        <v>17</v>
      </c>
      <c r="B20" t="s">
        <v>502</v>
      </c>
      <c r="C20" t="s">
        <v>503</v>
      </c>
      <c r="D20" t="s">
        <v>87</v>
      </c>
    </row>
    <row r="21" spans="1:4" x14ac:dyDescent="0.25">
      <c r="A21" s="5">
        <f t="shared" si="0"/>
        <v>18</v>
      </c>
      <c r="B21" t="s">
        <v>972</v>
      </c>
      <c r="C21" t="s">
        <v>403</v>
      </c>
      <c r="D21" t="s">
        <v>1128</v>
      </c>
    </row>
    <row r="22" spans="1:4" x14ac:dyDescent="0.25">
      <c r="A22" s="5">
        <f t="shared" si="0"/>
        <v>19</v>
      </c>
      <c r="B22" t="s">
        <v>508</v>
      </c>
      <c r="C22" t="s">
        <v>509</v>
      </c>
      <c r="D22" t="s">
        <v>510</v>
      </c>
    </row>
    <row r="23" spans="1:4" x14ac:dyDescent="0.25">
      <c r="A23" s="5">
        <f t="shared" si="0"/>
        <v>20</v>
      </c>
      <c r="B23" t="s">
        <v>536</v>
      </c>
      <c r="C23" t="s">
        <v>537</v>
      </c>
      <c r="D23" t="s">
        <v>538</v>
      </c>
    </row>
    <row r="24" spans="1:4" x14ac:dyDescent="0.25">
      <c r="A24" s="5">
        <f t="shared" si="0"/>
        <v>21</v>
      </c>
      <c r="B24" t="s">
        <v>973</v>
      </c>
      <c r="C24" t="s">
        <v>505</v>
      </c>
      <c r="D24" t="s">
        <v>87</v>
      </c>
    </row>
    <row r="25" spans="1:4" x14ac:dyDescent="0.25">
      <c r="A25" s="5">
        <f t="shared" si="0"/>
        <v>22</v>
      </c>
      <c r="B25" t="s">
        <v>524</v>
      </c>
      <c r="C25" t="s">
        <v>525</v>
      </c>
      <c r="D25" t="s">
        <v>771</v>
      </c>
    </row>
    <row r="26" spans="1:4" x14ac:dyDescent="0.25">
      <c r="A26" s="5">
        <f t="shared" si="0"/>
        <v>23</v>
      </c>
      <c r="B26" t="s">
        <v>597</v>
      </c>
      <c r="C26" t="s">
        <v>974</v>
      </c>
      <c r="D26" t="s">
        <v>398</v>
      </c>
    </row>
    <row r="27" spans="1:4" x14ac:dyDescent="0.25">
      <c r="A27" s="5">
        <f t="shared" si="0"/>
        <v>24</v>
      </c>
      <c r="B27" t="s">
        <v>630</v>
      </c>
      <c r="C27" t="s">
        <v>975</v>
      </c>
      <c r="D27" t="s">
        <v>773</v>
      </c>
    </row>
    <row r="28" spans="1:4" x14ac:dyDescent="0.25">
      <c r="A28" s="5">
        <f t="shared" si="0"/>
        <v>25</v>
      </c>
      <c r="B28" t="s">
        <v>976</v>
      </c>
      <c r="C28" t="s">
        <v>588</v>
      </c>
      <c r="D28" t="s">
        <v>1129</v>
      </c>
    </row>
    <row r="29" spans="1:4" x14ac:dyDescent="0.25">
      <c r="A29" s="5">
        <f t="shared" si="0"/>
        <v>26</v>
      </c>
      <c r="B29" t="s">
        <v>977</v>
      </c>
      <c r="C29" t="s">
        <v>624</v>
      </c>
      <c r="D29" t="s">
        <v>245</v>
      </c>
    </row>
    <row r="30" spans="1:4" x14ac:dyDescent="0.25">
      <c r="A30" s="5">
        <f t="shared" si="0"/>
        <v>27</v>
      </c>
      <c r="B30" t="s">
        <v>640</v>
      </c>
      <c r="C30" t="s">
        <v>641</v>
      </c>
      <c r="D30" t="s">
        <v>45</v>
      </c>
    </row>
    <row r="31" spans="1:4" x14ac:dyDescent="0.25">
      <c r="A31" s="5">
        <f t="shared" si="0"/>
        <v>28</v>
      </c>
      <c r="B31" t="s">
        <v>687</v>
      </c>
      <c r="C31" t="s">
        <v>688</v>
      </c>
      <c r="D31" t="s">
        <v>45</v>
      </c>
    </row>
    <row r="32" spans="1:4" x14ac:dyDescent="0.25">
      <c r="A32" s="5">
        <f t="shared" si="0"/>
        <v>29</v>
      </c>
      <c r="B32" t="s">
        <v>978</v>
      </c>
      <c r="C32" t="s">
        <v>979</v>
      </c>
      <c r="D32" t="s">
        <v>84</v>
      </c>
    </row>
    <row r="33" spans="1:4" x14ac:dyDescent="0.25">
      <c r="A33" s="5">
        <f t="shared" si="0"/>
        <v>30</v>
      </c>
      <c r="B33" t="s">
        <v>980</v>
      </c>
      <c r="C33" t="s">
        <v>981</v>
      </c>
      <c r="D33" t="s">
        <v>46</v>
      </c>
    </row>
    <row r="34" spans="1:4" x14ac:dyDescent="0.25">
      <c r="A34" s="5">
        <f t="shared" si="0"/>
        <v>31</v>
      </c>
      <c r="B34" t="s">
        <v>982</v>
      </c>
      <c r="C34" t="s">
        <v>983</v>
      </c>
      <c r="D34" t="s">
        <v>87</v>
      </c>
    </row>
    <row r="35" spans="1:4" x14ac:dyDescent="0.25">
      <c r="A35" s="5">
        <f t="shared" si="0"/>
        <v>32</v>
      </c>
      <c r="B35" t="s">
        <v>984</v>
      </c>
      <c r="C35" t="s">
        <v>985</v>
      </c>
      <c r="D35" t="s">
        <v>1130</v>
      </c>
    </row>
    <row r="36" spans="1:4" x14ac:dyDescent="0.25">
      <c r="A36" s="5">
        <f t="shared" si="0"/>
        <v>33</v>
      </c>
      <c r="B36" t="s">
        <v>986</v>
      </c>
      <c r="C36" t="s">
        <v>987</v>
      </c>
      <c r="D36" t="s">
        <v>773</v>
      </c>
    </row>
    <row r="37" spans="1:4" x14ac:dyDescent="0.25">
      <c r="A37" s="5">
        <f t="shared" si="0"/>
        <v>34</v>
      </c>
      <c r="B37" t="s">
        <v>988</v>
      </c>
      <c r="C37" t="s">
        <v>989</v>
      </c>
      <c r="D37" t="s">
        <v>45</v>
      </c>
    </row>
    <row r="38" spans="1:4" x14ac:dyDescent="0.25">
      <c r="A38" s="5">
        <f t="shared" si="0"/>
        <v>35</v>
      </c>
      <c r="B38" t="s">
        <v>990</v>
      </c>
      <c r="C38" t="s">
        <v>991</v>
      </c>
      <c r="D38" t="s">
        <v>510</v>
      </c>
    </row>
    <row r="39" spans="1:4" x14ac:dyDescent="0.25">
      <c r="A39" s="5">
        <f t="shared" si="0"/>
        <v>36</v>
      </c>
      <c r="B39" t="s">
        <v>992</v>
      </c>
      <c r="C39" t="s">
        <v>993</v>
      </c>
      <c r="D39" t="s">
        <v>1127</v>
      </c>
    </row>
    <row r="40" spans="1:4" x14ac:dyDescent="0.25">
      <c r="A40" s="5">
        <f t="shared" si="0"/>
        <v>37</v>
      </c>
      <c r="B40" t="s">
        <v>994</v>
      </c>
      <c r="C40" t="s">
        <v>995</v>
      </c>
      <c r="D40" t="s">
        <v>282</v>
      </c>
    </row>
    <row r="41" spans="1:4" x14ac:dyDescent="0.25">
      <c r="A41" s="5">
        <f t="shared" si="0"/>
        <v>38</v>
      </c>
      <c r="B41" t="s">
        <v>996</v>
      </c>
      <c r="C41" t="s">
        <v>997</v>
      </c>
      <c r="D41" t="s">
        <v>84</v>
      </c>
    </row>
    <row r="42" spans="1:4" x14ac:dyDescent="0.25">
      <c r="A42" s="5">
        <f t="shared" si="0"/>
        <v>39</v>
      </c>
      <c r="B42" t="s">
        <v>998</v>
      </c>
      <c r="C42" t="s">
        <v>999</v>
      </c>
      <c r="D42" t="s">
        <v>45</v>
      </c>
    </row>
    <row r="43" spans="1:4" x14ac:dyDescent="0.25">
      <c r="A43" s="5">
        <f t="shared" si="0"/>
        <v>40</v>
      </c>
      <c r="B43" t="s">
        <v>1000</v>
      </c>
      <c r="C43" t="s">
        <v>1000</v>
      </c>
      <c r="D43" t="s">
        <v>84</v>
      </c>
    </row>
    <row r="44" spans="1:4" x14ac:dyDescent="0.25">
      <c r="A44" s="5">
        <f t="shared" si="0"/>
        <v>41</v>
      </c>
      <c r="B44" t="s">
        <v>1001</v>
      </c>
      <c r="C44" t="s">
        <v>1002</v>
      </c>
      <c r="D44" t="s">
        <v>245</v>
      </c>
    </row>
    <row r="45" spans="1:4" x14ac:dyDescent="0.25">
      <c r="A45" s="5">
        <f t="shared" si="0"/>
        <v>42</v>
      </c>
      <c r="B45" t="s">
        <v>1003</v>
      </c>
      <c r="C45" t="s">
        <v>1004</v>
      </c>
      <c r="D45" t="s">
        <v>510</v>
      </c>
    </row>
    <row r="46" spans="1:4" x14ac:dyDescent="0.25">
      <c r="A46" s="5">
        <f t="shared" si="0"/>
        <v>43</v>
      </c>
      <c r="B46" t="s">
        <v>1005</v>
      </c>
      <c r="C46" t="s">
        <v>1006</v>
      </c>
      <c r="D46" t="s">
        <v>45</v>
      </c>
    </row>
    <row r="47" spans="1:4" x14ac:dyDescent="0.25">
      <c r="A47" s="5">
        <f t="shared" si="0"/>
        <v>44</v>
      </c>
      <c r="B47" t="s">
        <v>1007</v>
      </c>
      <c r="C47" t="s">
        <v>1008</v>
      </c>
      <c r="D47" t="s">
        <v>538</v>
      </c>
    </row>
    <row r="48" spans="1:4" x14ac:dyDescent="0.25">
      <c r="A48" s="5">
        <f t="shared" si="0"/>
        <v>45</v>
      </c>
      <c r="B48" t="s">
        <v>1009</v>
      </c>
      <c r="C48" t="s">
        <v>1010</v>
      </c>
      <c r="D48" t="s">
        <v>510</v>
      </c>
    </row>
    <row r="49" spans="1:4" x14ac:dyDescent="0.25">
      <c r="A49" s="5">
        <f t="shared" si="0"/>
        <v>46</v>
      </c>
      <c r="B49" t="s">
        <v>1011</v>
      </c>
      <c r="C49" t="s">
        <v>1012</v>
      </c>
      <c r="D49" t="s">
        <v>771</v>
      </c>
    </row>
    <row r="50" spans="1:4" x14ac:dyDescent="0.25">
      <c r="A50" s="5">
        <f t="shared" si="0"/>
        <v>47</v>
      </c>
      <c r="B50" t="s">
        <v>1013</v>
      </c>
      <c r="C50" t="s">
        <v>1014</v>
      </c>
      <c r="D50" t="s">
        <v>45</v>
      </c>
    </row>
    <row r="51" spans="1:4" x14ac:dyDescent="0.25">
      <c r="A51" s="5">
        <f t="shared" si="0"/>
        <v>48</v>
      </c>
      <c r="B51" t="s">
        <v>1015</v>
      </c>
      <c r="C51" t="s">
        <v>1016</v>
      </c>
      <c r="D51" t="s">
        <v>45</v>
      </c>
    </row>
    <row r="52" spans="1:4" x14ac:dyDescent="0.25">
      <c r="A52" s="5">
        <f t="shared" si="0"/>
        <v>49</v>
      </c>
      <c r="B52" t="s">
        <v>1017</v>
      </c>
      <c r="C52" t="s">
        <v>1018</v>
      </c>
      <c r="D52" t="s">
        <v>773</v>
      </c>
    </row>
    <row r="53" spans="1:4" x14ac:dyDescent="0.25">
      <c r="A53" s="5">
        <f t="shared" si="0"/>
        <v>50</v>
      </c>
      <c r="B53" t="s">
        <v>1019</v>
      </c>
      <c r="C53" t="s">
        <v>1020</v>
      </c>
      <c r="D53" t="s">
        <v>1131</v>
      </c>
    </row>
    <row r="54" spans="1:4" x14ac:dyDescent="0.25">
      <c r="A54" s="5">
        <f t="shared" si="0"/>
        <v>51</v>
      </c>
      <c r="B54" t="s">
        <v>1021</v>
      </c>
      <c r="C54" t="s">
        <v>1022</v>
      </c>
      <c r="D54" t="s">
        <v>771</v>
      </c>
    </row>
    <row r="55" spans="1:4" x14ac:dyDescent="0.25">
      <c r="A55" s="5">
        <f t="shared" si="0"/>
        <v>52</v>
      </c>
      <c r="B55" t="s">
        <v>1023</v>
      </c>
      <c r="C55" t="s">
        <v>1024</v>
      </c>
      <c r="D55" t="s">
        <v>84</v>
      </c>
    </row>
    <row r="56" spans="1:4" x14ac:dyDescent="0.25">
      <c r="A56" s="5">
        <f t="shared" si="0"/>
        <v>53</v>
      </c>
      <c r="B56" t="s">
        <v>1025</v>
      </c>
      <c r="C56" t="s">
        <v>1026</v>
      </c>
      <c r="D56" t="s">
        <v>84</v>
      </c>
    </row>
    <row r="57" spans="1:4" x14ac:dyDescent="0.25">
      <c r="A57" s="5">
        <f t="shared" si="0"/>
        <v>54</v>
      </c>
      <c r="B57" t="s">
        <v>1027</v>
      </c>
      <c r="C57" t="s">
        <v>1028</v>
      </c>
      <c r="D57" t="s">
        <v>771</v>
      </c>
    </row>
    <row r="58" spans="1:4" x14ac:dyDescent="0.25">
      <c r="A58" s="5">
        <f t="shared" si="0"/>
        <v>55</v>
      </c>
      <c r="B58" t="s">
        <v>1029</v>
      </c>
      <c r="C58" t="s">
        <v>1030</v>
      </c>
      <c r="D58" t="s">
        <v>84</v>
      </c>
    </row>
    <row r="59" spans="1:4" x14ac:dyDescent="0.25">
      <c r="A59" s="5">
        <f t="shared" si="0"/>
        <v>56</v>
      </c>
      <c r="B59" t="s">
        <v>1031</v>
      </c>
      <c r="C59" t="s">
        <v>1032</v>
      </c>
      <c r="D59" t="s">
        <v>45</v>
      </c>
    </row>
    <row r="60" spans="1:4" x14ac:dyDescent="0.25">
      <c r="A60" s="5">
        <f t="shared" si="0"/>
        <v>57</v>
      </c>
      <c r="B60" t="s">
        <v>1033</v>
      </c>
      <c r="C60" t="s">
        <v>1034</v>
      </c>
      <c r="D60" t="s">
        <v>773</v>
      </c>
    </row>
    <row r="61" spans="1:4" x14ac:dyDescent="0.25">
      <c r="A61" s="5">
        <f t="shared" si="0"/>
        <v>58</v>
      </c>
      <c r="B61" t="s">
        <v>1035</v>
      </c>
      <c r="C61" t="s">
        <v>1036</v>
      </c>
      <c r="D61" t="s">
        <v>45</v>
      </c>
    </row>
    <row r="62" spans="1:4" x14ac:dyDescent="0.25">
      <c r="A62" s="5">
        <f t="shared" si="0"/>
        <v>59</v>
      </c>
      <c r="B62" t="s">
        <v>1037</v>
      </c>
      <c r="C62" t="s">
        <v>1038</v>
      </c>
      <c r="D62" t="s">
        <v>128</v>
      </c>
    </row>
    <row r="63" spans="1:4" x14ac:dyDescent="0.25">
      <c r="A63" s="5">
        <f t="shared" si="0"/>
        <v>60</v>
      </c>
      <c r="B63" t="s">
        <v>1039</v>
      </c>
      <c r="C63" t="s">
        <v>1040</v>
      </c>
      <c r="D63" t="s">
        <v>538</v>
      </c>
    </row>
    <row r="64" spans="1:4" x14ac:dyDescent="0.25">
      <c r="A64" s="5">
        <f t="shared" si="0"/>
        <v>61</v>
      </c>
      <c r="B64" t="s">
        <v>1041</v>
      </c>
      <c r="C64" t="s">
        <v>1042</v>
      </c>
      <c r="D64" t="s">
        <v>510</v>
      </c>
    </row>
    <row r="65" spans="1:4" x14ac:dyDescent="0.25">
      <c r="A65" s="5">
        <f t="shared" si="0"/>
        <v>62</v>
      </c>
      <c r="B65" t="s">
        <v>1043</v>
      </c>
      <c r="C65" t="s">
        <v>1044</v>
      </c>
      <c r="D65" t="s">
        <v>1127</v>
      </c>
    </row>
    <row r="66" spans="1:4" x14ac:dyDescent="0.25">
      <c r="A66" s="5">
        <f t="shared" si="0"/>
        <v>63</v>
      </c>
      <c r="B66" t="s">
        <v>1045</v>
      </c>
      <c r="C66" t="s">
        <v>1046</v>
      </c>
      <c r="D66" t="s">
        <v>45</v>
      </c>
    </row>
    <row r="67" spans="1:4" x14ac:dyDescent="0.25">
      <c r="A67" s="5">
        <f t="shared" si="0"/>
        <v>64</v>
      </c>
      <c r="B67" t="s">
        <v>1047</v>
      </c>
      <c r="C67" t="s">
        <v>1048</v>
      </c>
      <c r="D67" t="s">
        <v>510</v>
      </c>
    </row>
    <row r="68" spans="1:4" x14ac:dyDescent="0.25">
      <c r="A68" s="5">
        <f t="shared" si="0"/>
        <v>65</v>
      </c>
      <c r="B68" t="s">
        <v>1049</v>
      </c>
      <c r="C68" t="s">
        <v>1050</v>
      </c>
      <c r="D68" t="s">
        <v>45</v>
      </c>
    </row>
    <row r="69" spans="1:4" x14ac:dyDescent="0.25">
      <c r="A69" s="5">
        <f t="shared" si="0"/>
        <v>66</v>
      </c>
      <c r="B69" t="s">
        <v>1051</v>
      </c>
      <c r="C69" t="s">
        <v>1052</v>
      </c>
      <c r="D69" t="s">
        <v>1132</v>
      </c>
    </row>
    <row r="70" spans="1:4" x14ac:dyDescent="0.25">
      <c r="A70" s="5">
        <f t="shared" ref="A70:A115" si="1">+A69+1</f>
        <v>67</v>
      </c>
      <c r="B70" t="s">
        <v>1053</v>
      </c>
      <c r="C70" t="s">
        <v>1054</v>
      </c>
      <c r="D70" t="s">
        <v>1133</v>
      </c>
    </row>
    <row r="71" spans="1:4" x14ac:dyDescent="0.25">
      <c r="A71" s="5">
        <f t="shared" si="1"/>
        <v>68</v>
      </c>
      <c r="B71" t="s">
        <v>1055</v>
      </c>
      <c r="C71" t="s">
        <v>1056</v>
      </c>
      <c r="D71" t="s">
        <v>1128</v>
      </c>
    </row>
    <row r="72" spans="1:4" x14ac:dyDescent="0.25">
      <c r="A72" s="5">
        <f t="shared" si="1"/>
        <v>69</v>
      </c>
      <c r="B72" t="s">
        <v>1057</v>
      </c>
      <c r="C72" t="s">
        <v>1058</v>
      </c>
      <c r="D72" t="s">
        <v>510</v>
      </c>
    </row>
    <row r="73" spans="1:4" x14ac:dyDescent="0.25">
      <c r="A73" s="5">
        <f t="shared" si="1"/>
        <v>70</v>
      </c>
      <c r="B73" t="s">
        <v>1059</v>
      </c>
      <c r="C73" t="s">
        <v>1060</v>
      </c>
      <c r="D73" t="s">
        <v>771</v>
      </c>
    </row>
    <row r="74" spans="1:4" x14ac:dyDescent="0.25">
      <c r="A74" s="5">
        <f t="shared" si="1"/>
        <v>71</v>
      </c>
      <c r="B74" t="s">
        <v>1061</v>
      </c>
      <c r="C74" t="s">
        <v>1062</v>
      </c>
      <c r="D74" t="s">
        <v>1134</v>
      </c>
    </row>
    <row r="75" spans="1:4" x14ac:dyDescent="0.25">
      <c r="A75" s="5">
        <f t="shared" si="1"/>
        <v>72</v>
      </c>
      <c r="B75" t="s">
        <v>1063</v>
      </c>
      <c r="C75" t="s">
        <v>1064</v>
      </c>
      <c r="D75" t="s">
        <v>45</v>
      </c>
    </row>
    <row r="76" spans="1:4" x14ac:dyDescent="0.25">
      <c r="A76" s="5">
        <f t="shared" si="1"/>
        <v>73</v>
      </c>
      <c r="B76" t="s">
        <v>1065</v>
      </c>
      <c r="C76" t="s">
        <v>1066</v>
      </c>
      <c r="D76" t="s">
        <v>1132</v>
      </c>
    </row>
    <row r="77" spans="1:4" x14ac:dyDescent="0.25">
      <c r="A77" s="5">
        <f t="shared" si="1"/>
        <v>74</v>
      </c>
      <c r="B77" t="s">
        <v>1067</v>
      </c>
      <c r="C77" t="s">
        <v>1068</v>
      </c>
      <c r="D77" t="s">
        <v>278</v>
      </c>
    </row>
    <row r="78" spans="1:4" x14ac:dyDescent="0.25">
      <c r="A78" s="5">
        <f t="shared" si="1"/>
        <v>75</v>
      </c>
      <c r="B78" t="s">
        <v>1069</v>
      </c>
      <c r="C78" t="s">
        <v>1070</v>
      </c>
      <c r="D78" t="s">
        <v>1134</v>
      </c>
    </row>
    <row r="79" spans="1:4" x14ac:dyDescent="0.25">
      <c r="A79" s="5">
        <f t="shared" si="1"/>
        <v>76</v>
      </c>
      <c r="B79" t="s">
        <v>1071</v>
      </c>
      <c r="C79" t="s">
        <v>1072</v>
      </c>
      <c r="D79" t="s">
        <v>45</v>
      </c>
    </row>
    <row r="80" spans="1:4" x14ac:dyDescent="0.25">
      <c r="A80" s="5">
        <f t="shared" si="1"/>
        <v>77</v>
      </c>
      <c r="B80" t="s">
        <v>1073</v>
      </c>
      <c r="C80" t="s">
        <v>1074</v>
      </c>
      <c r="D80" t="s">
        <v>510</v>
      </c>
    </row>
    <row r="81" spans="1:4" x14ac:dyDescent="0.25">
      <c r="A81" s="5">
        <f t="shared" si="1"/>
        <v>78</v>
      </c>
      <c r="B81" t="s">
        <v>1075</v>
      </c>
      <c r="C81" t="s">
        <v>1076</v>
      </c>
      <c r="D81" t="s">
        <v>603</v>
      </c>
    </row>
    <row r="82" spans="1:4" x14ac:dyDescent="0.25">
      <c r="A82" s="5">
        <f t="shared" si="1"/>
        <v>79</v>
      </c>
      <c r="B82" t="s">
        <v>1077</v>
      </c>
      <c r="C82" t="s">
        <v>1078</v>
      </c>
      <c r="D82" t="s">
        <v>45</v>
      </c>
    </row>
    <row r="83" spans="1:4" x14ac:dyDescent="0.25">
      <c r="A83" s="5">
        <f t="shared" si="1"/>
        <v>80</v>
      </c>
      <c r="B83" t="s">
        <v>1079</v>
      </c>
      <c r="C83" t="s">
        <v>1080</v>
      </c>
      <c r="D83" t="s">
        <v>510</v>
      </c>
    </row>
    <row r="84" spans="1:4" x14ac:dyDescent="0.25">
      <c r="A84" s="5">
        <f t="shared" si="1"/>
        <v>81</v>
      </c>
      <c r="B84" t="s">
        <v>1081</v>
      </c>
      <c r="C84" t="s">
        <v>1082</v>
      </c>
      <c r="D84" t="s">
        <v>45</v>
      </c>
    </row>
    <row r="85" spans="1:4" x14ac:dyDescent="0.25">
      <c r="A85" s="5">
        <f t="shared" si="1"/>
        <v>82</v>
      </c>
      <c r="B85" t="s">
        <v>1083</v>
      </c>
      <c r="C85" t="s">
        <v>1084</v>
      </c>
      <c r="D85" t="s">
        <v>128</v>
      </c>
    </row>
    <row r="86" spans="1:4" x14ac:dyDescent="0.25">
      <c r="A86" s="5">
        <f t="shared" si="1"/>
        <v>83</v>
      </c>
      <c r="B86" t="s">
        <v>1085</v>
      </c>
      <c r="C86" t="s">
        <v>1086</v>
      </c>
      <c r="D86" t="s">
        <v>510</v>
      </c>
    </row>
    <row r="87" spans="1:4" x14ac:dyDescent="0.25">
      <c r="A87" s="5">
        <f t="shared" si="1"/>
        <v>84</v>
      </c>
      <c r="B87" t="s">
        <v>1087</v>
      </c>
      <c r="C87" t="s">
        <v>1088</v>
      </c>
      <c r="D87" t="s">
        <v>45</v>
      </c>
    </row>
    <row r="88" spans="1:4" x14ac:dyDescent="0.25">
      <c r="A88" s="5">
        <f t="shared" si="1"/>
        <v>85</v>
      </c>
      <c r="B88" t="s">
        <v>1089</v>
      </c>
      <c r="C88" t="s">
        <v>1090</v>
      </c>
      <c r="D88" t="s">
        <v>45</v>
      </c>
    </row>
    <row r="89" spans="1:4" x14ac:dyDescent="0.25">
      <c r="A89" s="5">
        <f t="shared" si="1"/>
        <v>86</v>
      </c>
      <c r="B89" t="s">
        <v>1091</v>
      </c>
      <c r="C89" t="s">
        <v>1092</v>
      </c>
      <c r="D89" t="s">
        <v>1134</v>
      </c>
    </row>
    <row r="90" spans="1:4" x14ac:dyDescent="0.25">
      <c r="A90" s="5">
        <f t="shared" si="1"/>
        <v>87</v>
      </c>
      <c r="B90" t="s">
        <v>1093</v>
      </c>
      <c r="C90" t="s">
        <v>1094</v>
      </c>
      <c r="D90" t="s">
        <v>45</v>
      </c>
    </row>
    <row r="91" spans="1:4" x14ac:dyDescent="0.25">
      <c r="A91" s="5">
        <f t="shared" si="1"/>
        <v>88</v>
      </c>
      <c r="B91" t="s">
        <v>1095</v>
      </c>
      <c r="C91" t="s">
        <v>1096</v>
      </c>
      <c r="D91" t="s">
        <v>45</v>
      </c>
    </row>
    <row r="92" spans="1:4" x14ac:dyDescent="0.25">
      <c r="A92" s="5">
        <f t="shared" si="1"/>
        <v>89</v>
      </c>
      <c r="B92" t="s">
        <v>1097</v>
      </c>
      <c r="C92" t="s">
        <v>1098</v>
      </c>
      <c r="D92" t="s">
        <v>510</v>
      </c>
    </row>
    <row r="93" spans="1:4" x14ac:dyDescent="0.25">
      <c r="A93" s="5">
        <f t="shared" si="1"/>
        <v>90</v>
      </c>
      <c r="B93" t="s">
        <v>1099</v>
      </c>
      <c r="C93" t="s">
        <v>1100</v>
      </c>
      <c r="D93" t="s">
        <v>161</v>
      </c>
    </row>
    <row r="94" spans="1:4" x14ac:dyDescent="0.25">
      <c r="A94" s="5">
        <f t="shared" si="1"/>
        <v>91</v>
      </c>
      <c r="B94" t="s">
        <v>1101</v>
      </c>
      <c r="C94" t="s">
        <v>1102</v>
      </c>
      <c r="D94" t="s">
        <v>510</v>
      </c>
    </row>
    <row r="95" spans="1:4" x14ac:dyDescent="0.25">
      <c r="A95" s="5">
        <f t="shared" si="1"/>
        <v>92</v>
      </c>
      <c r="B95" t="s">
        <v>1103</v>
      </c>
      <c r="C95" t="s">
        <v>1104</v>
      </c>
      <c r="D95" t="s">
        <v>45</v>
      </c>
    </row>
    <row r="96" spans="1:4" x14ac:dyDescent="0.25">
      <c r="A96" s="5">
        <f t="shared" si="1"/>
        <v>93</v>
      </c>
      <c r="B96" t="s">
        <v>1105</v>
      </c>
      <c r="C96" t="s">
        <v>1106</v>
      </c>
      <c r="D96" t="s">
        <v>45</v>
      </c>
    </row>
    <row r="97" spans="1:4" x14ac:dyDescent="0.25">
      <c r="A97" s="5">
        <f t="shared" si="1"/>
        <v>94</v>
      </c>
      <c r="B97" t="s">
        <v>1107</v>
      </c>
      <c r="C97" t="s">
        <v>1108</v>
      </c>
      <c r="D97" t="s">
        <v>161</v>
      </c>
    </row>
    <row r="98" spans="1:4" x14ac:dyDescent="0.25">
      <c r="A98" s="5">
        <f t="shared" si="1"/>
        <v>95</v>
      </c>
      <c r="B98" t="s">
        <v>1109</v>
      </c>
      <c r="C98" t="s">
        <v>1110</v>
      </c>
      <c r="D98" t="s">
        <v>771</v>
      </c>
    </row>
    <row r="99" spans="1:4" x14ac:dyDescent="0.25">
      <c r="A99" s="5">
        <f t="shared" si="1"/>
        <v>96</v>
      </c>
      <c r="B99" t="s">
        <v>1111</v>
      </c>
      <c r="C99" t="s">
        <v>1112</v>
      </c>
      <c r="D99" t="s">
        <v>771</v>
      </c>
    </row>
    <row r="100" spans="1:4" x14ac:dyDescent="0.25">
      <c r="A100" s="5">
        <f t="shared" si="1"/>
        <v>97</v>
      </c>
      <c r="B100" t="s">
        <v>1113</v>
      </c>
      <c r="C100" t="s">
        <v>1114</v>
      </c>
      <c r="D100" t="s">
        <v>45</v>
      </c>
    </row>
    <row r="101" spans="1:4" x14ac:dyDescent="0.25">
      <c r="A101" s="5">
        <f t="shared" si="1"/>
        <v>98</v>
      </c>
      <c r="B101" t="s">
        <v>1115</v>
      </c>
      <c r="C101" t="s">
        <v>1116</v>
      </c>
      <c r="D101" t="s">
        <v>45</v>
      </c>
    </row>
    <row r="102" spans="1:4" x14ac:dyDescent="0.25">
      <c r="A102" s="5">
        <f t="shared" si="1"/>
        <v>99</v>
      </c>
      <c r="B102" t="s">
        <v>1117</v>
      </c>
      <c r="C102" t="s">
        <v>1118</v>
      </c>
      <c r="D102" t="s">
        <v>1135</v>
      </c>
    </row>
    <row r="103" spans="1:4" x14ac:dyDescent="0.25">
      <c r="A103" s="5">
        <f t="shared" si="1"/>
        <v>100</v>
      </c>
      <c r="B103" t="s">
        <v>1119</v>
      </c>
      <c r="C103" t="s">
        <v>1120</v>
      </c>
      <c r="D103" t="s">
        <v>45</v>
      </c>
    </row>
    <row r="104" spans="1:4" x14ac:dyDescent="0.25">
      <c r="A104" s="5">
        <f t="shared" si="1"/>
        <v>101</v>
      </c>
      <c r="B104" t="s">
        <v>1121</v>
      </c>
      <c r="C104" t="s">
        <v>1122</v>
      </c>
      <c r="D104" t="s">
        <v>1129</v>
      </c>
    </row>
    <row r="105" spans="1:4" x14ac:dyDescent="0.25">
      <c r="A105" s="5">
        <f t="shared" si="1"/>
        <v>102</v>
      </c>
      <c r="B105" t="s">
        <v>1123</v>
      </c>
      <c r="C105" t="s">
        <v>1124</v>
      </c>
      <c r="D105" t="s">
        <v>45</v>
      </c>
    </row>
    <row r="106" spans="1:4" x14ac:dyDescent="0.25">
      <c r="A106" s="5">
        <f t="shared" si="1"/>
        <v>103</v>
      </c>
      <c r="B106" t="s">
        <v>1125</v>
      </c>
      <c r="C106" t="s">
        <v>1126</v>
      </c>
      <c r="D106" t="s">
        <v>45</v>
      </c>
    </row>
    <row r="107" spans="1:4" x14ac:dyDescent="0.25">
      <c r="A107" s="5">
        <f t="shared" si="1"/>
        <v>104</v>
      </c>
    </row>
    <row r="108" spans="1:4" x14ac:dyDescent="0.25">
      <c r="A108" s="5">
        <f t="shared" si="1"/>
        <v>105</v>
      </c>
    </row>
    <row r="109" spans="1:4" x14ac:dyDescent="0.25">
      <c r="A109" s="5">
        <f t="shared" si="1"/>
        <v>106</v>
      </c>
    </row>
    <row r="110" spans="1:4" x14ac:dyDescent="0.25">
      <c r="A110" s="5">
        <f t="shared" si="1"/>
        <v>107</v>
      </c>
    </row>
    <row r="111" spans="1:4" x14ac:dyDescent="0.25">
      <c r="A111" s="5">
        <f t="shared" si="1"/>
        <v>108</v>
      </c>
    </row>
    <row r="112" spans="1:4" x14ac:dyDescent="0.25">
      <c r="A112" s="5">
        <f t="shared" si="1"/>
        <v>109</v>
      </c>
    </row>
    <row r="113" spans="1:1" x14ac:dyDescent="0.25">
      <c r="A113" s="5">
        <f t="shared" si="1"/>
        <v>110</v>
      </c>
    </row>
    <row r="114" spans="1:1" x14ac:dyDescent="0.25">
      <c r="A114" s="5">
        <f t="shared" si="1"/>
        <v>111</v>
      </c>
    </row>
    <row r="115" spans="1:1" x14ac:dyDescent="0.25">
      <c r="A115" s="5">
        <f t="shared" si="1"/>
        <v>112</v>
      </c>
    </row>
  </sheetData>
  <hyperlinks>
    <hyperlink ref="A1" location="Main!A1" display="Main" xr:uid="{D0519E8F-0520-4E6A-BCF0-03C3FCC97ED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92755-B01A-44C9-A171-B09A4DADF52A}">
  <dimension ref="A1:O45"/>
  <sheetViews>
    <sheetView zoomScale="200" zoomScaleNormal="200" workbookViewId="0">
      <selection activeCell="A2" sqref="A2:O3"/>
    </sheetView>
  </sheetViews>
  <sheetFormatPr defaultRowHeight="15" x14ac:dyDescent="0.25"/>
  <cols>
    <col min="1" max="1" width="4" customWidth="1"/>
    <col min="2" max="2" width="24" customWidth="1"/>
    <col min="3" max="3" width="10.28515625" bestFit="1" customWidth="1"/>
  </cols>
  <sheetData>
    <row r="1" spans="1:15" x14ac:dyDescent="0.25">
      <c r="A1" s="1" t="s">
        <v>962</v>
      </c>
    </row>
    <row r="2" spans="1:15" x14ac:dyDescent="0.25">
      <c r="A2" t="s">
        <v>774</v>
      </c>
    </row>
    <row r="3" spans="1:15" x14ac:dyDescent="0.25">
      <c r="A3" s="9" t="s">
        <v>54</v>
      </c>
      <c r="B3" s="10" t="s">
        <v>0</v>
      </c>
      <c r="C3" s="10" t="s">
        <v>770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4"/>
    </row>
    <row r="4" spans="1:15" x14ac:dyDescent="0.25">
      <c r="A4" s="5">
        <v>1</v>
      </c>
      <c r="B4" t="s">
        <v>8</v>
      </c>
      <c r="C4" t="s">
        <v>428</v>
      </c>
    </row>
    <row r="5" spans="1:15" x14ac:dyDescent="0.25">
      <c r="A5" s="5">
        <f>+A4+1</f>
        <v>2</v>
      </c>
      <c r="B5" t="s">
        <v>10</v>
      </c>
      <c r="C5" t="s">
        <v>35</v>
      </c>
    </row>
    <row r="6" spans="1:15" x14ac:dyDescent="0.25">
      <c r="A6" s="5">
        <f t="shared" ref="A6:A40" si="0">+A5+1</f>
        <v>3</v>
      </c>
      <c r="B6" t="s">
        <v>13</v>
      </c>
      <c r="C6" t="s">
        <v>53</v>
      </c>
    </row>
    <row r="7" spans="1:15" x14ac:dyDescent="0.25">
      <c r="A7" s="5">
        <f t="shared" si="0"/>
        <v>4</v>
      </c>
      <c r="B7" t="s">
        <v>16</v>
      </c>
      <c r="C7" t="s">
        <v>775</v>
      </c>
    </row>
    <row r="8" spans="1:15" x14ac:dyDescent="0.25">
      <c r="A8" s="5">
        <f t="shared" si="0"/>
        <v>5</v>
      </c>
      <c r="B8" t="s">
        <v>58</v>
      </c>
      <c r="C8" t="s">
        <v>58</v>
      </c>
    </row>
    <row r="9" spans="1:15" x14ac:dyDescent="0.25">
      <c r="A9" s="5">
        <f t="shared" si="0"/>
        <v>6</v>
      </c>
      <c r="B9" t="s">
        <v>64</v>
      </c>
      <c r="C9" t="s">
        <v>64</v>
      </c>
    </row>
    <row r="10" spans="1:15" x14ac:dyDescent="0.25">
      <c r="A10" s="5">
        <f t="shared" si="0"/>
        <v>7</v>
      </c>
      <c r="B10" t="s">
        <v>776</v>
      </c>
      <c r="C10" t="s">
        <v>69</v>
      </c>
    </row>
    <row r="11" spans="1:15" x14ac:dyDescent="0.25">
      <c r="A11" s="5">
        <f t="shared" si="0"/>
        <v>8</v>
      </c>
      <c r="B11" t="s">
        <v>23</v>
      </c>
      <c r="C11" t="s">
        <v>166</v>
      </c>
    </row>
    <row r="12" spans="1:15" x14ac:dyDescent="0.25">
      <c r="A12" s="5">
        <f t="shared" si="0"/>
        <v>9</v>
      </c>
      <c r="B12" t="s">
        <v>27</v>
      </c>
      <c r="C12" t="s">
        <v>110</v>
      </c>
    </row>
    <row r="13" spans="1:15" x14ac:dyDescent="0.25">
      <c r="A13" s="5">
        <f t="shared" si="0"/>
        <v>10</v>
      </c>
      <c r="B13" t="s">
        <v>72</v>
      </c>
      <c r="C13" t="s">
        <v>73</v>
      </c>
    </row>
    <row r="14" spans="1:15" x14ac:dyDescent="0.25">
      <c r="A14" s="5">
        <f t="shared" si="0"/>
        <v>11</v>
      </c>
      <c r="B14" t="s">
        <v>777</v>
      </c>
      <c r="C14" t="s">
        <v>81</v>
      </c>
    </row>
    <row r="15" spans="1:15" x14ac:dyDescent="0.25">
      <c r="A15" s="5">
        <f t="shared" si="0"/>
        <v>12</v>
      </c>
      <c r="B15" t="s">
        <v>95</v>
      </c>
      <c r="C15" t="s">
        <v>96</v>
      </c>
    </row>
    <row r="16" spans="1:15" x14ac:dyDescent="0.25">
      <c r="A16" s="5">
        <f t="shared" si="0"/>
        <v>13</v>
      </c>
      <c r="B16" t="s">
        <v>778</v>
      </c>
      <c r="C16" t="s">
        <v>779</v>
      </c>
    </row>
    <row r="17" spans="1:3" x14ac:dyDescent="0.25">
      <c r="A17" s="5">
        <f t="shared" si="0"/>
        <v>14</v>
      </c>
      <c r="B17" t="s">
        <v>780</v>
      </c>
      <c r="C17" t="s">
        <v>94</v>
      </c>
    </row>
    <row r="18" spans="1:3" x14ac:dyDescent="0.25">
      <c r="A18" s="5">
        <f t="shared" si="0"/>
        <v>15</v>
      </c>
      <c r="B18" t="s">
        <v>781</v>
      </c>
      <c r="C18" t="s">
        <v>280</v>
      </c>
    </row>
    <row r="19" spans="1:3" x14ac:dyDescent="0.25">
      <c r="A19" s="5">
        <f t="shared" si="0"/>
        <v>16</v>
      </c>
      <c r="B19" t="s">
        <v>104</v>
      </c>
      <c r="C19" t="s">
        <v>105</v>
      </c>
    </row>
    <row r="20" spans="1:3" x14ac:dyDescent="0.25">
      <c r="A20" s="5">
        <f t="shared" si="0"/>
        <v>17</v>
      </c>
      <c r="B20" t="s">
        <v>111</v>
      </c>
      <c r="C20" t="s">
        <v>782</v>
      </c>
    </row>
    <row r="21" spans="1:3" x14ac:dyDescent="0.25">
      <c r="A21" s="5">
        <f t="shared" si="0"/>
        <v>18</v>
      </c>
      <c r="B21" t="s">
        <v>117</v>
      </c>
      <c r="C21" t="s">
        <v>783</v>
      </c>
    </row>
    <row r="22" spans="1:3" x14ac:dyDescent="0.25">
      <c r="A22" s="5">
        <f t="shared" si="0"/>
        <v>19</v>
      </c>
      <c r="B22" t="s">
        <v>784</v>
      </c>
      <c r="C22" t="s">
        <v>108</v>
      </c>
    </row>
    <row r="23" spans="1:3" x14ac:dyDescent="0.25">
      <c r="A23" s="5">
        <f t="shared" si="0"/>
        <v>20</v>
      </c>
      <c r="B23" t="s">
        <v>785</v>
      </c>
      <c r="C23" t="s">
        <v>786</v>
      </c>
    </row>
    <row r="24" spans="1:3" x14ac:dyDescent="0.25">
      <c r="A24" s="5">
        <f t="shared" si="0"/>
        <v>21</v>
      </c>
      <c r="B24" t="s">
        <v>787</v>
      </c>
      <c r="C24" t="s">
        <v>150</v>
      </c>
    </row>
    <row r="25" spans="1:3" x14ac:dyDescent="0.25">
      <c r="A25" s="5">
        <f t="shared" si="0"/>
        <v>22</v>
      </c>
      <c r="B25" t="s">
        <v>788</v>
      </c>
      <c r="C25" t="s">
        <v>789</v>
      </c>
    </row>
    <row r="26" spans="1:3" x14ac:dyDescent="0.25">
      <c r="A26" s="5">
        <f t="shared" si="0"/>
        <v>23</v>
      </c>
      <c r="B26" t="s">
        <v>212</v>
      </c>
      <c r="C26" t="s">
        <v>790</v>
      </c>
    </row>
    <row r="27" spans="1:3" x14ac:dyDescent="0.25">
      <c r="A27" s="5">
        <f t="shared" si="0"/>
        <v>24</v>
      </c>
      <c r="B27" t="s">
        <v>791</v>
      </c>
      <c r="C27" t="s">
        <v>792</v>
      </c>
    </row>
    <row r="28" spans="1:3" x14ac:dyDescent="0.25">
      <c r="A28" s="5">
        <f t="shared" si="0"/>
        <v>25</v>
      </c>
      <c r="B28" t="s">
        <v>793</v>
      </c>
      <c r="C28" t="s">
        <v>794</v>
      </c>
    </row>
    <row r="29" spans="1:3" x14ac:dyDescent="0.25">
      <c r="A29" s="5">
        <f t="shared" si="0"/>
        <v>26</v>
      </c>
      <c r="B29" t="s">
        <v>795</v>
      </c>
      <c r="C29" t="s">
        <v>189</v>
      </c>
    </row>
    <row r="30" spans="1:3" x14ac:dyDescent="0.25">
      <c r="A30" s="5">
        <f t="shared" si="0"/>
        <v>27</v>
      </c>
      <c r="B30" t="s">
        <v>796</v>
      </c>
      <c r="C30" t="s">
        <v>797</v>
      </c>
    </row>
    <row r="31" spans="1:3" x14ac:dyDescent="0.25">
      <c r="A31" s="5">
        <f t="shared" si="0"/>
        <v>28</v>
      </c>
      <c r="B31" t="s">
        <v>177</v>
      </c>
      <c r="C31" t="s">
        <v>798</v>
      </c>
    </row>
    <row r="32" spans="1:3" x14ac:dyDescent="0.25">
      <c r="A32" s="5">
        <f t="shared" si="0"/>
        <v>29</v>
      </c>
      <c r="B32" t="s">
        <v>799</v>
      </c>
      <c r="C32" t="s">
        <v>800</v>
      </c>
    </row>
    <row r="33" spans="1:3" x14ac:dyDescent="0.25">
      <c r="A33" s="5">
        <f t="shared" si="0"/>
        <v>30</v>
      </c>
      <c r="B33" t="s">
        <v>801</v>
      </c>
      <c r="C33" t="s">
        <v>253</v>
      </c>
    </row>
    <row r="34" spans="1:3" x14ac:dyDescent="0.25">
      <c r="A34" s="5">
        <f t="shared" si="0"/>
        <v>31</v>
      </c>
      <c r="B34" t="s">
        <v>802</v>
      </c>
      <c r="C34" t="s">
        <v>803</v>
      </c>
    </row>
    <row r="35" spans="1:3" x14ac:dyDescent="0.25">
      <c r="A35" s="5">
        <f t="shared" si="0"/>
        <v>32</v>
      </c>
      <c r="B35" t="s">
        <v>804</v>
      </c>
      <c r="C35" t="s">
        <v>805</v>
      </c>
    </row>
    <row r="36" spans="1:3" x14ac:dyDescent="0.25">
      <c r="A36" s="5">
        <f t="shared" si="0"/>
        <v>33</v>
      </c>
      <c r="B36" t="s">
        <v>806</v>
      </c>
      <c r="C36" t="s">
        <v>291</v>
      </c>
    </row>
    <row r="37" spans="1:3" x14ac:dyDescent="0.25">
      <c r="A37" s="5">
        <f t="shared" si="0"/>
        <v>34</v>
      </c>
      <c r="B37" t="s">
        <v>807</v>
      </c>
      <c r="C37" t="s">
        <v>240</v>
      </c>
    </row>
    <row r="38" spans="1:3" x14ac:dyDescent="0.25">
      <c r="A38" s="5">
        <f t="shared" si="0"/>
        <v>35</v>
      </c>
      <c r="B38" t="s">
        <v>210</v>
      </c>
      <c r="C38" t="s">
        <v>808</v>
      </c>
    </row>
    <row r="39" spans="1:3" x14ac:dyDescent="0.25">
      <c r="A39" s="5">
        <f t="shared" si="0"/>
        <v>36</v>
      </c>
      <c r="B39" t="s">
        <v>348</v>
      </c>
      <c r="C39" t="s">
        <v>809</v>
      </c>
    </row>
    <row r="40" spans="1:3" x14ac:dyDescent="0.25">
      <c r="A40" s="5">
        <f t="shared" si="0"/>
        <v>37</v>
      </c>
      <c r="B40" t="s">
        <v>810</v>
      </c>
      <c r="C40" t="s">
        <v>811</v>
      </c>
    </row>
    <row r="43" spans="1:3" x14ac:dyDescent="0.25">
      <c r="B43" t="s">
        <v>812</v>
      </c>
    </row>
    <row r="44" spans="1:3" x14ac:dyDescent="0.25">
      <c r="B44" t="s">
        <v>813</v>
      </c>
    </row>
    <row r="45" spans="1:3" x14ac:dyDescent="0.25">
      <c r="B45" t="s">
        <v>814</v>
      </c>
    </row>
  </sheetData>
  <hyperlinks>
    <hyperlink ref="B4" r:id="rId1" xr:uid="{00DAA9D8-EBB0-4D88-A300-F54B0E5CE080}"/>
    <hyperlink ref="B11" r:id="rId2" xr:uid="{CEF96825-18C1-47F4-8DA5-1011574A38E3}"/>
    <hyperlink ref="B12" r:id="rId3" xr:uid="{3B1F6AF5-93CB-4624-BB82-ECDF05C9AF68}"/>
    <hyperlink ref="B9" r:id="rId4" xr:uid="{09E6C5E2-D1D5-46E8-9212-45E1FA2F54F8}"/>
    <hyperlink ref="B6" r:id="rId5" display="Taiwan Semi" xr:uid="{B3F0CBAD-BEAE-4ECE-948E-35B7516F3630}"/>
    <hyperlink ref="B5" r:id="rId6" xr:uid="{E4C7B9D3-191E-4590-AE5E-14C580CC03DE}"/>
    <hyperlink ref="B17" r:id="rId7" xr:uid="{220B2DAE-5BC7-45A2-86B4-84FB2F170E60}"/>
    <hyperlink ref="B18" r:id="rId8" xr:uid="{EDED91C7-D038-40A6-AF63-AAC90F146A56}"/>
    <hyperlink ref="B39" r:id="rId9" xr:uid="{0B4AD167-DF5D-471D-938A-C4FB3C5016C6}"/>
    <hyperlink ref="B40" r:id="rId10" xr:uid="{7C43D7A3-162A-4DDC-B922-0D110BDEE975}"/>
    <hyperlink ref="B10" r:id="rId11" xr:uid="{0EDBBC2A-14EC-4FE1-9227-3B35E8D668EB}"/>
    <hyperlink ref="B8" r:id="rId12" xr:uid="{BF2989B7-7035-4155-8F96-9706BB2F4F41}"/>
    <hyperlink ref="A1" location="Main!A1" display="Main" xr:uid="{F2CCACAF-0968-416C-A816-C845CD92597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5F9AB-4CC9-4728-901D-0E8F55047584}">
  <dimension ref="A1:O86"/>
  <sheetViews>
    <sheetView zoomScale="200" zoomScaleNormal="200" workbookViewId="0">
      <selection activeCell="F20" sqref="F20"/>
    </sheetView>
  </sheetViews>
  <sheetFormatPr defaultRowHeight="15" x14ac:dyDescent="0.25"/>
  <cols>
    <col min="1" max="1" width="4.5703125" customWidth="1"/>
    <col min="2" max="2" width="21.28515625" customWidth="1"/>
  </cols>
  <sheetData>
    <row r="1" spans="1:15" x14ac:dyDescent="0.25">
      <c r="A1" s="1" t="s">
        <v>962</v>
      </c>
    </row>
    <row r="2" spans="1:15" x14ac:dyDescent="0.25">
      <c r="A2" t="s">
        <v>774</v>
      </c>
    </row>
    <row r="3" spans="1:15" x14ac:dyDescent="0.25">
      <c r="A3" s="9" t="s">
        <v>54</v>
      </c>
      <c r="B3" s="10" t="s">
        <v>0</v>
      </c>
      <c r="C3" s="10" t="s">
        <v>770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4"/>
    </row>
    <row r="4" spans="1:15" x14ac:dyDescent="0.25">
      <c r="A4" s="5">
        <v>1</v>
      </c>
      <c r="B4" t="s">
        <v>682</v>
      </c>
      <c r="C4" t="s">
        <v>682</v>
      </c>
    </row>
    <row r="5" spans="1:15" x14ac:dyDescent="0.25">
      <c r="A5" s="5">
        <f>+A4+1</f>
        <v>2</v>
      </c>
      <c r="B5" t="s">
        <v>2610</v>
      </c>
      <c r="C5" t="s">
        <v>704</v>
      </c>
    </row>
    <row r="6" spans="1:15" x14ac:dyDescent="0.25">
      <c r="A6" s="5">
        <f t="shared" ref="A6:A7" si="0">+A5+1</f>
        <v>3</v>
      </c>
      <c r="B6" t="s">
        <v>2609</v>
      </c>
      <c r="C6" t="s">
        <v>1266</v>
      </c>
    </row>
    <row r="7" spans="1:15" x14ac:dyDescent="0.25">
      <c r="A7" s="5">
        <f t="shared" si="0"/>
        <v>4</v>
      </c>
      <c r="B7" t="s">
        <v>2611</v>
      </c>
      <c r="C7" t="s">
        <v>1546</v>
      </c>
    </row>
    <row r="9" spans="1:15" x14ac:dyDescent="0.25">
      <c r="B9" t="s">
        <v>25</v>
      </c>
      <c r="C9" t="s">
        <v>25</v>
      </c>
    </row>
    <row r="10" spans="1:15" x14ac:dyDescent="0.25">
      <c r="B10" t="s">
        <v>2612</v>
      </c>
      <c r="C10" t="s">
        <v>34</v>
      </c>
    </row>
    <row r="11" spans="1:15" x14ac:dyDescent="0.25">
      <c r="B11" t="s">
        <v>216</v>
      </c>
      <c r="C11" t="s">
        <v>265</v>
      </c>
    </row>
    <row r="14" spans="1:15" x14ac:dyDescent="0.25">
      <c r="B14" t="s">
        <v>9</v>
      </c>
      <c r="C14" t="s">
        <v>815</v>
      </c>
    </row>
    <row r="15" spans="1:15" x14ac:dyDescent="0.25">
      <c r="B15" t="s">
        <v>6</v>
      </c>
      <c r="C15" t="s">
        <v>31</v>
      </c>
    </row>
    <row r="16" spans="1:15" x14ac:dyDescent="0.25">
      <c r="B16" t="s">
        <v>2613</v>
      </c>
      <c r="C16" t="s">
        <v>2614</v>
      </c>
    </row>
    <row r="18" spans="2:3" x14ac:dyDescent="0.25">
      <c r="B18" t="s">
        <v>812</v>
      </c>
    </row>
    <row r="19" spans="2:3" x14ac:dyDescent="0.25">
      <c r="B19" t="s">
        <v>2615</v>
      </c>
      <c r="C19" t="s">
        <v>812</v>
      </c>
    </row>
    <row r="20" spans="2:3" x14ac:dyDescent="0.25">
      <c r="B20" t="s">
        <v>2616</v>
      </c>
      <c r="C20" t="s">
        <v>812</v>
      </c>
    </row>
    <row r="21" spans="2:3" x14ac:dyDescent="0.25">
      <c r="B21" t="s">
        <v>2617</v>
      </c>
      <c r="C21" t="s">
        <v>812</v>
      </c>
    </row>
    <row r="22" spans="2:3" x14ac:dyDescent="0.25">
      <c r="B22" t="s">
        <v>2618</v>
      </c>
      <c r="C22" t="s">
        <v>812</v>
      </c>
    </row>
    <row r="23" spans="2:3" x14ac:dyDescent="0.25">
      <c r="B23" t="s">
        <v>2619</v>
      </c>
      <c r="C23" t="s">
        <v>812</v>
      </c>
    </row>
    <row r="24" spans="2:3" x14ac:dyDescent="0.25">
      <c r="B24" s="18" t="s">
        <v>2620</v>
      </c>
      <c r="C24" t="s">
        <v>812</v>
      </c>
    </row>
    <row r="26" spans="2:3" x14ac:dyDescent="0.25">
      <c r="B26" t="s">
        <v>2621</v>
      </c>
    </row>
    <row r="27" spans="2:3" x14ac:dyDescent="0.25">
      <c r="B27" t="s">
        <v>2622</v>
      </c>
      <c r="C27" t="s">
        <v>2623</v>
      </c>
    </row>
    <row r="28" spans="2:3" x14ac:dyDescent="0.25">
      <c r="B28" t="s">
        <v>2624</v>
      </c>
      <c r="C28" t="s">
        <v>2625</v>
      </c>
    </row>
    <row r="29" spans="2:3" x14ac:dyDescent="0.25">
      <c r="B29" t="s">
        <v>2626</v>
      </c>
      <c r="C29" t="s">
        <v>2627</v>
      </c>
    </row>
    <row r="30" spans="2:3" x14ac:dyDescent="0.25">
      <c r="B30" t="s">
        <v>2628</v>
      </c>
      <c r="C30" t="s">
        <v>2629</v>
      </c>
    </row>
    <row r="31" spans="2:3" x14ac:dyDescent="0.25">
      <c r="B31" t="s">
        <v>2630</v>
      </c>
      <c r="C31" t="s">
        <v>2631</v>
      </c>
    </row>
    <row r="32" spans="2:3" x14ac:dyDescent="0.25">
      <c r="B32" t="s">
        <v>2632</v>
      </c>
      <c r="C32" t="s">
        <v>2633</v>
      </c>
    </row>
    <row r="33" spans="2:3" x14ac:dyDescent="0.25">
      <c r="B33" t="s">
        <v>2634</v>
      </c>
      <c r="C33" t="s">
        <v>2635</v>
      </c>
    </row>
    <row r="34" spans="2:3" x14ac:dyDescent="0.25">
      <c r="B34" t="s">
        <v>2636</v>
      </c>
      <c r="C34" t="s">
        <v>2637</v>
      </c>
    </row>
    <row r="35" spans="2:3" x14ac:dyDescent="0.25">
      <c r="B35" t="s">
        <v>2638</v>
      </c>
      <c r="C35" t="s">
        <v>2639</v>
      </c>
    </row>
    <row r="36" spans="2:3" x14ac:dyDescent="0.25">
      <c r="B36" t="s">
        <v>2640</v>
      </c>
    </row>
    <row r="37" spans="2:3" x14ac:dyDescent="0.25">
      <c r="B37" t="s">
        <v>2641</v>
      </c>
      <c r="C37" t="s">
        <v>2642</v>
      </c>
    </row>
    <row r="38" spans="2:3" x14ac:dyDescent="0.25">
      <c r="B38" t="s">
        <v>2643</v>
      </c>
      <c r="C38" t="s">
        <v>2644</v>
      </c>
    </row>
    <row r="39" spans="2:3" x14ac:dyDescent="0.25">
      <c r="B39" t="s">
        <v>2645</v>
      </c>
      <c r="C39" t="s">
        <v>2642</v>
      </c>
    </row>
    <row r="40" spans="2:3" x14ac:dyDescent="0.25">
      <c r="B40" t="s">
        <v>2646</v>
      </c>
      <c r="C40" t="s">
        <v>2647</v>
      </c>
    </row>
    <row r="41" spans="2:3" x14ac:dyDescent="0.25">
      <c r="B41" t="s">
        <v>2648</v>
      </c>
      <c r="C41" t="s">
        <v>2649</v>
      </c>
    </row>
    <row r="42" spans="2:3" x14ac:dyDescent="0.25">
      <c r="B42" t="s">
        <v>2650</v>
      </c>
      <c r="C42" t="s">
        <v>2651</v>
      </c>
    </row>
    <row r="43" spans="2:3" x14ac:dyDescent="0.25">
      <c r="B43" t="s">
        <v>2652</v>
      </c>
      <c r="C43" t="s">
        <v>2644</v>
      </c>
    </row>
    <row r="45" spans="2:3" x14ac:dyDescent="0.25">
      <c r="B45" t="s">
        <v>2653</v>
      </c>
      <c r="C45" t="s">
        <v>2654</v>
      </c>
    </row>
    <row r="46" spans="2:3" x14ac:dyDescent="0.25">
      <c r="B46" t="s">
        <v>2655</v>
      </c>
      <c r="C46" t="s">
        <v>2656</v>
      </c>
    </row>
    <row r="47" spans="2:3" x14ac:dyDescent="0.25">
      <c r="B47" t="s">
        <v>2657</v>
      </c>
      <c r="C47" t="s">
        <v>2658</v>
      </c>
    </row>
    <row r="48" spans="2:3" x14ac:dyDescent="0.25">
      <c r="B48" t="s">
        <v>2659</v>
      </c>
    </row>
    <row r="49" spans="2:3" x14ac:dyDescent="0.25">
      <c r="B49" t="s">
        <v>2660</v>
      </c>
    </row>
    <row r="50" spans="2:3" x14ac:dyDescent="0.25">
      <c r="B50" t="s">
        <v>2661</v>
      </c>
      <c r="C50" t="s">
        <v>2662</v>
      </c>
    </row>
    <row r="51" spans="2:3" x14ac:dyDescent="0.25">
      <c r="B51" t="s">
        <v>2663</v>
      </c>
      <c r="C51" t="s">
        <v>2664</v>
      </c>
    </row>
    <row r="52" spans="2:3" x14ac:dyDescent="0.25">
      <c r="B52" t="s">
        <v>2665</v>
      </c>
      <c r="C52" t="s">
        <v>2666</v>
      </c>
    </row>
    <row r="53" spans="2:3" x14ac:dyDescent="0.25">
      <c r="B53" t="s">
        <v>2667</v>
      </c>
    </row>
    <row r="54" spans="2:3" x14ac:dyDescent="0.25">
      <c r="B54" t="s">
        <v>2668</v>
      </c>
      <c r="C54" t="s">
        <v>2669</v>
      </c>
    </row>
    <row r="55" spans="2:3" x14ac:dyDescent="0.25">
      <c r="B55" t="s">
        <v>2670</v>
      </c>
      <c r="C55" t="s">
        <v>2671</v>
      </c>
    </row>
    <row r="56" spans="2:3" x14ac:dyDescent="0.25">
      <c r="B56" t="s">
        <v>2672</v>
      </c>
      <c r="C56" t="s">
        <v>2673</v>
      </c>
    </row>
    <row r="57" spans="2:3" x14ac:dyDescent="0.25">
      <c r="B57" t="s">
        <v>2674</v>
      </c>
    </row>
    <row r="58" spans="2:3" x14ac:dyDescent="0.25">
      <c r="B58" t="s">
        <v>2675</v>
      </c>
    </row>
    <row r="59" spans="2:3" x14ac:dyDescent="0.25">
      <c r="B59" s="19" t="s">
        <v>2676</v>
      </c>
      <c r="C59" s="19" t="s">
        <v>2677</v>
      </c>
    </row>
    <row r="60" spans="2:3" x14ac:dyDescent="0.25">
      <c r="B60" t="s">
        <v>2678</v>
      </c>
      <c r="C60" t="s">
        <v>2679</v>
      </c>
    </row>
    <row r="61" spans="2:3" x14ac:dyDescent="0.25">
      <c r="B61" t="s">
        <v>2680</v>
      </c>
    </row>
    <row r="62" spans="2:3" x14ac:dyDescent="0.25">
      <c r="B62" t="s">
        <v>2681</v>
      </c>
    </row>
    <row r="63" spans="2:3" x14ac:dyDescent="0.25">
      <c r="B63" t="s">
        <v>2682</v>
      </c>
      <c r="C63" t="s">
        <v>2683</v>
      </c>
    </row>
    <row r="64" spans="2:3" x14ac:dyDescent="0.25">
      <c r="B64" t="s">
        <v>2684</v>
      </c>
      <c r="C64" t="s">
        <v>2685</v>
      </c>
    </row>
    <row r="65" spans="2:4" x14ac:dyDescent="0.25">
      <c r="B65" t="s">
        <v>2686</v>
      </c>
    </row>
    <row r="66" spans="2:4" x14ac:dyDescent="0.25">
      <c r="B66" t="s">
        <v>2687</v>
      </c>
      <c r="C66" t="s">
        <v>2688</v>
      </c>
    </row>
    <row r="67" spans="2:4" x14ac:dyDescent="0.25">
      <c r="B67" t="s">
        <v>2689</v>
      </c>
    </row>
    <row r="68" spans="2:4" x14ac:dyDescent="0.25">
      <c r="B68" s="19" t="s">
        <v>2690</v>
      </c>
      <c r="C68" s="19" t="s">
        <v>2691</v>
      </c>
      <c r="D68" s="19"/>
    </row>
    <row r="69" spans="2:4" x14ac:dyDescent="0.25">
      <c r="B69" t="s">
        <v>2692</v>
      </c>
    </row>
    <row r="70" spans="2:4" x14ac:dyDescent="0.25">
      <c r="B70" t="s">
        <v>2693</v>
      </c>
    </row>
    <row r="71" spans="2:4" x14ac:dyDescent="0.25">
      <c r="B71" t="s">
        <v>2694</v>
      </c>
      <c r="C71" t="s">
        <v>2695</v>
      </c>
    </row>
    <row r="72" spans="2:4" x14ac:dyDescent="0.25">
      <c r="B72" t="s">
        <v>2696</v>
      </c>
    </row>
    <row r="73" spans="2:4" x14ac:dyDescent="0.25">
      <c r="B73" t="s">
        <v>2697</v>
      </c>
      <c r="C73" t="s">
        <v>2698</v>
      </c>
    </row>
    <row r="74" spans="2:4" x14ac:dyDescent="0.25">
      <c r="B74" t="s">
        <v>2699</v>
      </c>
      <c r="C74" t="s">
        <v>2700</v>
      </c>
    </row>
    <row r="75" spans="2:4" x14ac:dyDescent="0.25">
      <c r="B75" t="s">
        <v>2701</v>
      </c>
    </row>
    <row r="77" spans="2:4" x14ac:dyDescent="0.25">
      <c r="C77" s="20" t="s">
        <v>2702</v>
      </c>
    </row>
    <row r="78" spans="2:4" x14ac:dyDescent="0.25">
      <c r="C78" t="s">
        <v>2703</v>
      </c>
    </row>
    <row r="80" spans="2:4" x14ac:dyDescent="0.25">
      <c r="C80" s="20" t="s">
        <v>2704</v>
      </c>
    </row>
    <row r="83" spans="3:3" x14ac:dyDescent="0.25">
      <c r="C83" s="20" t="s">
        <v>2705</v>
      </c>
    </row>
    <row r="86" spans="3:3" x14ac:dyDescent="0.25">
      <c r="C86" s="20" t="s">
        <v>2706</v>
      </c>
    </row>
  </sheetData>
  <hyperlinks>
    <hyperlink ref="A1" location="Main!A1" display="Main" xr:uid="{4D49206C-0C06-41CB-AA86-4EF52D6CFF1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DB0F7-C175-4D39-9078-61F3F3D20DC1}">
  <dimension ref="A1:O81"/>
  <sheetViews>
    <sheetView zoomScale="200" zoomScaleNormal="200" workbookViewId="0">
      <selection activeCell="B73" sqref="B73"/>
    </sheetView>
  </sheetViews>
  <sheetFormatPr defaultRowHeight="15" x14ac:dyDescent="0.25"/>
  <cols>
    <col min="1" max="1" width="4.7109375" customWidth="1"/>
    <col min="2" max="2" width="17.85546875" bestFit="1" customWidth="1"/>
  </cols>
  <sheetData>
    <row r="1" spans="1:15" x14ac:dyDescent="0.25">
      <c r="A1" s="1" t="s">
        <v>962</v>
      </c>
    </row>
    <row r="2" spans="1:15" x14ac:dyDescent="0.25">
      <c r="A2" t="s">
        <v>774</v>
      </c>
    </row>
    <row r="3" spans="1:15" x14ac:dyDescent="0.25">
      <c r="A3" s="9" t="s">
        <v>54</v>
      </c>
      <c r="B3" s="10" t="s">
        <v>0</v>
      </c>
      <c r="C3" s="10" t="s">
        <v>770</v>
      </c>
      <c r="D3" s="10" t="s">
        <v>44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4"/>
    </row>
    <row r="4" spans="1:15" x14ac:dyDescent="0.25">
      <c r="A4" s="5">
        <v>1</v>
      </c>
      <c r="B4" t="s">
        <v>9</v>
      </c>
      <c r="C4" t="s">
        <v>815</v>
      </c>
    </row>
    <row r="5" spans="1:15" x14ac:dyDescent="0.25">
      <c r="A5" s="5">
        <f>+A4+1</f>
        <v>2</v>
      </c>
      <c r="B5" t="s">
        <v>15</v>
      </c>
      <c r="C5" t="s">
        <v>57</v>
      </c>
    </row>
    <row r="6" spans="1:15" x14ac:dyDescent="0.25">
      <c r="A6" s="5">
        <f t="shared" ref="A6:A69" si="0">+A5+1</f>
        <v>3</v>
      </c>
      <c r="B6" t="s">
        <v>20</v>
      </c>
      <c r="C6" t="s">
        <v>20</v>
      </c>
    </row>
    <row r="7" spans="1:15" x14ac:dyDescent="0.25">
      <c r="A7" s="5">
        <f t="shared" si="0"/>
        <v>4</v>
      </c>
      <c r="B7" t="s">
        <v>19</v>
      </c>
      <c r="C7" t="s">
        <v>63</v>
      </c>
    </row>
    <row r="8" spans="1:15" x14ac:dyDescent="0.25">
      <c r="A8" s="5">
        <f t="shared" si="0"/>
        <v>5</v>
      </c>
      <c r="B8" t="s">
        <v>25</v>
      </c>
      <c r="C8" t="s">
        <v>25</v>
      </c>
    </row>
    <row r="9" spans="1:15" x14ac:dyDescent="0.25">
      <c r="A9" s="5">
        <f t="shared" si="0"/>
        <v>6</v>
      </c>
      <c r="B9" t="s">
        <v>115</v>
      </c>
      <c r="C9" t="s">
        <v>116</v>
      </c>
    </row>
    <row r="10" spans="1:15" x14ac:dyDescent="0.25">
      <c r="A10" s="5">
        <f t="shared" si="0"/>
        <v>7</v>
      </c>
      <c r="B10" t="s">
        <v>816</v>
      </c>
      <c r="C10" t="s">
        <v>70</v>
      </c>
    </row>
    <row r="11" spans="1:15" x14ac:dyDescent="0.25">
      <c r="A11" s="5">
        <f t="shared" si="0"/>
        <v>8</v>
      </c>
      <c r="B11" t="s">
        <v>140</v>
      </c>
      <c r="C11" t="s">
        <v>139</v>
      </c>
    </row>
    <row r="12" spans="1:15" x14ac:dyDescent="0.25">
      <c r="A12" s="5">
        <f t="shared" si="0"/>
        <v>9</v>
      </c>
      <c r="B12" t="s">
        <v>817</v>
      </c>
      <c r="C12" t="s">
        <v>187</v>
      </c>
    </row>
    <row r="13" spans="1:15" x14ac:dyDescent="0.25">
      <c r="A13" s="5">
        <f t="shared" si="0"/>
        <v>10</v>
      </c>
      <c r="B13" t="s">
        <v>818</v>
      </c>
      <c r="C13" t="s">
        <v>201</v>
      </c>
    </row>
    <row r="14" spans="1:15" x14ac:dyDescent="0.25">
      <c r="A14" s="5">
        <f t="shared" si="0"/>
        <v>11</v>
      </c>
      <c r="B14" t="s">
        <v>206</v>
      </c>
      <c r="C14" t="s">
        <v>207</v>
      </c>
    </row>
    <row r="15" spans="1:15" x14ac:dyDescent="0.25">
      <c r="A15" s="5">
        <f t="shared" si="0"/>
        <v>12</v>
      </c>
      <c r="B15" t="s">
        <v>819</v>
      </c>
      <c r="C15" t="s">
        <v>215</v>
      </c>
    </row>
    <row r="16" spans="1:15" x14ac:dyDescent="0.25">
      <c r="A16" s="5">
        <f t="shared" si="0"/>
        <v>13</v>
      </c>
      <c r="B16" t="s">
        <v>820</v>
      </c>
      <c r="C16" t="s">
        <v>249</v>
      </c>
    </row>
    <row r="17" spans="1:3" x14ac:dyDescent="0.25">
      <c r="A17" s="5">
        <f t="shared" si="0"/>
        <v>14</v>
      </c>
      <c r="B17" t="s">
        <v>821</v>
      </c>
      <c r="C17" t="s">
        <v>312</v>
      </c>
    </row>
    <row r="18" spans="1:3" x14ac:dyDescent="0.25">
      <c r="A18" s="5">
        <f t="shared" si="0"/>
        <v>15</v>
      </c>
      <c r="B18" t="s">
        <v>346</v>
      </c>
      <c r="C18" t="s">
        <v>347</v>
      </c>
    </row>
    <row r="19" spans="1:3" x14ac:dyDescent="0.25">
      <c r="A19" s="5">
        <f t="shared" si="0"/>
        <v>16</v>
      </c>
      <c r="B19" t="s">
        <v>822</v>
      </c>
      <c r="C19" t="s">
        <v>409</v>
      </c>
    </row>
    <row r="20" spans="1:3" x14ac:dyDescent="0.25">
      <c r="A20" s="5">
        <f t="shared" si="0"/>
        <v>17</v>
      </c>
      <c r="B20" t="s">
        <v>297</v>
      </c>
      <c r="C20" t="s">
        <v>298</v>
      </c>
    </row>
    <row r="21" spans="1:3" x14ac:dyDescent="0.25">
      <c r="A21" s="5">
        <f t="shared" si="0"/>
        <v>18</v>
      </c>
      <c r="B21" t="s">
        <v>823</v>
      </c>
      <c r="C21" t="s">
        <v>407</v>
      </c>
    </row>
    <row r="22" spans="1:3" x14ac:dyDescent="0.25">
      <c r="A22" s="5">
        <f t="shared" si="0"/>
        <v>19</v>
      </c>
      <c r="B22" t="s">
        <v>520</v>
      </c>
      <c r="C22" t="s">
        <v>521</v>
      </c>
    </row>
    <row r="23" spans="1:3" x14ac:dyDescent="0.25">
      <c r="A23" s="5">
        <f t="shared" si="0"/>
        <v>20</v>
      </c>
      <c r="B23" t="s">
        <v>824</v>
      </c>
      <c r="C23" t="s">
        <v>566</v>
      </c>
    </row>
    <row r="24" spans="1:3" x14ac:dyDescent="0.25">
      <c r="A24" s="5">
        <f t="shared" si="0"/>
        <v>21</v>
      </c>
      <c r="B24" t="s">
        <v>825</v>
      </c>
      <c r="C24" t="s">
        <v>826</v>
      </c>
    </row>
    <row r="25" spans="1:3" x14ac:dyDescent="0.25">
      <c r="A25" s="5">
        <f t="shared" si="0"/>
        <v>22</v>
      </c>
      <c r="B25" t="s">
        <v>827</v>
      </c>
      <c r="C25" t="s">
        <v>828</v>
      </c>
    </row>
    <row r="26" spans="1:3" x14ac:dyDescent="0.25">
      <c r="A26" s="5">
        <f t="shared" si="0"/>
        <v>23</v>
      </c>
      <c r="B26" t="s">
        <v>340</v>
      </c>
      <c r="C26" t="s">
        <v>341</v>
      </c>
    </row>
    <row r="27" spans="1:3" x14ac:dyDescent="0.25">
      <c r="A27" s="5">
        <f t="shared" si="0"/>
        <v>24</v>
      </c>
      <c r="B27" t="s">
        <v>501</v>
      </c>
      <c r="C27" t="s">
        <v>501</v>
      </c>
    </row>
    <row r="28" spans="1:3" x14ac:dyDescent="0.25">
      <c r="A28" s="5">
        <f t="shared" si="0"/>
        <v>25</v>
      </c>
      <c r="B28" t="s">
        <v>829</v>
      </c>
      <c r="C28" t="s">
        <v>572</v>
      </c>
    </row>
    <row r="29" spans="1:3" x14ac:dyDescent="0.25">
      <c r="A29" s="5">
        <f t="shared" si="0"/>
        <v>26</v>
      </c>
      <c r="B29" t="s">
        <v>235</v>
      </c>
      <c r="C29" t="s">
        <v>830</v>
      </c>
    </row>
    <row r="30" spans="1:3" x14ac:dyDescent="0.25">
      <c r="A30" s="5">
        <f t="shared" si="0"/>
        <v>27</v>
      </c>
      <c r="B30" t="s">
        <v>831</v>
      </c>
      <c r="C30" t="s">
        <v>832</v>
      </c>
    </row>
    <row r="31" spans="1:3" x14ac:dyDescent="0.25">
      <c r="A31" s="5">
        <f t="shared" si="0"/>
        <v>28</v>
      </c>
      <c r="B31" t="s">
        <v>433</v>
      </c>
      <c r="C31" t="s">
        <v>382</v>
      </c>
    </row>
    <row r="32" spans="1:3" x14ac:dyDescent="0.25">
      <c r="A32" s="5">
        <f t="shared" si="0"/>
        <v>29</v>
      </c>
      <c r="B32" t="s">
        <v>615</v>
      </c>
      <c r="C32" t="s">
        <v>616</v>
      </c>
    </row>
    <row r="33" spans="1:3" x14ac:dyDescent="0.25">
      <c r="A33" s="5">
        <f t="shared" si="0"/>
        <v>30</v>
      </c>
      <c r="B33" t="s">
        <v>518</v>
      </c>
      <c r="C33" t="s">
        <v>519</v>
      </c>
    </row>
    <row r="34" spans="1:3" x14ac:dyDescent="0.25">
      <c r="A34" s="5">
        <f t="shared" si="0"/>
        <v>31</v>
      </c>
      <c r="B34" t="s">
        <v>833</v>
      </c>
      <c r="C34" t="s">
        <v>834</v>
      </c>
    </row>
    <row r="35" spans="1:3" x14ac:dyDescent="0.25">
      <c r="A35" s="5">
        <f t="shared" si="0"/>
        <v>32</v>
      </c>
      <c r="B35" t="s">
        <v>835</v>
      </c>
      <c r="C35" t="s">
        <v>836</v>
      </c>
    </row>
    <row r="36" spans="1:3" x14ac:dyDescent="0.25">
      <c r="A36" s="5">
        <f t="shared" si="0"/>
        <v>33</v>
      </c>
      <c r="B36" t="s">
        <v>837</v>
      </c>
      <c r="C36" t="s">
        <v>838</v>
      </c>
    </row>
    <row r="37" spans="1:3" x14ac:dyDescent="0.25">
      <c r="A37" s="5">
        <f t="shared" si="0"/>
        <v>34</v>
      </c>
      <c r="B37" t="s">
        <v>839</v>
      </c>
      <c r="C37" t="s">
        <v>840</v>
      </c>
    </row>
    <row r="38" spans="1:3" x14ac:dyDescent="0.25">
      <c r="A38" s="5">
        <f t="shared" si="0"/>
        <v>35</v>
      </c>
      <c r="B38" t="s">
        <v>841</v>
      </c>
      <c r="C38" t="s">
        <v>842</v>
      </c>
    </row>
    <row r="39" spans="1:3" x14ac:dyDescent="0.25">
      <c r="A39" s="5">
        <f t="shared" si="0"/>
        <v>36</v>
      </c>
      <c r="B39" t="s">
        <v>843</v>
      </c>
      <c r="C39" t="s">
        <v>476</v>
      </c>
    </row>
    <row r="40" spans="1:3" x14ac:dyDescent="0.25">
      <c r="A40" s="5">
        <f t="shared" si="0"/>
        <v>37</v>
      </c>
      <c r="B40" t="s">
        <v>356</v>
      </c>
      <c r="C40" t="s">
        <v>357</v>
      </c>
    </row>
    <row r="41" spans="1:3" x14ac:dyDescent="0.25">
      <c r="A41" s="5">
        <f t="shared" si="0"/>
        <v>38</v>
      </c>
      <c r="B41" t="s">
        <v>844</v>
      </c>
      <c r="C41" t="s">
        <v>365</v>
      </c>
    </row>
    <row r="42" spans="1:3" x14ac:dyDescent="0.25">
      <c r="A42" s="5">
        <f t="shared" si="0"/>
        <v>39</v>
      </c>
      <c r="B42" t="s">
        <v>845</v>
      </c>
      <c r="C42" t="s">
        <v>846</v>
      </c>
    </row>
    <row r="43" spans="1:3" x14ac:dyDescent="0.25">
      <c r="A43" s="5">
        <f t="shared" si="0"/>
        <v>40</v>
      </c>
      <c r="B43" t="s">
        <v>847</v>
      </c>
      <c r="C43" t="s">
        <v>678</v>
      </c>
    </row>
    <row r="44" spans="1:3" x14ac:dyDescent="0.25">
      <c r="A44" s="5">
        <f t="shared" si="0"/>
        <v>41</v>
      </c>
      <c r="B44" t="s">
        <v>848</v>
      </c>
      <c r="C44" t="s">
        <v>849</v>
      </c>
    </row>
    <row r="45" spans="1:3" x14ac:dyDescent="0.25">
      <c r="A45" s="5">
        <f t="shared" si="0"/>
        <v>42</v>
      </c>
      <c r="B45" t="s">
        <v>850</v>
      </c>
      <c r="C45" t="s">
        <v>851</v>
      </c>
    </row>
    <row r="46" spans="1:3" x14ac:dyDescent="0.25">
      <c r="A46" s="5">
        <f t="shared" si="0"/>
        <v>43</v>
      </c>
      <c r="B46" t="s">
        <v>627</v>
      </c>
      <c r="C46" t="s">
        <v>627</v>
      </c>
    </row>
    <row r="47" spans="1:3" x14ac:dyDescent="0.25">
      <c r="A47" s="5">
        <f t="shared" si="0"/>
        <v>44</v>
      </c>
      <c r="B47" t="s">
        <v>342</v>
      </c>
      <c r="C47" t="s">
        <v>852</v>
      </c>
    </row>
    <row r="48" spans="1:3" x14ac:dyDescent="0.25">
      <c r="A48" s="5">
        <f t="shared" si="0"/>
        <v>45</v>
      </c>
      <c r="B48" t="s">
        <v>853</v>
      </c>
      <c r="C48" t="s">
        <v>578</v>
      </c>
    </row>
    <row r="49" spans="1:3" x14ac:dyDescent="0.25">
      <c r="A49" s="5">
        <f t="shared" si="0"/>
        <v>46</v>
      </c>
      <c r="B49" t="s">
        <v>854</v>
      </c>
      <c r="C49" t="s">
        <v>855</v>
      </c>
    </row>
    <row r="50" spans="1:3" x14ac:dyDescent="0.25">
      <c r="A50" s="5">
        <f t="shared" si="0"/>
        <v>47</v>
      </c>
      <c r="B50" t="s">
        <v>856</v>
      </c>
      <c r="C50" t="s">
        <v>857</v>
      </c>
    </row>
    <row r="51" spans="1:3" x14ac:dyDescent="0.25">
      <c r="A51" s="5">
        <f t="shared" si="0"/>
        <v>48</v>
      </c>
      <c r="B51" t="s">
        <v>858</v>
      </c>
      <c r="C51" t="s">
        <v>859</v>
      </c>
    </row>
    <row r="52" spans="1:3" x14ac:dyDescent="0.25">
      <c r="A52" s="5">
        <f t="shared" si="0"/>
        <v>49</v>
      </c>
      <c r="B52" t="s">
        <v>555</v>
      </c>
      <c r="C52" t="s">
        <v>556</v>
      </c>
    </row>
    <row r="53" spans="1:3" x14ac:dyDescent="0.25">
      <c r="A53" s="5">
        <f t="shared" si="0"/>
        <v>50</v>
      </c>
      <c r="B53" t="s">
        <v>526</v>
      </c>
      <c r="C53" t="s">
        <v>860</v>
      </c>
    </row>
    <row r="54" spans="1:3" x14ac:dyDescent="0.25">
      <c r="A54" s="5">
        <f t="shared" si="0"/>
        <v>51</v>
      </c>
      <c r="B54" t="s">
        <v>861</v>
      </c>
      <c r="C54" t="s">
        <v>862</v>
      </c>
    </row>
    <row r="55" spans="1:3" x14ac:dyDescent="0.25">
      <c r="A55" s="5">
        <f t="shared" si="0"/>
        <v>52</v>
      </c>
      <c r="B55" t="s">
        <v>495</v>
      </c>
      <c r="C55" t="s">
        <v>496</v>
      </c>
    </row>
    <row r="56" spans="1:3" x14ac:dyDescent="0.25">
      <c r="A56" s="5">
        <f t="shared" si="0"/>
        <v>53</v>
      </c>
      <c r="B56" t="s">
        <v>863</v>
      </c>
      <c r="C56" t="s">
        <v>864</v>
      </c>
    </row>
    <row r="57" spans="1:3" x14ac:dyDescent="0.25">
      <c r="A57" s="5">
        <f t="shared" si="0"/>
        <v>54</v>
      </c>
      <c r="B57" t="s">
        <v>865</v>
      </c>
      <c r="C57" t="s">
        <v>540</v>
      </c>
    </row>
    <row r="58" spans="1:3" x14ac:dyDescent="0.25">
      <c r="A58" s="5">
        <f t="shared" si="0"/>
        <v>55</v>
      </c>
      <c r="B58" t="s">
        <v>866</v>
      </c>
      <c r="C58" t="s">
        <v>867</v>
      </c>
    </row>
    <row r="59" spans="1:3" x14ac:dyDescent="0.25">
      <c r="A59" s="5">
        <f t="shared" si="0"/>
        <v>56</v>
      </c>
      <c r="B59" t="s">
        <v>868</v>
      </c>
      <c r="C59" t="s">
        <v>590</v>
      </c>
    </row>
    <row r="60" spans="1:3" x14ac:dyDescent="0.25">
      <c r="A60" s="5">
        <f t="shared" si="0"/>
        <v>57</v>
      </c>
      <c r="B60" t="s">
        <v>869</v>
      </c>
      <c r="C60" t="s">
        <v>870</v>
      </c>
    </row>
    <row r="61" spans="1:3" x14ac:dyDescent="0.25">
      <c r="A61" s="5">
        <f t="shared" si="0"/>
        <v>58</v>
      </c>
      <c r="B61" t="s">
        <v>655</v>
      </c>
      <c r="C61" t="s">
        <v>654</v>
      </c>
    </row>
    <row r="62" spans="1:3" x14ac:dyDescent="0.25">
      <c r="A62" s="5">
        <f t="shared" si="0"/>
        <v>59</v>
      </c>
      <c r="B62" t="s">
        <v>573</v>
      </c>
      <c r="C62" t="s">
        <v>574</v>
      </c>
    </row>
    <row r="63" spans="1:3" x14ac:dyDescent="0.25">
      <c r="A63" s="5">
        <f t="shared" si="0"/>
        <v>60</v>
      </c>
      <c r="B63" t="s">
        <v>871</v>
      </c>
      <c r="C63" t="s">
        <v>872</v>
      </c>
    </row>
    <row r="64" spans="1:3" x14ac:dyDescent="0.25">
      <c r="A64" s="5">
        <f t="shared" si="0"/>
        <v>61</v>
      </c>
      <c r="B64" t="s">
        <v>873</v>
      </c>
      <c r="C64" t="s">
        <v>874</v>
      </c>
    </row>
    <row r="65" spans="1:3" x14ac:dyDescent="0.25">
      <c r="A65" s="5">
        <f t="shared" si="0"/>
        <v>62</v>
      </c>
      <c r="B65" t="s">
        <v>875</v>
      </c>
      <c r="C65" t="s">
        <v>876</v>
      </c>
    </row>
    <row r="66" spans="1:3" x14ac:dyDescent="0.25">
      <c r="A66" s="5">
        <f t="shared" si="0"/>
        <v>63</v>
      </c>
      <c r="B66" t="s">
        <v>877</v>
      </c>
      <c r="C66" t="s">
        <v>594</v>
      </c>
    </row>
    <row r="67" spans="1:3" x14ac:dyDescent="0.25">
      <c r="A67" s="5">
        <f t="shared" si="0"/>
        <v>64</v>
      </c>
      <c r="B67" t="s">
        <v>878</v>
      </c>
      <c r="C67" t="s">
        <v>672</v>
      </c>
    </row>
    <row r="68" spans="1:3" x14ac:dyDescent="0.25">
      <c r="A68" s="5">
        <f t="shared" si="0"/>
        <v>65</v>
      </c>
      <c r="B68" t="s">
        <v>879</v>
      </c>
      <c r="C68" t="s">
        <v>880</v>
      </c>
    </row>
    <row r="69" spans="1:3" x14ac:dyDescent="0.25">
      <c r="A69" s="5">
        <f t="shared" si="0"/>
        <v>66</v>
      </c>
      <c r="B69" t="s">
        <v>881</v>
      </c>
      <c r="C69" t="s">
        <v>882</v>
      </c>
    </row>
    <row r="70" spans="1:3" x14ac:dyDescent="0.25">
      <c r="A70" s="5">
        <f t="shared" ref="A70:A74" si="1">+A69+1</f>
        <v>67</v>
      </c>
      <c r="B70" t="s">
        <v>883</v>
      </c>
      <c r="C70" t="s">
        <v>884</v>
      </c>
    </row>
    <row r="71" spans="1:3" x14ac:dyDescent="0.25">
      <c r="A71" s="5">
        <f t="shared" si="1"/>
        <v>68</v>
      </c>
      <c r="B71" t="s">
        <v>885</v>
      </c>
      <c r="C71" t="s">
        <v>886</v>
      </c>
    </row>
    <row r="72" spans="1:3" x14ac:dyDescent="0.25">
      <c r="A72" s="5">
        <f t="shared" si="1"/>
        <v>69</v>
      </c>
      <c r="B72" t="s">
        <v>887</v>
      </c>
      <c r="C72" t="s">
        <v>888</v>
      </c>
    </row>
    <row r="73" spans="1:3" x14ac:dyDescent="0.25">
      <c r="A73" s="5">
        <f t="shared" si="1"/>
        <v>70</v>
      </c>
      <c r="B73" t="s">
        <v>889</v>
      </c>
      <c r="C73" t="s">
        <v>890</v>
      </c>
    </row>
    <row r="74" spans="1:3" x14ac:dyDescent="0.25">
      <c r="A74" s="5">
        <f t="shared" si="1"/>
        <v>71</v>
      </c>
      <c r="B74" t="s">
        <v>891</v>
      </c>
      <c r="C74" t="s">
        <v>891</v>
      </c>
    </row>
    <row r="76" spans="1:3" x14ac:dyDescent="0.25">
      <c r="B76" s="15" t="s">
        <v>812</v>
      </c>
    </row>
    <row r="77" spans="1:3" x14ac:dyDescent="0.25">
      <c r="B77" t="s">
        <v>892</v>
      </c>
    </row>
    <row r="78" spans="1:3" x14ac:dyDescent="0.25">
      <c r="B78" t="s">
        <v>893</v>
      </c>
    </row>
    <row r="79" spans="1:3" x14ac:dyDescent="0.25">
      <c r="B79" t="s">
        <v>894</v>
      </c>
    </row>
    <row r="80" spans="1:3" x14ac:dyDescent="0.25">
      <c r="B80" t="s">
        <v>895</v>
      </c>
    </row>
    <row r="81" spans="2:2" x14ac:dyDescent="0.25">
      <c r="B81" t="s">
        <v>896</v>
      </c>
    </row>
  </sheetData>
  <hyperlinks>
    <hyperlink ref="B5" r:id="rId1" xr:uid="{4A9151B8-A785-4ABE-BC69-D7249B31E79B}"/>
    <hyperlink ref="B7" r:id="rId2" xr:uid="{82473E23-E45F-4CCD-9FE2-DE6737F5360A}"/>
    <hyperlink ref="B6" r:id="rId3" xr:uid="{33B67CAB-8872-4780-B6AE-E0A09E62E10E}"/>
    <hyperlink ref="B10" r:id="rId4" xr:uid="{DB29D9DC-6992-4DFD-9E05-E16588249479}"/>
    <hyperlink ref="B12" r:id="rId5" xr:uid="{7CDF4143-C66A-4919-AD15-9E92EA0AB83D}"/>
    <hyperlink ref="B11" r:id="rId6" xr:uid="{FB72FFDE-F44C-4259-AE3D-B6944D0BFFDE}"/>
    <hyperlink ref="B14" r:id="rId7" xr:uid="{93A25620-0B2A-42BE-9DE3-5AC502D50186}"/>
    <hyperlink ref="B19" r:id="rId8" xr:uid="{BF0D3A6C-E1CD-4697-9A7C-69EF28B31421}"/>
    <hyperlink ref="B13" r:id="rId9" xr:uid="{7205E13E-2125-4F9E-9F8E-779361DBD882}"/>
    <hyperlink ref="B15" r:id="rId10" xr:uid="{A8FA0CEC-298E-49E2-8CBD-3ECB7A27B2D7}"/>
    <hyperlink ref="B4" r:id="rId11" xr:uid="{41D7E72E-0E21-423E-8893-63A5A98288B3}"/>
    <hyperlink ref="B9" r:id="rId12" xr:uid="{D5451A51-8055-46C1-BBC8-958EA56498C1}"/>
    <hyperlink ref="B8" r:id="rId13" xr:uid="{FF386B66-F02D-4142-859A-FD69B6509A34}"/>
    <hyperlink ref="B20" r:id="rId14" xr:uid="{0A2EC474-4F32-4CCB-B180-58B3D179B3F0}"/>
    <hyperlink ref="B17" r:id="rId15" xr:uid="{F0B46117-1928-4735-9D31-9E1781802FD7}"/>
    <hyperlink ref="B43" r:id="rId16" xr:uid="{62ADA71B-9624-4AC3-A372-A1CD328441CD}"/>
    <hyperlink ref="B46" r:id="rId17" xr:uid="{080E6179-9BB0-484F-BBAE-147D03A955C7}"/>
    <hyperlink ref="B42" r:id="rId18" xr:uid="{5E5848B5-95D1-4E82-B4E4-84FA8A74C45D}"/>
    <hyperlink ref="B44" r:id="rId19" xr:uid="{A5E9BF0E-BBB4-424A-81EC-37AF1368B003}"/>
    <hyperlink ref="B65" r:id="rId20" xr:uid="{CCD2E2F9-796B-4E35-90D2-52A2BE2D2805}"/>
    <hyperlink ref="B22" r:id="rId21" xr:uid="{C31CB2F8-E666-496D-9E1A-20DCFC2DDF48}"/>
    <hyperlink ref="B16" r:id="rId22" xr:uid="{23214828-0FCD-4086-9593-9432BF60608A}"/>
    <hyperlink ref="B66" r:id="rId23" xr:uid="{3EAB65F8-C2B2-47DD-889F-E67C03DCF4F5}"/>
    <hyperlink ref="B74" r:id="rId24" xr:uid="{4BD8E0BF-C6D9-488F-90F6-108E6A6180AA}"/>
    <hyperlink ref="B45" r:id="rId25" xr:uid="{40DB210B-CB53-4194-ACFD-54BF511C5064}"/>
    <hyperlink ref="B18" r:id="rId26" xr:uid="{EEA5E184-503E-4786-8141-5C1A66EF0C36}"/>
    <hyperlink ref="A1" location="Main!A1" display="Main" xr:uid="{DC8909A2-0005-4379-8646-6D213BB7FB55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62CDD-B680-473A-A3AF-BE0872DD0DC0}">
  <dimension ref="A1:O63"/>
  <sheetViews>
    <sheetView zoomScale="200" zoomScaleNormal="200" workbookViewId="0">
      <selection activeCell="E11" sqref="E11"/>
    </sheetView>
  </sheetViews>
  <sheetFormatPr defaultRowHeight="15" x14ac:dyDescent="0.25"/>
  <cols>
    <col min="1" max="1" width="4.140625" customWidth="1"/>
    <col min="2" max="2" width="15" bestFit="1" customWidth="1"/>
    <col min="3" max="3" width="10.42578125" bestFit="1" customWidth="1"/>
  </cols>
  <sheetData>
    <row r="1" spans="1:15" x14ac:dyDescent="0.25">
      <c r="A1" s="1" t="s">
        <v>960</v>
      </c>
    </row>
    <row r="2" spans="1:15" x14ac:dyDescent="0.25">
      <c r="A2" t="s">
        <v>961</v>
      </c>
    </row>
    <row r="3" spans="1:15" x14ac:dyDescent="0.25">
      <c r="A3" s="9" t="s">
        <v>54</v>
      </c>
      <c r="B3" s="10" t="s">
        <v>0</v>
      </c>
      <c r="C3" s="10" t="s">
        <v>770</v>
      </c>
      <c r="D3" s="10" t="s">
        <v>44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4"/>
    </row>
    <row r="4" spans="1:15" x14ac:dyDescent="0.25">
      <c r="A4" s="5">
        <v>1</v>
      </c>
      <c r="B4" t="s">
        <v>12</v>
      </c>
      <c r="C4" t="s">
        <v>34</v>
      </c>
      <c r="D4" t="s">
        <v>45</v>
      </c>
    </row>
    <row r="5" spans="1:15" x14ac:dyDescent="0.25">
      <c r="A5" s="5">
        <f>+A4+1</f>
        <v>2</v>
      </c>
      <c r="B5" t="s">
        <v>11</v>
      </c>
      <c r="C5" t="s">
        <v>37</v>
      </c>
      <c r="D5" t="s">
        <v>45</v>
      </c>
    </row>
    <row r="6" spans="1:15" x14ac:dyDescent="0.25">
      <c r="A6" s="5">
        <f t="shared" ref="A6:A22" si="0">+A5+1</f>
        <v>3</v>
      </c>
      <c r="B6" t="s">
        <v>897</v>
      </c>
      <c r="C6" t="s">
        <v>898</v>
      </c>
      <c r="D6" t="s">
        <v>771</v>
      </c>
    </row>
    <row r="7" spans="1:15" x14ac:dyDescent="0.25">
      <c r="A7" s="5">
        <f t="shared" si="0"/>
        <v>4</v>
      </c>
      <c r="B7" t="s">
        <v>899</v>
      </c>
      <c r="C7" t="s">
        <v>900</v>
      </c>
      <c r="D7" t="s">
        <v>771</v>
      </c>
    </row>
    <row r="8" spans="1:15" x14ac:dyDescent="0.25">
      <c r="A8" s="5">
        <f t="shared" si="0"/>
        <v>5</v>
      </c>
      <c r="B8" t="s">
        <v>417</v>
      </c>
      <c r="C8" t="s">
        <v>901</v>
      </c>
      <c r="D8" t="s">
        <v>959</v>
      </c>
    </row>
    <row r="9" spans="1:15" x14ac:dyDescent="0.25">
      <c r="A9" s="5">
        <f t="shared" si="0"/>
        <v>6</v>
      </c>
      <c r="B9" t="s">
        <v>313</v>
      </c>
      <c r="C9" t="s">
        <v>902</v>
      </c>
      <c r="D9" t="s">
        <v>959</v>
      </c>
    </row>
    <row r="10" spans="1:15" x14ac:dyDescent="0.25">
      <c r="A10" s="5">
        <f t="shared" si="0"/>
        <v>7</v>
      </c>
      <c r="B10" t="s">
        <v>327</v>
      </c>
      <c r="C10" t="s">
        <v>326</v>
      </c>
      <c r="D10" t="s">
        <v>45</v>
      </c>
    </row>
    <row r="11" spans="1:15" x14ac:dyDescent="0.25">
      <c r="A11" s="5">
        <f t="shared" si="0"/>
        <v>8</v>
      </c>
      <c r="B11" t="s">
        <v>903</v>
      </c>
      <c r="C11" t="s">
        <v>904</v>
      </c>
      <c r="D11" t="s">
        <v>45</v>
      </c>
    </row>
    <row r="12" spans="1:15" x14ac:dyDescent="0.25">
      <c r="A12" s="5">
        <f t="shared" si="0"/>
        <v>9</v>
      </c>
      <c r="B12" t="s">
        <v>905</v>
      </c>
      <c r="C12" t="s">
        <v>906</v>
      </c>
      <c r="D12" t="s">
        <v>45</v>
      </c>
    </row>
    <row r="13" spans="1:15" x14ac:dyDescent="0.25">
      <c r="A13" s="5">
        <f t="shared" si="0"/>
        <v>10</v>
      </c>
      <c r="B13" t="s">
        <v>907</v>
      </c>
      <c r="C13" t="s">
        <v>908</v>
      </c>
      <c r="D13" t="s">
        <v>45</v>
      </c>
    </row>
    <row r="14" spans="1:15" x14ac:dyDescent="0.25">
      <c r="A14" s="5">
        <f t="shared" si="0"/>
        <v>11</v>
      </c>
      <c r="B14" t="s">
        <v>909</v>
      </c>
      <c r="C14" t="s">
        <v>544</v>
      </c>
      <c r="D14" t="s">
        <v>45</v>
      </c>
    </row>
    <row r="15" spans="1:15" x14ac:dyDescent="0.25">
      <c r="A15" s="5">
        <f t="shared" si="0"/>
        <v>12</v>
      </c>
      <c r="B15" t="s">
        <v>424</v>
      </c>
      <c r="C15" t="s">
        <v>425</v>
      </c>
      <c r="D15" t="s">
        <v>45</v>
      </c>
    </row>
    <row r="16" spans="1:15" x14ac:dyDescent="0.25">
      <c r="A16" s="5">
        <f t="shared" si="0"/>
        <v>13</v>
      </c>
      <c r="B16" t="s">
        <v>910</v>
      </c>
      <c r="C16" t="s">
        <v>911</v>
      </c>
      <c r="D16" t="s">
        <v>45</v>
      </c>
    </row>
    <row r="17" spans="1:4" x14ac:dyDescent="0.25">
      <c r="A17" s="5">
        <f t="shared" si="0"/>
        <v>14</v>
      </c>
      <c r="B17" t="s">
        <v>912</v>
      </c>
      <c r="C17" t="s">
        <v>913</v>
      </c>
      <c r="D17" t="s">
        <v>45</v>
      </c>
    </row>
    <row r="18" spans="1:4" x14ac:dyDescent="0.25">
      <c r="A18" s="5">
        <f t="shared" si="0"/>
        <v>15</v>
      </c>
      <c r="B18" t="s">
        <v>699</v>
      </c>
      <c r="C18" t="s">
        <v>700</v>
      </c>
      <c r="D18" t="s">
        <v>45</v>
      </c>
    </row>
    <row r="19" spans="1:4" x14ac:dyDescent="0.25">
      <c r="A19" s="5">
        <f t="shared" si="0"/>
        <v>16</v>
      </c>
      <c r="B19" t="s">
        <v>914</v>
      </c>
      <c r="C19" t="s">
        <v>915</v>
      </c>
      <c r="D19" t="s">
        <v>45</v>
      </c>
    </row>
    <row r="20" spans="1:4" x14ac:dyDescent="0.25">
      <c r="A20" s="5">
        <f t="shared" si="0"/>
        <v>17</v>
      </c>
      <c r="B20" t="s">
        <v>916</v>
      </c>
      <c r="C20" t="s">
        <v>917</v>
      </c>
      <c r="D20" t="s">
        <v>45</v>
      </c>
    </row>
    <row r="21" spans="1:4" x14ac:dyDescent="0.25">
      <c r="A21" s="5">
        <f t="shared" si="0"/>
        <v>18</v>
      </c>
      <c r="B21" t="s">
        <v>918</v>
      </c>
      <c r="C21" s="13"/>
      <c r="D21" t="s">
        <v>45</v>
      </c>
    </row>
    <row r="22" spans="1:4" x14ac:dyDescent="0.25">
      <c r="A22" s="5">
        <f t="shared" si="0"/>
        <v>19</v>
      </c>
      <c r="B22" t="s">
        <v>919</v>
      </c>
      <c r="C22" s="13"/>
      <c r="D22" t="s">
        <v>45</v>
      </c>
    </row>
    <row r="23" spans="1:4" x14ac:dyDescent="0.25">
      <c r="C23" s="13"/>
    </row>
    <row r="24" spans="1:4" x14ac:dyDescent="0.25">
      <c r="B24" s="3" t="s">
        <v>812</v>
      </c>
      <c r="C24" s="13"/>
    </row>
    <row r="25" spans="1:4" x14ac:dyDescent="0.25">
      <c r="B25" t="s">
        <v>920</v>
      </c>
      <c r="C25" s="13"/>
    </row>
    <row r="26" spans="1:4" x14ac:dyDescent="0.25">
      <c r="B26" t="s">
        <v>921</v>
      </c>
      <c r="C26" s="13"/>
    </row>
    <row r="27" spans="1:4" x14ac:dyDescent="0.25">
      <c r="B27" t="s">
        <v>922</v>
      </c>
      <c r="C27" s="13" t="s">
        <v>923</v>
      </c>
    </row>
    <row r="28" spans="1:4" x14ac:dyDescent="0.25">
      <c r="B28" t="s">
        <v>924</v>
      </c>
      <c r="C28" s="13"/>
    </row>
    <row r="29" spans="1:4" x14ac:dyDescent="0.25">
      <c r="B29" t="s">
        <v>925</v>
      </c>
      <c r="C29" s="13"/>
    </row>
    <row r="30" spans="1:4" x14ac:dyDescent="0.25">
      <c r="B30" t="s">
        <v>926</v>
      </c>
      <c r="C30" s="13"/>
    </row>
    <row r="31" spans="1:4" x14ac:dyDescent="0.25">
      <c r="B31" t="s">
        <v>927</v>
      </c>
      <c r="C31" s="13"/>
    </row>
    <row r="32" spans="1:4" x14ac:dyDescent="0.25">
      <c r="B32" t="s">
        <v>928</v>
      </c>
      <c r="C32" s="13"/>
    </row>
    <row r="33" spans="2:3" x14ac:dyDescent="0.25">
      <c r="B33" t="s">
        <v>929</v>
      </c>
      <c r="C33" s="13"/>
    </row>
    <row r="34" spans="2:3" x14ac:dyDescent="0.25">
      <c r="B34" t="s">
        <v>930</v>
      </c>
      <c r="C34" s="13"/>
    </row>
    <row r="35" spans="2:3" x14ac:dyDescent="0.25">
      <c r="B35" t="s">
        <v>931</v>
      </c>
      <c r="C35" s="13"/>
    </row>
    <row r="36" spans="2:3" x14ac:dyDescent="0.25">
      <c r="B36" t="s">
        <v>932</v>
      </c>
      <c r="C36" s="13"/>
    </row>
    <row r="37" spans="2:3" x14ac:dyDescent="0.25">
      <c r="B37" t="s">
        <v>933</v>
      </c>
      <c r="C37" s="13"/>
    </row>
    <row r="38" spans="2:3" x14ac:dyDescent="0.25">
      <c r="B38" t="s">
        <v>934</v>
      </c>
      <c r="C38" s="13"/>
    </row>
    <row r="39" spans="2:3" x14ac:dyDescent="0.25">
      <c r="B39" t="s">
        <v>935</v>
      </c>
      <c r="C39" s="13"/>
    </row>
    <row r="40" spans="2:3" x14ac:dyDescent="0.25">
      <c r="B40" t="s">
        <v>936</v>
      </c>
      <c r="C40" s="13"/>
    </row>
    <row r="41" spans="2:3" x14ac:dyDescent="0.25">
      <c r="B41" t="s">
        <v>937</v>
      </c>
      <c r="C41" s="13"/>
    </row>
    <row r="42" spans="2:3" x14ac:dyDescent="0.25">
      <c r="B42" t="s">
        <v>938</v>
      </c>
      <c r="C42" s="13"/>
    </row>
    <row r="43" spans="2:3" x14ac:dyDescent="0.25">
      <c r="B43" t="s">
        <v>297</v>
      </c>
      <c r="C43" s="13"/>
    </row>
    <row r="44" spans="2:3" x14ac:dyDescent="0.25">
      <c r="B44" t="s">
        <v>939</v>
      </c>
      <c r="C44" s="13"/>
    </row>
    <row r="45" spans="2:3" x14ac:dyDescent="0.25">
      <c r="B45" t="s">
        <v>940</v>
      </c>
      <c r="C45" s="13"/>
    </row>
    <row r="46" spans="2:3" x14ac:dyDescent="0.25">
      <c r="B46" t="s">
        <v>941</v>
      </c>
      <c r="C46" s="13"/>
    </row>
    <row r="47" spans="2:3" x14ac:dyDescent="0.25">
      <c r="B47" t="s">
        <v>942</v>
      </c>
      <c r="C47" s="13"/>
    </row>
    <row r="48" spans="2:3" x14ac:dyDescent="0.25">
      <c r="B48" t="s">
        <v>943</v>
      </c>
      <c r="C48" s="13"/>
    </row>
    <row r="49" spans="2:3" x14ac:dyDescent="0.25">
      <c r="B49" t="s">
        <v>944</v>
      </c>
      <c r="C49" s="13"/>
    </row>
    <row r="50" spans="2:3" x14ac:dyDescent="0.25">
      <c r="B50" t="s">
        <v>945</v>
      </c>
      <c r="C50" s="13"/>
    </row>
    <row r="51" spans="2:3" x14ac:dyDescent="0.25">
      <c r="B51" t="s">
        <v>946</v>
      </c>
      <c r="C51" s="13"/>
    </row>
    <row r="52" spans="2:3" x14ac:dyDescent="0.25">
      <c r="B52" t="s">
        <v>947</v>
      </c>
      <c r="C52" s="13"/>
    </row>
    <row r="53" spans="2:3" x14ac:dyDescent="0.25">
      <c r="B53" t="s">
        <v>948</v>
      </c>
      <c r="C53" s="13"/>
    </row>
    <row r="54" spans="2:3" x14ac:dyDescent="0.25">
      <c r="B54" t="s">
        <v>949</v>
      </c>
      <c r="C54" s="13"/>
    </row>
    <row r="55" spans="2:3" x14ac:dyDescent="0.25">
      <c r="B55" t="s">
        <v>950</v>
      </c>
      <c r="C55" s="13"/>
    </row>
    <row r="56" spans="2:3" x14ac:dyDescent="0.25">
      <c r="B56" t="s">
        <v>951</v>
      </c>
      <c r="C56" s="13"/>
    </row>
    <row r="57" spans="2:3" x14ac:dyDescent="0.25">
      <c r="B57" t="s">
        <v>952</v>
      </c>
      <c r="C57" s="13"/>
    </row>
    <row r="58" spans="2:3" x14ac:dyDescent="0.25">
      <c r="B58" t="s">
        <v>953</v>
      </c>
      <c r="C58" s="13"/>
    </row>
    <row r="59" spans="2:3" x14ac:dyDescent="0.25">
      <c r="B59" t="s">
        <v>954</v>
      </c>
      <c r="C59" s="13"/>
    </row>
    <row r="60" spans="2:3" x14ac:dyDescent="0.25">
      <c r="B60" t="s">
        <v>955</v>
      </c>
      <c r="C60" s="13"/>
    </row>
    <row r="61" spans="2:3" x14ac:dyDescent="0.25">
      <c r="B61" t="s">
        <v>956</v>
      </c>
      <c r="C61" s="13"/>
    </row>
    <row r="62" spans="2:3" x14ac:dyDescent="0.25">
      <c r="B62" t="s">
        <v>957</v>
      </c>
      <c r="C62" s="13"/>
    </row>
    <row r="63" spans="2:3" x14ac:dyDescent="0.25">
      <c r="B63" t="s">
        <v>958</v>
      </c>
      <c r="C63" s="13"/>
    </row>
  </sheetData>
  <hyperlinks>
    <hyperlink ref="B5" r:id="rId1" xr:uid="{E9B76196-577B-43B9-BCB7-E0F500062473}"/>
    <hyperlink ref="B6" r:id="rId2" xr:uid="{6E1C562F-E58D-4CC3-88BE-A969A346C1F9}"/>
    <hyperlink ref="B9" r:id="rId3" xr:uid="{75710EBA-0D42-4BCF-8810-DABE45A02A75}"/>
    <hyperlink ref="B10" r:id="rId4" xr:uid="{81995884-AE37-463B-A28C-9C1B42185394}"/>
    <hyperlink ref="B18" r:id="rId5" xr:uid="{4F9F3445-EF8F-4161-8322-D093371BE998}"/>
    <hyperlink ref="B13" r:id="rId6" xr:uid="{8E914553-6C02-4681-AB35-7B72CADA8880}"/>
    <hyperlink ref="B19" r:id="rId7" xr:uid="{2E2B38D7-A655-46C0-A66D-08B1900C5264}"/>
    <hyperlink ref="B15" r:id="rId8" xr:uid="{5CB9ED35-5DD5-45E9-B0B7-AA42155945DE}"/>
    <hyperlink ref="B20" r:id="rId9" xr:uid="{FBEB2062-84CC-4F94-8679-EEDE1F5FDBFB}"/>
    <hyperlink ref="A1" location="Main!A1" display="Main " xr:uid="{F8376C0B-5F5F-47BA-B534-E2D3968CC21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86BD9-C9F8-4831-8BCB-392E8BDA3E25}">
  <dimension ref="B2:C6"/>
  <sheetViews>
    <sheetView zoomScale="200" zoomScaleNormal="200" workbookViewId="0">
      <selection activeCell="B5" sqref="B5"/>
    </sheetView>
  </sheetViews>
  <sheetFormatPr defaultRowHeight="15" x14ac:dyDescent="0.25"/>
  <cols>
    <col min="1" max="1" width="4.140625" customWidth="1"/>
    <col min="2" max="2" width="15.28515625" customWidth="1"/>
  </cols>
  <sheetData>
    <row r="2" spans="2:3" x14ac:dyDescent="0.25">
      <c r="B2" t="s">
        <v>434</v>
      </c>
      <c r="C2">
        <v>0.03</v>
      </c>
    </row>
    <row r="3" spans="2:3" x14ac:dyDescent="0.25">
      <c r="B3" t="s">
        <v>435</v>
      </c>
      <c r="C3">
        <v>0.14000000000000001</v>
      </c>
    </row>
    <row r="4" spans="2:3" x14ac:dyDescent="0.25">
      <c r="B4" t="s">
        <v>436</v>
      </c>
      <c r="C4">
        <v>1.02</v>
      </c>
    </row>
    <row r="5" spans="2:3" x14ac:dyDescent="0.25">
      <c r="B5" t="s">
        <v>437</v>
      </c>
      <c r="C5">
        <v>6.8000000000000005E-4</v>
      </c>
    </row>
    <row r="6" spans="2:3" x14ac:dyDescent="0.25">
      <c r="B6" t="s">
        <v>440</v>
      </c>
      <c r="C6">
        <v>6.4999999999999997E-3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Fintech</vt:lpstr>
      <vt:lpstr>E-Commerce</vt:lpstr>
      <vt:lpstr>Semiconductors</vt:lpstr>
      <vt:lpstr>Quantum</vt:lpstr>
      <vt:lpstr>Enterprise Cloud</vt:lpstr>
      <vt:lpstr>Social</vt:lpstr>
      <vt:lpstr>FX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2024-06-25T07:39:17Z</dcterms:created>
  <dcterms:modified xsi:type="dcterms:W3CDTF">2025-08-18T13:00:49Z</dcterms:modified>
</cp:coreProperties>
</file>