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Finance\Anaylsen\Sectors\Industry Research\Automotive\BMW\Analyse\"/>
    </mc:Choice>
  </mc:AlternateContent>
  <xr:revisionPtr revIDLastSave="0" documentId="13_ncr:1_{9A34E93D-A027-4606-BA32-30C43179175D}" xr6:coauthVersionLast="47" xr6:coauthVersionMax="47" xr10:uidLastSave="{00000000-0000-0000-0000-000000000000}"/>
  <bookViews>
    <workbookView xWindow="-120" yWindow="-120" windowWidth="38640" windowHeight="21060" activeTab="6" xr2:uid="{66E5C31B-706B-034C-8A86-6EBB8210369C}"/>
  </bookViews>
  <sheets>
    <sheet name="Tabelle1" sheetId="1" r:id="rId1"/>
    <sheet name="DCF" sheetId="7" r:id="rId2"/>
    <sheet name="Income Statement" sheetId="2" r:id="rId3"/>
    <sheet name="Working Capital Schedule" sheetId="3" r:id="rId4"/>
    <sheet name="Debt Schedule" sheetId="4" r:id="rId5"/>
    <sheet name="Fixed Asset Schedule" sheetId="5" r:id="rId6"/>
    <sheet name="Discount rate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" i="6" l="1"/>
  <c r="H31" i="6"/>
  <c r="H33" i="6"/>
  <c r="P7" i="6" s="1"/>
  <c r="G24" i="6"/>
  <c r="H25" i="6" s="1"/>
  <c r="H16" i="6" s="1"/>
  <c r="G23" i="6"/>
  <c r="H42" i="6"/>
  <c r="D42" i="6"/>
  <c r="H17" i="6"/>
  <c r="H9" i="6"/>
  <c r="E5" i="6"/>
  <c r="H5" i="6"/>
  <c r="H14" i="6" s="1"/>
  <c r="Q15" i="3"/>
  <c r="P15" i="3"/>
  <c r="P18" i="3" s="1"/>
  <c r="O15" i="3"/>
  <c r="N15" i="3"/>
  <c r="M15" i="3"/>
  <c r="L15" i="3"/>
  <c r="K15" i="3"/>
  <c r="J15" i="3"/>
  <c r="J18" i="3" s="1"/>
  <c r="O18" i="3"/>
  <c r="N18" i="3"/>
  <c r="K18" i="3"/>
  <c r="Q10" i="3"/>
  <c r="P10" i="3"/>
  <c r="O10" i="3"/>
  <c r="N10" i="3"/>
  <c r="M10" i="3"/>
  <c r="L10" i="3"/>
  <c r="K10" i="3"/>
  <c r="J10" i="3"/>
  <c r="I21" i="3"/>
  <c r="H21" i="3"/>
  <c r="G21" i="3"/>
  <c r="F21" i="3"/>
  <c r="I28" i="3"/>
  <c r="H28" i="3"/>
  <c r="G28" i="3"/>
  <c r="F28" i="3"/>
  <c r="E28" i="3"/>
  <c r="I27" i="3"/>
  <c r="H27" i="3"/>
  <c r="G27" i="3"/>
  <c r="F27" i="3"/>
  <c r="E27" i="3"/>
  <c r="I26" i="3"/>
  <c r="H26" i="3"/>
  <c r="G26" i="3"/>
  <c r="F26" i="3"/>
  <c r="E26" i="3"/>
  <c r="I25" i="3"/>
  <c r="H25" i="3"/>
  <c r="G25" i="3"/>
  <c r="F25" i="3"/>
  <c r="E25" i="3"/>
  <c r="I24" i="3"/>
  <c r="H24" i="3"/>
  <c r="G24" i="3"/>
  <c r="F24" i="3"/>
  <c r="I23" i="3"/>
  <c r="H23" i="3"/>
  <c r="G23" i="3"/>
  <c r="F23" i="3"/>
  <c r="E23" i="3"/>
  <c r="E24" i="3"/>
  <c r="Q18" i="3"/>
  <c r="M18" i="3"/>
  <c r="L18" i="3"/>
  <c r="I18" i="3"/>
  <c r="H18" i="3"/>
  <c r="G18" i="3"/>
  <c r="F18" i="3"/>
  <c r="E18" i="3"/>
  <c r="I12" i="3"/>
  <c r="H12" i="3"/>
  <c r="H20" i="3" s="1"/>
  <c r="G12" i="3"/>
  <c r="F12" i="3"/>
  <c r="F20" i="3" s="1"/>
  <c r="E12" i="3"/>
  <c r="E20" i="3" s="1"/>
  <c r="I25" i="2"/>
  <c r="H25" i="2"/>
  <c r="G25" i="2"/>
  <c r="F25" i="2"/>
  <c r="E25" i="2"/>
  <c r="Q22" i="2"/>
  <c r="P22" i="2"/>
  <c r="O22" i="2"/>
  <c r="N22" i="2"/>
  <c r="M22" i="2"/>
  <c r="L22" i="2"/>
  <c r="K22" i="2"/>
  <c r="J22" i="2"/>
  <c r="Q12" i="4"/>
  <c r="P12" i="4"/>
  <c r="O12" i="4"/>
  <c r="N12" i="4"/>
  <c r="M12" i="4"/>
  <c r="L12" i="4"/>
  <c r="K12" i="4"/>
  <c r="J12" i="4"/>
  <c r="I13" i="4"/>
  <c r="H13" i="4"/>
  <c r="G13" i="4"/>
  <c r="F13" i="4"/>
  <c r="E13" i="4"/>
  <c r="I9" i="4"/>
  <c r="H9" i="4"/>
  <c r="G9" i="4"/>
  <c r="F9" i="4"/>
  <c r="J10" i="4"/>
  <c r="E9" i="4"/>
  <c r="K8" i="4"/>
  <c r="K10" i="4" s="1"/>
  <c r="L8" i="4" s="1"/>
  <c r="L10" i="4" s="1"/>
  <c r="M8" i="4" s="1"/>
  <c r="M10" i="4" s="1"/>
  <c r="N8" i="4" s="1"/>
  <c r="N10" i="4" s="1"/>
  <c r="O8" i="4" s="1"/>
  <c r="O10" i="4" s="1"/>
  <c r="P8" i="4" s="1"/>
  <c r="P10" i="4" s="1"/>
  <c r="Q8" i="4" s="1"/>
  <c r="Q10" i="4" s="1"/>
  <c r="J8" i="4"/>
  <c r="I8" i="4"/>
  <c r="H8" i="4"/>
  <c r="G8" i="4"/>
  <c r="F8" i="4"/>
  <c r="E8" i="4"/>
  <c r="Q17" i="2"/>
  <c r="P17" i="2"/>
  <c r="O17" i="2"/>
  <c r="N17" i="2"/>
  <c r="M17" i="2"/>
  <c r="L17" i="2"/>
  <c r="K17" i="2"/>
  <c r="J17" i="2"/>
  <c r="K23" i="5"/>
  <c r="K22" i="5"/>
  <c r="K21" i="5"/>
  <c r="K19" i="5"/>
  <c r="L19" i="5"/>
  <c r="L21" i="5" s="1"/>
  <c r="L22" i="5" s="1"/>
  <c r="J19" i="5"/>
  <c r="I19" i="5"/>
  <c r="H19" i="5"/>
  <c r="G19" i="5"/>
  <c r="F19" i="5"/>
  <c r="K8" i="5"/>
  <c r="J11" i="5"/>
  <c r="J10" i="5" s="1"/>
  <c r="J16" i="5" s="1"/>
  <c r="I11" i="5"/>
  <c r="H11" i="5"/>
  <c r="H10" i="5" s="1"/>
  <c r="H9" i="5" s="1"/>
  <c r="G11" i="5"/>
  <c r="G10" i="5" s="1"/>
  <c r="G9" i="5" s="1"/>
  <c r="F11" i="5"/>
  <c r="F10" i="5" s="1"/>
  <c r="J8" i="5"/>
  <c r="I8" i="5"/>
  <c r="H8" i="5"/>
  <c r="G8" i="5"/>
  <c r="F8" i="5"/>
  <c r="I24" i="2"/>
  <c r="H24" i="2"/>
  <c r="G24" i="2"/>
  <c r="F24" i="2"/>
  <c r="E24" i="2"/>
  <c r="I17" i="2"/>
  <c r="J22" i="5" s="1"/>
  <c r="H17" i="2"/>
  <c r="I22" i="5" s="1"/>
  <c r="G17" i="2"/>
  <c r="H22" i="5" s="1"/>
  <c r="F17" i="2"/>
  <c r="G22" i="5" s="1"/>
  <c r="E17" i="2"/>
  <c r="F22" i="5" s="1"/>
  <c r="I20" i="2"/>
  <c r="H20" i="2"/>
  <c r="G20" i="2"/>
  <c r="F20" i="2"/>
  <c r="E20" i="2"/>
  <c r="I11" i="2"/>
  <c r="H11" i="2"/>
  <c r="G11" i="2"/>
  <c r="F11" i="2"/>
  <c r="E11" i="2"/>
  <c r="I7" i="2"/>
  <c r="H7" i="2"/>
  <c r="G7" i="2"/>
  <c r="F7" i="2"/>
  <c r="J6" i="2"/>
  <c r="K6" i="2" s="1"/>
  <c r="K19" i="2" s="1"/>
  <c r="H37" i="7"/>
  <c r="H57" i="7" s="1"/>
  <c r="G37" i="7"/>
  <c r="G57" i="7" s="1"/>
  <c r="F37" i="7"/>
  <c r="F57" i="7" s="1"/>
  <c r="E37" i="7"/>
  <c r="E57" i="7" s="1"/>
  <c r="D37" i="7"/>
  <c r="D57" i="7" s="1"/>
  <c r="J18" i="7"/>
  <c r="K18" i="7" s="1"/>
  <c r="L18" i="7" s="1"/>
  <c r="M18" i="7" s="1"/>
  <c r="N18" i="7" s="1"/>
  <c r="O18" i="7" s="1"/>
  <c r="P18" i="7" s="1"/>
  <c r="K9" i="3" l="1"/>
  <c r="K12" i="3" s="1"/>
  <c r="K20" i="3" s="1"/>
  <c r="J9" i="3"/>
  <c r="J12" i="3" s="1"/>
  <c r="J20" i="3" s="1"/>
  <c r="J21" i="3" s="1"/>
  <c r="J11" i="3"/>
  <c r="K25" i="2"/>
  <c r="K26" i="2" s="1"/>
  <c r="K16" i="3" s="1"/>
  <c r="K11" i="3"/>
  <c r="H15" i="6"/>
  <c r="H19" i="6" s="1"/>
  <c r="M8" i="6" s="1"/>
  <c r="H8" i="6"/>
  <c r="H10" i="6" s="1"/>
  <c r="M7" i="6" s="1"/>
  <c r="G20" i="3"/>
  <c r="I20" i="3"/>
  <c r="I21" i="5"/>
  <c r="I20" i="5" s="1"/>
  <c r="F16" i="5"/>
  <c r="F9" i="5"/>
  <c r="G21" i="5"/>
  <c r="G20" i="5" s="1"/>
  <c r="F21" i="5"/>
  <c r="F20" i="5" s="1"/>
  <c r="J25" i="5"/>
  <c r="J21" i="5"/>
  <c r="J20" i="5" s="1"/>
  <c r="H21" i="5"/>
  <c r="H20" i="5" s="1"/>
  <c r="F14" i="5"/>
  <c r="J14" i="5"/>
  <c r="G16" i="5"/>
  <c r="K10" i="5"/>
  <c r="G14" i="5"/>
  <c r="H16" i="5"/>
  <c r="L10" i="5"/>
  <c r="J9" i="5"/>
  <c r="H14" i="5"/>
  <c r="I10" i="5"/>
  <c r="L23" i="5"/>
  <c r="M19" i="5" s="1"/>
  <c r="M21" i="5" s="1"/>
  <c r="J10" i="2"/>
  <c r="J19" i="2"/>
  <c r="J25" i="2" s="1"/>
  <c r="J26" i="2" s="1"/>
  <c r="J16" i="3" s="1"/>
  <c r="L6" i="2"/>
  <c r="K10" i="2"/>
  <c r="L9" i="3" l="1"/>
  <c r="L12" i="3" s="1"/>
  <c r="L20" i="3" s="1"/>
  <c r="L21" i="3" s="1"/>
  <c r="L11" i="3"/>
  <c r="P10" i="6"/>
  <c r="K21" i="3"/>
  <c r="G25" i="5"/>
  <c r="I25" i="5"/>
  <c r="L19" i="2"/>
  <c r="L25" i="2" s="1"/>
  <c r="L26" i="2" s="1"/>
  <c r="L16" i="3" s="1"/>
  <c r="M10" i="5"/>
  <c r="I16" i="5"/>
  <c r="I9" i="5"/>
  <c r="L11" i="5"/>
  <c r="K16" i="2" s="1"/>
  <c r="K15" i="2" s="1"/>
  <c r="K13" i="2" s="1"/>
  <c r="K17" i="3" s="1"/>
  <c r="H25" i="5"/>
  <c r="F25" i="5"/>
  <c r="K9" i="5"/>
  <c r="K11" i="5"/>
  <c r="J16" i="2" s="1"/>
  <c r="J15" i="2" s="1"/>
  <c r="J13" i="2" s="1"/>
  <c r="J17" i="3" s="1"/>
  <c r="I14" i="5"/>
  <c r="M22" i="5"/>
  <c r="M23" i="5" s="1"/>
  <c r="N19" i="5" s="1"/>
  <c r="N21" i="5" s="1"/>
  <c r="M6" i="2"/>
  <c r="L10" i="2"/>
  <c r="K12" i="5" l="1"/>
  <c r="L8" i="5" s="1"/>
  <c r="L9" i="5" s="1"/>
  <c r="M9" i="3"/>
  <c r="M12" i="3" s="1"/>
  <c r="M20" i="3" s="1"/>
  <c r="M21" i="3" s="1"/>
  <c r="M11" i="3"/>
  <c r="M19" i="2"/>
  <c r="M25" i="2" s="1"/>
  <c r="M26" i="2" s="1"/>
  <c r="M16" i="3" s="1"/>
  <c r="N10" i="5"/>
  <c r="M11" i="5"/>
  <c r="L16" i="2" s="1"/>
  <c r="L15" i="2" s="1"/>
  <c r="L13" i="2" s="1"/>
  <c r="L17" i="3" s="1"/>
  <c r="L12" i="5"/>
  <c r="M8" i="5" s="1"/>
  <c r="M9" i="5" s="1"/>
  <c r="N23" i="5"/>
  <c r="O19" i="5" s="1"/>
  <c r="O21" i="5" s="1"/>
  <c r="N22" i="5"/>
  <c r="N6" i="2"/>
  <c r="M10" i="2"/>
  <c r="N11" i="3" l="1"/>
  <c r="N9" i="3"/>
  <c r="N12" i="3" s="1"/>
  <c r="N20" i="3" s="1"/>
  <c r="N21" i="3" s="1"/>
  <c r="M12" i="5"/>
  <c r="N8" i="5" s="1"/>
  <c r="N9" i="5" s="1"/>
  <c r="N11" i="5"/>
  <c r="M16" i="2" s="1"/>
  <c r="M15" i="2" s="1"/>
  <c r="M13" i="2" s="1"/>
  <c r="M17" i="3" s="1"/>
  <c r="N19" i="2"/>
  <c r="N25" i="2" s="1"/>
  <c r="N26" i="2" s="1"/>
  <c r="N16" i="3" s="1"/>
  <c r="O10" i="5"/>
  <c r="O22" i="5"/>
  <c r="O23" i="5" s="1"/>
  <c r="P19" i="5" s="1"/>
  <c r="P21" i="5" s="1"/>
  <c r="O6" i="2"/>
  <c r="N10" i="2"/>
  <c r="O11" i="3" l="1"/>
  <c r="O9" i="3"/>
  <c r="O12" i="3" s="1"/>
  <c r="O20" i="3" s="1"/>
  <c r="O21" i="3" s="1"/>
  <c r="O19" i="2"/>
  <c r="O25" i="2" s="1"/>
  <c r="O26" i="2" s="1"/>
  <c r="O16" i="3" s="1"/>
  <c r="P10" i="5"/>
  <c r="O11" i="5"/>
  <c r="N16" i="2" s="1"/>
  <c r="N15" i="2" s="1"/>
  <c r="N13" i="2" s="1"/>
  <c r="N17" i="3" s="1"/>
  <c r="N12" i="5"/>
  <c r="O8" i="5" s="1"/>
  <c r="O9" i="5" s="1"/>
  <c r="P22" i="5"/>
  <c r="P23" i="5" s="1"/>
  <c r="Q19" i="5" s="1"/>
  <c r="Q21" i="5" s="1"/>
  <c r="P6" i="2"/>
  <c r="O10" i="2"/>
  <c r="A3" i="2"/>
  <c r="P9" i="3" l="1"/>
  <c r="P12" i="3" s="1"/>
  <c r="P20" i="3" s="1"/>
  <c r="P21" i="3" s="1"/>
  <c r="P11" i="3"/>
  <c r="O12" i="5"/>
  <c r="P8" i="5" s="1"/>
  <c r="P9" i="5" s="1"/>
  <c r="P19" i="2"/>
  <c r="P25" i="2" s="1"/>
  <c r="P26" i="2" s="1"/>
  <c r="P16" i="3" s="1"/>
  <c r="Q10" i="5"/>
  <c r="P11" i="5"/>
  <c r="O16" i="2" s="1"/>
  <c r="O15" i="2" s="1"/>
  <c r="O13" i="2" s="1"/>
  <c r="O17" i="3" s="1"/>
  <c r="Q22" i="5"/>
  <c r="Q23" i="5" s="1"/>
  <c r="R19" i="5" s="1"/>
  <c r="R21" i="5" s="1"/>
  <c r="Q6" i="2"/>
  <c r="P10" i="2"/>
  <c r="K6" i="5"/>
  <c r="L6" i="5" s="1"/>
  <c r="M6" i="5" s="1"/>
  <c r="N6" i="5" s="1"/>
  <c r="O6" i="5" s="1"/>
  <c r="P6" i="5" s="1"/>
  <c r="Q6" i="5" s="1"/>
  <c r="R6" i="5" s="1"/>
  <c r="J6" i="4"/>
  <c r="K6" i="4" s="1"/>
  <c r="L6" i="4" s="1"/>
  <c r="M6" i="4" s="1"/>
  <c r="N6" i="4" s="1"/>
  <c r="O6" i="4" s="1"/>
  <c r="P6" i="4" s="1"/>
  <c r="Q6" i="4" s="1"/>
  <c r="J6" i="3"/>
  <c r="K6" i="3" s="1"/>
  <c r="L6" i="3" s="1"/>
  <c r="M6" i="3" s="1"/>
  <c r="N6" i="3" s="1"/>
  <c r="O6" i="3" s="1"/>
  <c r="P6" i="3" s="1"/>
  <c r="Q6" i="3" s="1"/>
  <c r="J5" i="2"/>
  <c r="K5" i="2" s="1"/>
  <c r="L5" i="2" s="1"/>
  <c r="M5" i="2" s="1"/>
  <c r="N5" i="2" s="1"/>
  <c r="O5" i="2" s="1"/>
  <c r="P5" i="2" s="1"/>
  <c r="Q5" i="2" s="1"/>
  <c r="A3" i="3"/>
  <c r="A2" i="3"/>
  <c r="R10" i="5" l="1"/>
  <c r="R11" i="5" s="1"/>
  <c r="Q16" i="2" s="1"/>
  <c r="Q15" i="2" s="1"/>
  <c r="Q9" i="3"/>
  <c r="Q12" i="3" s="1"/>
  <c r="Q20" i="3" s="1"/>
  <c r="Q21" i="3" s="1"/>
  <c r="Q11" i="3"/>
  <c r="P12" i="5"/>
  <c r="Q8" i="5" s="1"/>
  <c r="Q9" i="5" s="1"/>
  <c r="Q11" i="5"/>
  <c r="P16" i="2" s="1"/>
  <c r="P15" i="2" s="1"/>
  <c r="P13" i="2" s="1"/>
  <c r="P17" i="3" s="1"/>
  <c r="R23" i="5"/>
  <c r="R22" i="5"/>
  <c r="Q10" i="2"/>
  <c r="Q19" i="2"/>
  <c r="Q25" i="2" s="1"/>
  <c r="Q26" i="2" s="1"/>
  <c r="Q16" i="3" s="1"/>
  <c r="Q13" i="2" l="1"/>
  <c r="Q17" i="3" s="1"/>
  <c r="Q12" i="5"/>
  <c r="R8" i="5" s="1"/>
  <c r="R9" i="5" s="1"/>
  <c r="R12" i="5"/>
  <c r="I26" i="7"/>
  <c r="I25" i="7" s="1"/>
  <c r="I32" i="7"/>
  <c r="I31" i="7" s="1"/>
  <c r="I52" i="7"/>
  <c r="I51" i="7" s="1"/>
  <c r="I46" i="7"/>
  <c r="I45" i="7" s="1"/>
  <c r="I40" i="7"/>
  <c r="I39" i="7" s="1"/>
  <c r="P20" i="7"/>
  <c r="L32" i="7"/>
  <c r="P32" i="7"/>
  <c r="K40" i="7"/>
  <c r="O40" i="7"/>
  <c r="K46" i="7"/>
  <c r="O46" i="7"/>
  <c r="I20" i="7"/>
  <c r="I19" i="7" s="1"/>
  <c r="M26" i="7"/>
  <c r="M32" i="7"/>
  <c r="L40" i="7"/>
  <c r="P40" i="7"/>
  <c r="L46" i="7"/>
  <c r="P46" i="7"/>
  <c r="L52" i="7"/>
  <c r="J20" i="7"/>
  <c r="N20" i="7"/>
  <c r="J26" i="7"/>
  <c r="N26" i="7"/>
  <c r="J32" i="7"/>
  <c r="N32" i="7"/>
  <c r="M40" i="7"/>
  <c r="M46" i="7"/>
  <c r="M52" i="7"/>
  <c r="K20" i="7"/>
  <c r="O20" i="7"/>
  <c r="K26" i="7"/>
  <c r="O26" i="7"/>
  <c r="K32" i="7"/>
  <c r="O32" i="7"/>
  <c r="J40" i="7"/>
  <c r="N40" i="7"/>
  <c r="J46" i="7"/>
  <c r="N46" i="7"/>
  <c r="J52" i="7"/>
  <c r="N52" i="7"/>
  <c r="L20" i="7"/>
  <c r="P26" i="7"/>
  <c r="K52" i="7"/>
  <c r="O52" i="7"/>
  <c r="L26" i="7"/>
  <c r="M20" i="7"/>
  <c r="P52" i="7"/>
  <c r="J19" i="7" l="1"/>
  <c r="K19" i="7" s="1"/>
  <c r="L19" i="7" s="1"/>
  <c r="M19" i="7" s="1"/>
  <c r="N19" i="7" s="1"/>
  <c r="O19" i="7" s="1"/>
  <c r="P19" i="7" s="1"/>
  <c r="J39" i="7"/>
  <c r="K39" i="7" s="1"/>
  <c r="L39" i="7" s="1"/>
  <c r="M39" i="7" s="1"/>
  <c r="N39" i="7" s="1"/>
  <c r="O39" i="7" s="1"/>
  <c r="P39" i="7" s="1"/>
  <c r="J31" i="7"/>
  <c r="K31" i="7" s="1"/>
  <c r="L31" i="7" s="1"/>
  <c r="M31" i="7" s="1"/>
  <c r="N31" i="7" s="1"/>
  <c r="O31" i="7" s="1"/>
  <c r="P31" i="7" s="1"/>
  <c r="I37" i="7"/>
  <c r="I57" i="7" s="1"/>
  <c r="I58" i="7" s="1"/>
  <c r="J45" i="7"/>
  <c r="K45" i="7" s="1"/>
  <c r="L45" i="7" s="1"/>
  <c r="M45" i="7" s="1"/>
  <c r="N45" i="7" s="1"/>
  <c r="O45" i="7" s="1"/>
  <c r="P45" i="7" s="1"/>
  <c r="J51" i="7"/>
  <c r="K51" i="7" s="1"/>
  <c r="L51" i="7" s="1"/>
  <c r="M51" i="7" s="1"/>
  <c r="N51" i="7" s="1"/>
  <c r="O51" i="7" s="1"/>
  <c r="P51" i="7" s="1"/>
  <c r="J25" i="7"/>
  <c r="K25" i="7" l="1"/>
  <c r="J37" i="7"/>
  <c r="J57" i="7" s="1"/>
  <c r="J58" i="7" s="1"/>
  <c r="L25" i="7" l="1"/>
  <c r="K37" i="7"/>
  <c r="K57" i="7" s="1"/>
  <c r="K58" i="7" s="1"/>
  <c r="M25" i="7" l="1"/>
  <c r="L37" i="7"/>
  <c r="L57" i="7" s="1"/>
  <c r="L58" i="7" s="1"/>
  <c r="N25" i="7" l="1"/>
  <c r="M37" i="7"/>
  <c r="M57" i="7" s="1"/>
  <c r="M58" i="7" s="1"/>
  <c r="O25" i="7" l="1"/>
  <c r="N37" i="7"/>
  <c r="N57" i="7" s="1"/>
  <c r="N58" i="7" s="1"/>
  <c r="P25" i="7" l="1"/>
  <c r="P37" i="7" s="1"/>
  <c r="P57" i="7" s="1"/>
  <c r="O37" i="7"/>
  <c r="O57" i="7" s="1"/>
  <c r="O58" i="7" s="1"/>
  <c r="P58" i="7" l="1"/>
  <c r="P60" i="7"/>
  <c r="P61" i="7" s="1"/>
  <c r="P63" i="7" l="1"/>
  <c r="P66" i="7" s="1"/>
  <c r="P68" i="7" s="1"/>
  <c r="H6" i="7" s="1"/>
  <c r="L6" i="7" s="1"/>
</calcChain>
</file>

<file path=xl/sharedStrings.xml><?xml version="1.0" encoding="utf-8"?>
<sst xmlns="http://schemas.openxmlformats.org/spreadsheetml/2006/main" count="289" uniqueCount="152">
  <si>
    <t>Income Statement</t>
  </si>
  <si>
    <t>Figures in mm EUR</t>
  </si>
  <si>
    <t>Sales/Revenue</t>
  </si>
  <si>
    <t>Growth rate %</t>
  </si>
  <si>
    <t>x</t>
  </si>
  <si>
    <t xml:space="preserve">Cost of Sales </t>
  </si>
  <si>
    <t>Gross Profit</t>
  </si>
  <si>
    <t>Gross Margin %</t>
  </si>
  <si>
    <t xml:space="preserve">Depreciation &amp; Amortaziation </t>
  </si>
  <si>
    <t>Depreciation</t>
  </si>
  <si>
    <t>Amortaziation</t>
  </si>
  <si>
    <t>Operatin Profit (EBIT)</t>
  </si>
  <si>
    <t>EBIT Margin %</t>
  </si>
  <si>
    <t>Taxes</t>
  </si>
  <si>
    <t>PBT</t>
  </si>
  <si>
    <t>Tax expenses</t>
  </si>
  <si>
    <t>H</t>
  </si>
  <si>
    <t>P</t>
  </si>
  <si>
    <t>Current Assets</t>
  </si>
  <si>
    <t>Debtors</t>
  </si>
  <si>
    <t>Inventory</t>
  </si>
  <si>
    <t xml:space="preserve">Other Current Assets </t>
  </si>
  <si>
    <t xml:space="preserve">Total Current Assets </t>
  </si>
  <si>
    <t>Current Liabilities</t>
  </si>
  <si>
    <t>Creditors</t>
  </si>
  <si>
    <t xml:space="preserve">Accured income payables </t>
  </si>
  <si>
    <t xml:space="preserve">Other accurals </t>
  </si>
  <si>
    <t xml:space="preserve">Total Current Liabilties </t>
  </si>
  <si>
    <t>Total Net Working Capital</t>
  </si>
  <si>
    <t xml:space="preserve">Change in Net Working Capital </t>
  </si>
  <si>
    <t>Inventory Days</t>
  </si>
  <si>
    <t xml:space="preserve">Other Current Assets as % of revenue </t>
  </si>
  <si>
    <t>Creditor days</t>
  </si>
  <si>
    <t>Oppening balance</t>
  </si>
  <si>
    <t>Closing Balance</t>
  </si>
  <si>
    <t xml:space="preserve">Interest Expenses </t>
  </si>
  <si>
    <t>Interes rate (pre tax)</t>
  </si>
  <si>
    <t>Fixed Assets Schedule</t>
  </si>
  <si>
    <t>Opening Balance</t>
  </si>
  <si>
    <t>Add: Net puchases</t>
  </si>
  <si>
    <t>Total Fixed Assets</t>
  </si>
  <si>
    <t>Less Depreciation</t>
  </si>
  <si>
    <t xml:space="preserve">Rate of Depreciation </t>
  </si>
  <si>
    <t>Fixed Assets Turn Over Ratio</t>
  </si>
  <si>
    <t xml:space="preserve">Other Intangible Assets Schedule </t>
  </si>
  <si>
    <t xml:space="preserve">Rate of Amortization </t>
  </si>
  <si>
    <t>Cost of Debt</t>
  </si>
  <si>
    <t>Risk free Rate</t>
  </si>
  <si>
    <t>Implied Share Price</t>
  </si>
  <si>
    <t>Latest Share Price</t>
  </si>
  <si>
    <t>Buy/Sell</t>
  </si>
  <si>
    <t>EBIT</t>
  </si>
  <si>
    <t xml:space="preserve">Revenue </t>
  </si>
  <si>
    <t xml:space="preserve">Taxes </t>
  </si>
  <si>
    <t>D&amp;A</t>
  </si>
  <si>
    <t>Change in NWC</t>
  </si>
  <si>
    <t>CapEx</t>
  </si>
  <si>
    <t>WACC</t>
  </si>
  <si>
    <t>TGR</t>
  </si>
  <si>
    <t>Switches</t>
  </si>
  <si>
    <t>DCF</t>
  </si>
  <si>
    <t>Assumptions</t>
  </si>
  <si>
    <t>Optimistic</t>
  </si>
  <si>
    <t xml:space="preserve">Base </t>
  </si>
  <si>
    <t>growth %</t>
  </si>
  <si>
    <t xml:space="preserve">% of Revenue </t>
  </si>
  <si>
    <t>EBIAT</t>
  </si>
  <si>
    <t>Cap EX</t>
  </si>
  <si>
    <t>Consevarive</t>
  </si>
  <si>
    <t>Conservative</t>
  </si>
  <si>
    <t>Unlevered FCF</t>
  </si>
  <si>
    <t>Present Value of FCF</t>
  </si>
  <si>
    <t xml:space="preserve">Terminal Value </t>
  </si>
  <si>
    <t xml:space="preserve">Present Value </t>
  </si>
  <si>
    <t xml:space="preserve">Enterprise Value </t>
  </si>
  <si>
    <t xml:space="preserve">(-)Cash </t>
  </si>
  <si>
    <t>(+)Debt</t>
  </si>
  <si>
    <t xml:space="preserve">Equity Value </t>
  </si>
  <si>
    <t>Number of shares</t>
  </si>
  <si>
    <t xml:space="preserve">Senstivity Tables </t>
  </si>
  <si>
    <t>Implied Upside</t>
  </si>
  <si>
    <t>n.a.</t>
  </si>
  <si>
    <t>Langfrsitg -&gt; BIP Wachstum!</t>
  </si>
  <si>
    <t xml:space="preserve">Durschnitt </t>
  </si>
  <si>
    <t>Intrest Expenses</t>
  </si>
  <si>
    <t>Taxe Rate</t>
  </si>
  <si>
    <t>Ungefähr Durchsnitt für Prognose</t>
  </si>
  <si>
    <t xml:space="preserve">Fixed Asset Scheduele </t>
  </si>
  <si>
    <t>Durchsnitt</t>
  </si>
  <si>
    <t>Less Amortization</t>
  </si>
  <si>
    <t>Total OIA Assets</t>
  </si>
  <si>
    <t>Prognose -&gt; Strategie lesen</t>
  </si>
  <si>
    <t>Prgnose -&gt; Unternehmen investiert nicht in intangible Assets! Muss je Unternehmen angespasst werden</t>
  </si>
  <si>
    <t>Other Operating Expenses</t>
  </si>
  <si>
    <t>Add/Less Debt taken/repaid</t>
  </si>
  <si>
    <t>Prognose aus Jahresabschluss</t>
  </si>
  <si>
    <t>Prognose bleibt ungefähr Konstant</t>
  </si>
  <si>
    <t xml:space="preserve">=&gt; Longterm Debt + Current Portion of Longterm Debt + Notes and Loan Paybles </t>
  </si>
  <si>
    <t>=&gt; Property Plant amd Equpment Net</t>
  </si>
  <si>
    <t>=&gt; Other Intangible Assets net</t>
  </si>
  <si>
    <t>Daten aus Bilanz</t>
  </si>
  <si>
    <t>Accured income tax payables (% of Income tax)</t>
  </si>
  <si>
    <t>Other accruals (% of operating expenses)</t>
  </si>
  <si>
    <t xml:space="preserve">Invesntory lesen und Prognostizieren </t>
  </si>
  <si>
    <t xml:space="preserve">Average in der Zukunft </t>
  </si>
  <si>
    <t xml:space="preserve">Über creditors informieren und prognostizeiren </t>
  </si>
  <si>
    <t xml:space="preserve">Debtor Days </t>
  </si>
  <si>
    <t xml:space="preserve">Debt Policy lesen und prognostizieren =&gt; Debt Turnover Ratio </t>
  </si>
  <si>
    <t>Add: Company Risk Premium</t>
  </si>
  <si>
    <t xml:space="preserve">Add: Country Risk Premium </t>
  </si>
  <si>
    <t>Tax Rates</t>
  </si>
  <si>
    <t>Post Tax cost of Debt</t>
  </si>
  <si>
    <t>Cost of Equity</t>
  </si>
  <si>
    <t>Beta</t>
  </si>
  <si>
    <t>Return on markets</t>
  </si>
  <si>
    <t>Start Date</t>
  </si>
  <si>
    <t>Valuation Date</t>
  </si>
  <si>
    <t>Years</t>
  </si>
  <si>
    <t>CAGR</t>
  </si>
  <si>
    <t>Calculation of Return of the market</t>
  </si>
  <si>
    <t xml:space="preserve">Calculation of market value weights </t>
  </si>
  <si>
    <t xml:space="preserve">Shares outstanding </t>
  </si>
  <si>
    <t>Price per Share</t>
  </si>
  <si>
    <t>Value of equity Shares</t>
  </si>
  <si>
    <t>WACC Calculation</t>
  </si>
  <si>
    <t>Cd</t>
  </si>
  <si>
    <t>Ce</t>
  </si>
  <si>
    <t>Wd</t>
  </si>
  <si>
    <t>We</t>
  </si>
  <si>
    <t xml:space="preserve">Date: </t>
  </si>
  <si>
    <t xml:space="preserve">Risk Free Rate </t>
  </si>
  <si>
    <t>Ashwath Damodran Dataset</t>
  </si>
  <si>
    <t>Marginal Rate</t>
  </si>
  <si>
    <t>Date</t>
  </si>
  <si>
    <t>Adj. Close Market</t>
  </si>
  <si>
    <t>Adj. Close Company</t>
  </si>
  <si>
    <t>Calculation of Beta</t>
  </si>
  <si>
    <t>Last 3 Years Weekly Data</t>
  </si>
  <si>
    <t>Datum</t>
  </si>
  <si>
    <t>Stand</t>
  </si>
  <si>
    <t>Value of Debt</t>
  </si>
  <si>
    <t>Daten aus Jahresabschluss</t>
  </si>
  <si>
    <t xml:space="preserve">Preis </t>
  </si>
  <si>
    <t>10 jahres Staatsanleihen Return</t>
  </si>
  <si>
    <t xml:space="preserve">BMW </t>
  </si>
  <si>
    <t xml:space="preserve">Assumptions </t>
  </si>
  <si>
    <t>E-Auto Anteil</t>
  </si>
  <si>
    <t>Aktuell</t>
  </si>
  <si>
    <t>Bis 2030</t>
  </si>
  <si>
    <t>BMW</t>
  </si>
  <si>
    <t>Bayrische Motorenwerke AG</t>
  </si>
  <si>
    <t>Date: 27/11/2023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</si>
</sst>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3" borderId="0" xfId="0" applyFill="1" applyAlignment="1">
      <alignment horizontal="center"/>
    </xf>
    <xf numFmtId="0" fontId="3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2" borderId="0" xfId="0" applyFont="1" applyFill="1" applyAlignment="1">
      <alignment horizontal="left"/>
    </xf>
    <xf numFmtId="0" fontId="0" fillId="0" borderId="2" xfId="0" applyBorder="1"/>
    <xf numFmtId="0" fontId="4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0" xfId="0" applyFont="1"/>
    <xf numFmtId="0" fontId="0" fillId="4" borderId="3" xfId="0" applyFill="1" applyBorder="1"/>
    <xf numFmtId="0" fontId="1" fillId="0" borderId="2" xfId="0" applyFont="1" applyBorder="1"/>
    <xf numFmtId="0" fontId="0" fillId="0" borderId="4" xfId="0" applyBorder="1"/>
    <xf numFmtId="0" fontId="0" fillId="3" borderId="0" xfId="0" applyFill="1"/>
    <xf numFmtId="0" fontId="5" fillId="0" borderId="0" xfId="0" applyFont="1"/>
    <xf numFmtId="0" fontId="5" fillId="0" borderId="1" xfId="0" applyFont="1" applyBorder="1"/>
    <xf numFmtId="0" fontId="1" fillId="0" borderId="0" xfId="0" applyFont="1" applyAlignment="1">
      <alignment horizontal="left" indent="1"/>
    </xf>
    <xf numFmtId="0" fontId="0" fillId="0" borderId="0" xfId="0" quotePrefix="1"/>
    <xf numFmtId="0" fontId="6" fillId="0" borderId="0" xfId="0" applyFont="1"/>
    <xf numFmtId="0" fontId="6" fillId="0" borderId="0" xfId="0" quotePrefix="1" applyFont="1"/>
    <xf numFmtId="9" fontId="0" fillId="0" borderId="0" xfId="0" applyNumberFormat="1"/>
    <xf numFmtId="3" fontId="0" fillId="0" borderId="0" xfId="0" applyNumberFormat="1"/>
    <xf numFmtId="164" fontId="0" fillId="0" borderId="0" xfId="1" applyNumberFormat="1" applyFont="1"/>
    <xf numFmtId="164" fontId="5" fillId="0" borderId="0" xfId="1" applyNumberFormat="1" applyFont="1"/>
    <xf numFmtId="0" fontId="2" fillId="2" borderId="0" xfId="0" applyFont="1" applyFill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652DA-C45C-5D4E-AE0C-5B4081677787}">
  <dimension ref="A1:B10"/>
  <sheetViews>
    <sheetView workbookViewId="0">
      <selection activeCell="C12" sqref="C12"/>
    </sheetView>
  </sheetViews>
  <sheetFormatPr defaultColWidth="11" defaultRowHeight="15.75" x14ac:dyDescent="0.25"/>
  <sheetData>
    <row r="1" spans="1:2" x14ac:dyDescent="0.25">
      <c r="A1" t="s">
        <v>144</v>
      </c>
    </row>
    <row r="7" spans="1:2" x14ac:dyDescent="0.25">
      <c r="A7" s="1" t="s">
        <v>145</v>
      </c>
    </row>
    <row r="8" spans="1:2" x14ac:dyDescent="0.25">
      <c r="A8" t="s">
        <v>146</v>
      </c>
    </row>
    <row r="9" spans="1:2" x14ac:dyDescent="0.25">
      <c r="A9" t="s">
        <v>147</v>
      </c>
      <c r="B9" s="27">
        <v>0.3</v>
      </c>
    </row>
    <row r="10" spans="1:2" x14ac:dyDescent="0.25">
      <c r="A10" t="s">
        <v>148</v>
      </c>
      <c r="B10" s="27">
        <v>0.5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13A74-6F8A-3844-B3B9-5088287A58BE}">
  <dimension ref="A2:V73"/>
  <sheetViews>
    <sheetView showGridLines="0" workbookViewId="0">
      <selection activeCell="B2" sqref="B2"/>
    </sheetView>
  </sheetViews>
  <sheetFormatPr defaultColWidth="11" defaultRowHeight="15.75" x14ac:dyDescent="0.25"/>
  <cols>
    <col min="1" max="1" width="5.625" style="3" customWidth="1"/>
  </cols>
  <sheetData>
    <row r="2" spans="1:22" ht="18.75" x14ac:dyDescent="0.3">
      <c r="A2" s="15"/>
      <c r="B2" s="14" t="s">
        <v>150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6" spans="1:22" x14ac:dyDescent="0.25">
      <c r="A6" s="3" t="s">
        <v>4</v>
      </c>
      <c r="B6" s="1" t="s">
        <v>149</v>
      </c>
      <c r="F6" t="s">
        <v>48</v>
      </c>
      <c r="H6" s="17" t="e">
        <f ca="1">P68</f>
        <v>#DIV/0!</v>
      </c>
      <c r="J6" t="s">
        <v>80</v>
      </c>
      <c r="L6" s="17" t="e">
        <f ca="1">H6/H7-1</f>
        <v>#DIV/0!</v>
      </c>
    </row>
    <row r="7" spans="1:22" x14ac:dyDescent="0.25">
      <c r="B7" s="1" t="s">
        <v>151</v>
      </c>
      <c r="F7" t="s">
        <v>49</v>
      </c>
      <c r="H7" s="17">
        <v>92.7</v>
      </c>
      <c r="J7" t="s">
        <v>50</v>
      </c>
      <c r="L7" s="17"/>
    </row>
    <row r="10" spans="1:22" x14ac:dyDescent="0.25">
      <c r="A10" s="3" t="s">
        <v>4</v>
      </c>
      <c r="B10" s="6" t="s">
        <v>59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16"/>
      <c r="N10" s="16"/>
      <c r="O10" s="6" t="s">
        <v>61</v>
      </c>
      <c r="P10" s="6"/>
      <c r="Q10" s="6"/>
      <c r="R10" s="6"/>
      <c r="S10" s="6"/>
      <c r="T10" s="6"/>
      <c r="U10" s="6"/>
    </row>
    <row r="11" spans="1:22" x14ac:dyDescent="0.25">
      <c r="B11" t="s">
        <v>52</v>
      </c>
      <c r="C11" s="17">
        <v>2</v>
      </c>
      <c r="E11" t="s">
        <v>54</v>
      </c>
      <c r="G11" s="17"/>
      <c r="I11" t="s">
        <v>57</v>
      </c>
      <c r="K11" s="17"/>
      <c r="O11" s="1" t="s">
        <v>57</v>
      </c>
      <c r="S11" s="1" t="s">
        <v>58</v>
      </c>
    </row>
    <row r="12" spans="1:22" x14ac:dyDescent="0.25">
      <c r="B12" t="s">
        <v>51</v>
      </c>
      <c r="C12" s="17">
        <v>2</v>
      </c>
      <c r="E12" t="s">
        <v>55</v>
      </c>
      <c r="G12" s="17"/>
      <c r="I12" t="s">
        <v>58</v>
      </c>
      <c r="K12" s="17"/>
      <c r="O12" s="2" t="s">
        <v>69</v>
      </c>
      <c r="Q12" s="17"/>
      <c r="S12" s="2" t="s">
        <v>69</v>
      </c>
      <c r="U12" s="17"/>
    </row>
    <row r="13" spans="1:22" x14ac:dyDescent="0.25">
      <c r="B13" t="s">
        <v>53</v>
      </c>
      <c r="C13" s="17">
        <v>3</v>
      </c>
      <c r="E13" t="s">
        <v>56</v>
      </c>
      <c r="G13" s="17"/>
      <c r="O13" s="2" t="s">
        <v>63</v>
      </c>
      <c r="Q13" s="17"/>
      <c r="S13" s="2" t="s">
        <v>63</v>
      </c>
      <c r="U13" s="17"/>
    </row>
    <row r="14" spans="1:22" x14ac:dyDescent="0.25">
      <c r="O14" s="2" t="s">
        <v>62</v>
      </c>
      <c r="Q14" s="17"/>
      <c r="S14" s="2" t="s">
        <v>62</v>
      </c>
      <c r="U14" s="17"/>
    </row>
    <row r="17" spans="1:16" x14ac:dyDescent="0.25">
      <c r="I17" s="20">
        <v>1</v>
      </c>
      <c r="J17" s="20">
        <v>2</v>
      </c>
      <c r="K17" s="20">
        <v>3</v>
      </c>
      <c r="L17" s="20">
        <v>4</v>
      </c>
      <c r="M17" s="20">
        <v>5</v>
      </c>
      <c r="N17" s="20">
        <v>6</v>
      </c>
      <c r="O17" s="20">
        <v>7</v>
      </c>
      <c r="P17" s="20">
        <v>8</v>
      </c>
    </row>
    <row r="18" spans="1:16" x14ac:dyDescent="0.25">
      <c r="A18" s="3" t="s">
        <v>4</v>
      </c>
      <c r="B18" s="6" t="s">
        <v>60</v>
      </c>
      <c r="C18" s="6"/>
      <c r="D18" s="6">
        <v>2018</v>
      </c>
      <c r="E18" s="6">
        <v>2019</v>
      </c>
      <c r="F18" s="6">
        <v>2020</v>
      </c>
      <c r="G18" s="6">
        <v>2021</v>
      </c>
      <c r="H18" s="6">
        <v>2022</v>
      </c>
      <c r="I18" s="6">
        <v>2023</v>
      </c>
      <c r="J18" s="6">
        <f>I18+1</f>
        <v>2024</v>
      </c>
      <c r="K18" s="6">
        <f>J18+1</f>
        <v>2025</v>
      </c>
      <c r="L18" s="6">
        <f>K18+1</f>
        <v>2026</v>
      </c>
      <c r="M18" s="6">
        <f t="shared" ref="M18:P18" si="0">L18+1</f>
        <v>2027</v>
      </c>
      <c r="N18" s="6">
        <f t="shared" si="0"/>
        <v>2028</v>
      </c>
      <c r="O18" s="6">
        <f t="shared" si="0"/>
        <v>2029</v>
      </c>
      <c r="P18" s="6">
        <f t="shared" si="0"/>
        <v>2030</v>
      </c>
    </row>
    <row r="19" spans="1:16" x14ac:dyDescent="0.25">
      <c r="B19" s="1" t="s">
        <v>52</v>
      </c>
      <c r="I19">
        <f ca="1">H19*(1+I20)</f>
        <v>0</v>
      </c>
      <c r="J19">
        <f t="shared" ref="J19:P19" ca="1" si="1">I19*(1+J20)</f>
        <v>0</v>
      </c>
      <c r="K19">
        <f ca="1">J19*(1+K20)</f>
        <v>0</v>
      </c>
      <c r="L19">
        <f ca="1">K19*(1+L20)</f>
        <v>0</v>
      </c>
      <c r="M19">
        <f t="shared" ca="1" si="1"/>
        <v>0</v>
      </c>
      <c r="N19">
        <f t="shared" ca="1" si="1"/>
        <v>0</v>
      </c>
      <c r="O19">
        <f t="shared" ca="1" si="1"/>
        <v>0</v>
      </c>
      <c r="P19">
        <f t="shared" ca="1" si="1"/>
        <v>0</v>
      </c>
    </row>
    <row r="20" spans="1:16" x14ac:dyDescent="0.25">
      <c r="B20" t="s">
        <v>64</v>
      </c>
      <c r="I20">
        <f ca="1">OFFSET(I20,$C$11,0)</f>
        <v>2</v>
      </c>
      <c r="J20">
        <f t="shared" ref="J20:P20" ca="1" si="2">OFFSET(J20,$C$11,0)</f>
        <v>0</v>
      </c>
      <c r="K20">
        <f t="shared" ca="1" si="2"/>
        <v>0</v>
      </c>
      <c r="L20">
        <f t="shared" ca="1" si="2"/>
        <v>0</v>
      </c>
      <c r="M20">
        <f t="shared" ca="1" si="2"/>
        <v>0</v>
      </c>
      <c r="N20">
        <f t="shared" ca="1" si="2"/>
        <v>0</v>
      </c>
      <c r="O20">
        <f t="shared" ca="1" si="2"/>
        <v>0</v>
      </c>
      <c r="P20">
        <f t="shared" ca="1" si="2"/>
        <v>0</v>
      </c>
    </row>
    <row r="21" spans="1:16" x14ac:dyDescent="0.25">
      <c r="B21" s="2" t="s">
        <v>69</v>
      </c>
      <c r="I21" s="17">
        <v>1</v>
      </c>
      <c r="J21" s="17"/>
      <c r="K21" s="17"/>
      <c r="L21" s="17"/>
      <c r="M21" s="17"/>
      <c r="N21" s="17"/>
      <c r="O21" s="17"/>
      <c r="P21" s="17"/>
    </row>
    <row r="22" spans="1:16" x14ac:dyDescent="0.25">
      <c r="B22" s="2" t="s">
        <v>63</v>
      </c>
      <c r="I22" s="17">
        <v>2</v>
      </c>
      <c r="J22" s="17"/>
      <c r="K22" s="17"/>
      <c r="L22" s="17"/>
      <c r="M22" s="17"/>
      <c r="N22" s="17"/>
      <c r="O22" s="17"/>
      <c r="P22" s="17"/>
    </row>
    <row r="23" spans="1:16" x14ac:dyDescent="0.25">
      <c r="B23" s="2" t="s">
        <v>62</v>
      </c>
      <c r="I23" s="17">
        <v>3</v>
      </c>
      <c r="J23" s="17"/>
      <c r="K23" s="17"/>
      <c r="L23" s="17"/>
      <c r="M23" s="17"/>
      <c r="N23" s="17"/>
      <c r="O23" s="17"/>
      <c r="P23" s="17"/>
    </row>
    <row r="25" spans="1:16" x14ac:dyDescent="0.25">
      <c r="A25" s="3" t="s">
        <v>4</v>
      </c>
      <c r="B25" s="1" t="s">
        <v>51</v>
      </c>
      <c r="I25">
        <f ca="1">H25*(1+I26)</f>
        <v>0</v>
      </c>
      <c r="J25">
        <f t="shared" ref="J25" ca="1" si="3">I25*(1+J26)</f>
        <v>0</v>
      </c>
      <c r="K25">
        <f ca="1">J25*(1+K26)</f>
        <v>0</v>
      </c>
      <c r="L25">
        <f ca="1">K25*(1+L26)</f>
        <v>0</v>
      </c>
      <c r="M25">
        <f t="shared" ref="M25" ca="1" si="4">L25*(1+M26)</f>
        <v>0</v>
      </c>
      <c r="N25">
        <f t="shared" ref="N25" ca="1" si="5">M25*(1+N26)</f>
        <v>0</v>
      </c>
      <c r="O25">
        <f t="shared" ref="O25" ca="1" si="6">N25*(1+O26)</f>
        <v>0</v>
      </c>
      <c r="P25">
        <f t="shared" ref="P25" ca="1" si="7">O25*(1+P26)</f>
        <v>0</v>
      </c>
    </row>
    <row r="26" spans="1:16" x14ac:dyDescent="0.25">
      <c r="B26" t="s">
        <v>65</v>
      </c>
      <c r="I26">
        <f ca="1">OFFSET(I26,$C$11,0)</f>
        <v>2</v>
      </c>
      <c r="J26">
        <f t="shared" ref="J26:P26" ca="1" si="8">OFFSET(J26,$C$11,0)</f>
        <v>0</v>
      </c>
      <c r="K26">
        <f t="shared" ca="1" si="8"/>
        <v>0</v>
      </c>
      <c r="L26">
        <f t="shared" ca="1" si="8"/>
        <v>0</v>
      </c>
      <c r="M26">
        <f t="shared" ca="1" si="8"/>
        <v>0</v>
      </c>
      <c r="N26">
        <f t="shared" ca="1" si="8"/>
        <v>0</v>
      </c>
      <c r="O26">
        <f t="shared" ca="1" si="8"/>
        <v>0</v>
      </c>
      <c r="P26">
        <f t="shared" ca="1" si="8"/>
        <v>0</v>
      </c>
    </row>
    <row r="27" spans="1:16" x14ac:dyDescent="0.25">
      <c r="B27" s="2" t="s">
        <v>69</v>
      </c>
      <c r="I27" s="17">
        <v>1</v>
      </c>
      <c r="J27" s="17"/>
      <c r="K27" s="17"/>
      <c r="L27" s="17"/>
      <c r="M27" s="17"/>
      <c r="N27" s="17"/>
      <c r="O27" s="17"/>
      <c r="P27" s="17"/>
    </row>
    <row r="28" spans="1:16" x14ac:dyDescent="0.25">
      <c r="B28" s="2" t="s">
        <v>63</v>
      </c>
      <c r="I28" s="17">
        <v>2</v>
      </c>
      <c r="J28" s="17"/>
      <c r="K28" s="17"/>
      <c r="L28" s="17"/>
      <c r="M28" s="17"/>
      <c r="N28" s="17"/>
      <c r="O28" s="17"/>
      <c r="P28" s="17"/>
    </row>
    <row r="29" spans="1:16" x14ac:dyDescent="0.25">
      <c r="B29" s="2" t="s">
        <v>62</v>
      </c>
      <c r="I29" s="17">
        <v>3</v>
      </c>
      <c r="J29" s="17"/>
      <c r="K29" s="17"/>
      <c r="L29" s="17"/>
      <c r="M29" s="17"/>
      <c r="N29" s="17"/>
      <c r="O29" s="17"/>
      <c r="P29" s="17"/>
    </row>
    <row r="31" spans="1:16" x14ac:dyDescent="0.25">
      <c r="A31" s="3" t="s">
        <v>4</v>
      </c>
      <c r="B31" s="1" t="s">
        <v>13</v>
      </c>
      <c r="I31">
        <f ca="1">H31*(1+I32)</f>
        <v>0</v>
      </c>
      <c r="J31">
        <f t="shared" ref="J31" ca="1" si="9">I31*(1+J32)</f>
        <v>0</v>
      </c>
      <c r="K31">
        <f ca="1">J31*(1+K32)</f>
        <v>0</v>
      </c>
      <c r="L31">
        <f ca="1">K31*(1+L32)</f>
        <v>0</v>
      </c>
      <c r="M31">
        <f t="shared" ref="M31" ca="1" si="10">L31*(1+M32)</f>
        <v>0</v>
      </c>
      <c r="N31">
        <f t="shared" ref="N31" ca="1" si="11">M31*(1+N32)</f>
        <v>0</v>
      </c>
      <c r="O31">
        <f t="shared" ref="O31" ca="1" si="12">N31*(1+O32)</f>
        <v>0</v>
      </c>
      <c r="P31">
        <f t="shared" ref="P31" ca="1" si="13">O31*(1+P32)</f>
        <v>0</v>
      </c>
    </row>
    <row r="32" spans="1:16" x14ac:dyDescent="0.25">
      <c r="B32" t="s">
        <v>65</v>
      </c>
      <c r="I32">
        <f ca="1">OFFSET(I32,$C$11,0)</f>
        <v>2</v>
      </c>
      <c r="J32">
        <f t="shared" ref="J32:P32" ca="1" si="14">OFFSET(J32,$C$11,0)</f>
        <v>0</v>
      </c>
      <c r="K32">
        <f t="shared" ca="1" si="14"/>
        <v>0</v>
      </c>
      <c r="L32">
        <f t="shared" ca="1" si="14"/>
        <v>0</v>
      </c>
      <c r="M32">
        <f t="shared" ca="1" si="14"/>
        <v>0</v>
      </c>
      <c r="N32">
        <f t="shared" ca="1" si="14"/>
        <v>0</v>
      </c>
      <c r="O32">
        <f t="shared" ca="1" si="14"/>
        <v>0</v>
      </c>
      <c r="P32">
        <f t="shared" ca="1" si="14"/>
        <v>0</v>
      </c>
    </row>
    <row r="33" spans="1:16" x14ac:dyDescent="0.25">
      <c r="B33" s="2" t="s">
        <v>68</v>
      </c>
      <c r="I33" s="17">
        <v>1</v>
      </c>
      <c r="J33" s="17"/>
      <c r="K33" s="17"/>
      <c r="L33" s="17"/>
      <c r="M33" s="17"/>
      <c r="N33" s="17"/>
      <c r="O33" s="17"/>
      <c r="P33" s="17"/>
    </row>
    <row r="34" spans="1:16" x14ac:dyDescent="0.25">
      <c r="B34" s="2" t="s">
        <v>63</v>
      </c>
      <c r="I34" s="17">
        <v>2</v>
      </c>
      <c r="J34" s="17"/>
      <c r="K34" s="17"/>
      <c r="L34" s="17"/>
      <c r="M34" s="17"/>
      <c r="N34" s="17"/>
      <c r="O34" s="17"/>
      <c r="P34" s="17"/>
    </row>
    <row r="35" spans="1:16" x14ac:dyDescent="0.25">
      <c r="B35" s="2" t="s">
        <v>62</v>
      </c>
      <c r="I35" s="17">
        <v>3</v>
      </c>
      <c r="J35" s="17"/>
      <c r="K35" s="17"/>
      <c r="L35" s="17"/>
      <c r="M35" s="17"/>
      <c r="N35" s="17"/>
      <c r="O35" s="17"/>
      <c r="P35" s="17"/>
    </row>
    <row r="36" spans="1:16" x14ac:dyDescent="0.25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25">
      <c r="A37" s="3" t="s">
        <v>4</v>
      </c>
      <c r="B37" s="18" t="s">
        <v>66</v>
      </c>
      <c r="C37" s="13"/>
      <c r="D37" s="13">
        <f t="shared" ref="D37:P37" si="15">D25-D31</f>
        <v>0</v>
      </c>
      <c r="E37" s="13">
        <f t="shared" si="15"/>
        <v>0</v>
      </c>
      <c r="F37" s="13">
        <f t="shared" si="15"/>
        <v>0</v>
      </c>
      <c r="G37" s="13">
        <f t="shared" si="15"/>
        <v>0</v>
      </c>
      <c r="H37" s="13">
        <f t="shared" si="15"/>
        <v>0</v>
      </c>
      <c r="I37" s="13">
        <f t="shared" ca="1" si="15"/>
        <v>0</v>
      </c>
      <c r="J37" s="13">
        <f t="shared" ca="1" si="15"/>
        <v>0</v>
      </c>
      <c r="K37" s="13">
        <f t="shared" ca="1" si="15"/>
        <v>0</v>
      </c>
      <c r="L37" s="13">
        <f t="shared" ca="1" si="15"/>
        <v>0</v>
      </c>
      <c r="M37" s="13">
        <f t="shared" ca="1" si="15"/>
        <v>0</v>
      </c>
      <c r="N37" s="13">
        <f t="shared" ca="1" si="15"/>
        <v>0</v>
      </c>
      <c r="O37" s="13">
        <f t="shared" ca="1" si="15"/>
        <v>0</v>
      </c>
      <c r="P37" s="13">
        <f t="shared" ca="1" si="15"/>
        <v>0</v>
      </c>
    </row>
    <row r="39" spans="1:16" x14ac:dyDescent="0.25">
      <c r="A39" s="3" t="s">
        <v>4</v>
      </c>
      <c r="B39" s="1" t="s">
        <v>54</v>
      </c>
      <c r="I39">
        <f ca="1">H39*(1+I40)</f>
        <v>0</v>
      </c>
      <c r="J39">
        <f t="shared" ref="J39" ca="1" si="16">I39*(1+J40)</f>
        <v>0</v>
      </c>
      <c r="K39">
        <f ca="1">J39*(1+K40)</f>
        <v>0</v>
      </c>
      <c r="L39">
        <f ca="1">K39*(1+L40)</f>
        <v>0</v>
      </c>
      <c r="M39">
        <f t="shared" ref="M39" ca="1" si="17">L39*(1+M40)</f>
        <v>0</v>
      </c>
      <c r="N39">
        <f t="shared" ref="N39" ca="1" si="18">M39*(1+N40)</f>
        <v>0</v>
      </c>
      <c r="O39">
        <f t="shared" ref="O39" ca="1" si="19">N39*(1+O40)</f>
        <v>0</v>
      </c>
      <c r="P39">
        <f t="shared" ref="P39" ca="1" si="20">O39*(1+P40)</f>
        <v>0</v>
      </c>
    </row>
    <row r="40" spans="1:16" x14ac:dyDescent="0.25">
      <c r="B40" t="s">
        <v>65</v>
      </c>
      <c r="I40">
        <f ca="1">OFFSET(I40,$C$11,0)</f>
        <v>2</v>
      </c>
      <c r="J40">
        <f t="shared" ref="J40:P40" ca="1" si="21">OFFSET(J40,$C$11,0)</f>
        <v>0</v>
      </c>
      <c r="K40">
        <f t="shared" ca="1" si="21"/>
        <v>0</v>
      </c>
      <c r="L40">
        <f t="shared" ca="1" si="21"/>
        <v>0</v>
      </c>
      <c r="M40">
        <f t="shared" ca="1" si="21"/>
        <v>0</v>
      </c>
      <c r="N40">
        <f t="shared" ca="1" si="21"/>
        <v>0</v>
      </c>
      <c r="O40">
        <f t="shared" ca="1" si="21"/>
        <v>0</v>
      </c>
      <c r="P40">
        <f t="shared" ca="1" si="21"/>
        <v>0</v>
      </c>
    </row>
    <row r="41" spans="1:16" x14ac:dyDescent="0.25">
      <c r="B41" s="2" t="s">
        <v>69</v>
      </c>
      <c r="I41" s="17">
        <v>1</v>
      </c>
      <c r="J41" s="17"/>
      <c r="K41" s="17"/>
      <c r="L41" s="17"/>
      <c r="M41" s="17"/>
      <c r="N41" s="17"/>
      <c r="O41" s="17"/>
      <c r="P41" s="17"/>
    </row>
    <row r="42" spans="1:16" x14ac:dyDescent="0.25">
      <c r="B42" s="2" t="s">
        <v>63</v>
      </c>
      <c r="I42" s="17">
        <v>2</v>
      </c>
      <c r="J42" s="17"/>
      <c r="K42" s="17"/>
      <c r="L42" s="17"/>
      <c r="M42" s="17"/>
      <c r="N42" s="17"/>
      <c r="O42" s="17"/>
      <c r="P42" s="17"/>
    </row>
    <row r="43" spans="1:16" x14ac:dyDescent="0.25">
      <c r="B43" s="2" t="s">
        <v>62</v>
      </c>
      <c r="I43" s="17">
        <v>3</v>
      </c>
      <c r="J43" s="17"/>
      <c r="K43" s="17"/>
      <c r="L43" s="17"/>
      <c r="M43" s="17"/>
      <c r="N43" s="17"/>
      <c r="O43" s="17"/>
      <c r="P43" s="17"/>
    </row>
    <row r="45" spans="1:16" x14ac:dyDescent="0.25">
      <c r="A45" s="3" t="s">
        <v>4</v>
      </c>
      <c r="B45" s="1" t="s">
        <v>55</v>
      </c>
      <c r="I45">
        <f ca="1">H45*(1+I46)</f>
        <v>0</v>
      </c>
      <c r="J45">
        <f t="shared" ref="J45" ca="1" si="22">I45*(1+J46)</f>
        <v>0</v>
      </c>
      <c r="K45">
        <f ca="1">J45*(1+K46)</f>
        <v>0</v>
      </c>
      <c r="L45">
        <f ca="1">K45*(1+L46)</f>
        <v>0</v>
      </c>
      <c r="M45">
        <f t="shared" ref="M45" ca="1" si="23">L45*(1+M46)</f>
        <v>0</v>
      </c>
      <c r="N45">
        <f t="shared" ref="N45" ca="1" si="24">M45*(1+N46)</f>
        <v>0</v>
      </c>
      <c r="O45">
        <f t="shared" ref="O45" ca="1" si="25">N45*(1+O46)</f>
        <v>0</v>
      </c>
      <c r="P45">
        <f t="shared" ref="P45" ca="1" si="26">O45*(1+P46)</f>
        <v>0</v>
      </c>
    </row>
    <row r="46" spans="1:16" x14ac:dyDescent="0.25">
      <c r="B46" t="s">
        <v>65</v>
      </c>
      <c r="I46">
        <f ca="1">OFFSET(I46,$C$11,0)</f>
        <v>2</v>
      </c>
      <c r="J46">
        <f t="shared" ref="J46:P46" ca="1" si="27">OFFSET(J46,$C$11,0)</f>
        <v>0</v>
      </c>
      <c r="K46">
        <f t="shared" ca="1" si="27"/>
        <v>0</v>
      </c>
      <c r="L46">
        <f t="shared" ca="1" si="27"/>
        <v>0</v>
      </c>
      <c r="M46">
        <f t="shared" ca="1" si="27"/>
        <v>0</v>
      </c>
      <c r="N46">
        <f t="shared" ca="1" si="27"/>
        <v>0</v>
      </c>
      <c r="O46">
        <f t="shared" ca="1" si="27"/>
        <v>0</v>
      </c>
      <c r="P46">
        <f t="shared" ca="1" si="27"/>
        <v>0</v>
      </c>
    </row>
    <row r="47" spans="1:16" x14ac:dyDescent="0.25">
      <c r="B47" s="2" t="s">
        <v>69</v>
      </c>
      <c r="I47" s="17">
        <v>1</v>
      </c>
      <c r="J47" s="17"/>
      <c r="K47" s="17"/>
      <c r="L47" s="17"/>
      <c r="M47" s="17"/>
      <c r="N47" s="17"/>
      <c r="O47" s="17"/>
      <c r="P47" s="17"/>
    </row>
    <row r="48" spans="1:16" x14ac:dyDescent="0.25">
      <c r="B48" s="2" t="s">
        <v>62</v>
      </c>
      <c r="I48" s="17">
        <v>2</v>
      </c>
      <c r="J48" s="17"/>
      <c r="K48" s="17"/>
      <c r="L48" s="17"/>
      <c r="M48" s="17"/>
      <c r="N48" s="17"/>
      <c r="O48" s="17"/>
      <c r="P48" s="17"/>
    </row>
    <row r="49" spans="1:16" x14ac:dyDescent="0.25">
      <c r="B49" s="2" t="s">
        <v>62</v>
      </c>
      <c r="I49" s="17">
        <v>3</v>
      </c>
      <c r="J49" s="17"/>
      <c r="K49" s="17"/>
      <c r="L49" s="17"/>
      <c r="M49" s="17"/>
      <c r="N49" s="17"/>
      <c r="O49" s="17"/>
      <c r="P49" s="17"/>
    </row>
    <row r="51" spans="1:16" x14ac:dyDescent="0.25">
      <c r="A51" s="3" t="s">
        <v>4</v>
      </c>
      <c r="B51" s="1" t="s">
        <v>67</v>
      </c>
      <c r="I51">
        <f ca="1">H51*(1+I52)</f>
        <v>0</v>
      </c>
      <c r="J51">
        <f t="shared" ref="J51" ca="1" si="28">I51*(1+J52)</f>
        <v>0</v>
      </c>
      <c r="K51">
        <f ca="1">J51*(1+K52)</f>
        <v>0</v>
      </c>
      <c r="L51">
        <f ca="1">K51*(1+L52)</f>
        <v>0</v>
      </c>
      <c r="M51">
        <f t="shared" ref="M51" ca="1" si="29">L51*(1+M52)</f>
        <v>0</v>
      </c>
      <c r="N51">
        <f t="shared" ref="N51" ca="1" si="30">M51*(1+N52)</f>
        <v>0</v>
      </c>
      <c r="O51">
        <f t="shared" ref="O51" ca="1" si="31">N51*(1+O52)</f>
        <v>0</v>
      </c>
      <c r="P51">
        <f t="shared" ref="P51" ca="1" si="32">O51*(1+P52)</f>
        <v>0</v>
      </c>
    </row>
    <row r="52" spans="1:16" x14ac:dyDescent="0.25">
      <c r="B52" t="s">
        <v>65</v>
      </c>
      <c r="I52">
        <f ca="1">OFFSET(I52,$C$11,0)</f>
        <v>2</v>
      </c>
      <c r="J52">
        <f t="shared" ref="J52:P52" ca="1" si="33">OFFSET(J52,$C$11,0)</f>
        <v>0</v>
      </c>
      <c r="K52">
        <f t="shared" ca="1" si="33"/>
        <v>0</v>
      </c>
      <c r="L52">
        <f t="shared" ca="1" si="33"/>
        <v>0</v>
      </c>
      <c r="M52">
        <f t="shared" ca="1" si="33"/>
        <v>0</v>
      </c>
      <c r="N52">
        <f t="shared" ca="1" si="33"/>
        <v>0</v>
      </c>
      <c r="O52">
        <f t="shared" ca="1" si="33"/>
        <v>0</v>
      </c>
      <c r="P52">
        <f t="shared" ca="1" si="33"/>
        <v>0</v>
      </c>
    </row>
    <row r="53" spans="1:16" x14ac:dyDescent="0.25">
      <c r="B53" s="2" t="s">
        <v>69</v>
      </c>
      <c r="I53" s="17">
        <v>1</v>
      </c>
      <c r="J53" s="17"/>
      <c r="K53" s="17"/>
      <c r="L53" s="17"/>
      <c r="M53" s="17"/>
      <c r="N53" s="17"/>
      <c r="O53" s="17"/>
      <c r="P53" s="17"/>
    </row>
    <row r="54" spans="1:16" x14ac:dyDescent="0.25">
      <c r="B54" s="2" t="s">
        <v>63</v>
      </c>
      <c r="I54" s="17">
        <v>2</v>
      </c>
      <c r="J54" s="17"/>
      <c r="K54" s="17"/>
      <c r="L54" s="17"/>
      <c r="M54" s="17"/>
      <c r="N54" s="17"/>
      <c r="O54" s="17"/>
      <c r="P54" s="17"/>
    </row>
    <row r="55" spans="1:16" x14ac:dyDescent="0.25">
      <c r="B55" s="2" t="s">
        <v>62</v>
      </c>
      <c r="I55" s="17">
        <v>3</v>
      </c>
      <c r="J55" s="17"/>
      <c r="K55" s="17"/>
      <c r="L55" s="17"/>
      <c r="M55" s="17"/>
      <c r="N55" s="17"/>
      <c r="O55" s="17"/>
      <c r="P55" s="17"/>
    </row>
    <row r="57" spans="1:16" x14ac:dyDescent="0.25">
      <c r="A57" s="3" t="s">
        <v>4</v>
      </c>
      <c r="B57" s="19" t="s">
        <v>70</v>
      </c>
      <c r="C57" s="19"/>
      <c r="D57" s="19">
        <f t="shared" ref="D57:H57" si="34">D37+D39-D45-D51</f>
        <v>0</v>
      </c>
      <c r="E57" s="19">
        <f t="shared" si="34"/>
        <v>0</v>
      </c>
      <c r="F57" s="19">
        <f t="shared" si="34"/>
        <v>0</v>
      </c>
      <c r="G57" s="19">
        <f t="shared" si="34"/>
        <v>0</v>
      </c>
      <c r="H57" s="19">
        <f t="shared" si="34"/>
        <v>0</v>
      </c>
      <c r="I57" s="19">
        <f ca="1">I37+I39-I45-I51</f>
        <v>0</v>
      </c>
      <c r="J57" s="19">
        <f t="shared" ref="J57:P57" ca="1" si="35">J37+J39-J45-J51</f>
        <v>0</v>
      </c>
      <c r="K57" s="19">
        <f t="shared" ca="1" si="35"/>
        <v>0</v>
      </c>
      <c r="L57" s="19">
        <f t="shared" ca="1" si="35"/>
        <v>0</v>
      </c>
      <c r="M57" s="19">
        <f t="shared" ca="1" si="35"/>
        <v>0</v>
      </c>
      <c r="N57" s="19">
        <f t="shared" ca="1" si="35"/>
        <v>0</v>
      </c>
      <c r="O57" s="19">
        <f t="shared" ca="1" si="35"/>
        <v>0</v>
      </c>
      <c r="P57" s="19">
        <f t="shared" ca="1" si="35"/>
        <v>0</v>
      </c>
    </row>
    <row r="58" spans="1:16" x14ac:dyDescent="0.25">
      <c r="B58" s="18" t="s">
        <v>71</v>
      </c>
      <c r="C58" s="13"/>
      <c r="D58" s="13"/>
      <c r="E58" s="13"/>
      <c r="F58" s="13"/>
      <c r="G58" s="13"/>
      <c r="H58" s="13"/>
      <c r="I58" s="13">
        <f ca="1">I57*(1-$K$11)^I17</f>
        <v>0</v>
      </c>
      <c r="J58" s="13">
        <f t="shared" ref="J58:P58" ca="1" si="36">J57*(1-$K$11)^J17</f>
        <v>0</v>
      </c>
      <c r="K58" s="13">
        <f t="shared" ca="1" si="36"/>
        <v>0</v>
      </c>
      <c r="L58" s="13">
        <f t="shared" ca="1" si="36"/>
        <v>0</v>
      </c>
      <c r="M58" s="13">
        <f t="shared" ca="1" si="36"/>
        <v>0</v>
      </c>
      <c r="N58" s="13">
        <f t="shared" ca="1" si="36"/>
        <v>0</v>
      </c>
      <c r="O58" s="13">
        <f t="shared" ca="1" si="36"/>
        <v>0</v>
      </c>
      <c r="P58" s="13">
        <f t="shared" ca="1" si="36"/>
        <v>0</v>
      </c>
    </row>
    <row r="59" spans="1:16" x14ac:dyDescent="0.25"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</row>
    <row r="60" spans="1:16" x14ac:dyDescent="0.25">
      <c r="A60" s="3" t="s">
        <v>4</v>
      </c>
      <c r="B60" s="1" t="s">
        <v>72</v>
      </c>
      <c r="P60" t="e">
        <f ca="1">(P57*(1+K12))/(K11-K12)</f>
        <v>#DIV/0!</v>
      </c>
    </row>
    <row r="61" spans="1:16" x14ac:dyDescent="0.25">
      <c r="B61" s="1" t="s">
        <v>73</v>
      </c>
      <c r="P61" t="e">
        <f ca="1">P60*(1-K11)^P17</f>
        <v>#DIV/0!</v>
      </c>
    </row>
    <row r="62" spans="1:16" x14ac:dyDescent="0.25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spans="1:16" x14ac:dyDescent="0.25">
      <c r="A63" s="3" t="s">
        <v>4</v>
      </c>
      <c r="B63" s="1" t="s">
        <v>74</v>
      </c>
      <c r="P63" t="e">
        <f ca="1">SUM(I58:P58)+P61</f>
        <v>#DIV/0!</v>
      </c>
    </row>
    <row r="64" spans="1:16" x14ac:dyDescent="0.25">
      <c r="B64" t="s">
        <v>75</v>
      </c>
    </row>
    <row r="65" spans="2:16" x14ac:dyDescent="0.25">
      <c r="B65" s="13" t="s">
        <v>76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2:16" x14ac:dyDescent="0.25">
      <c r="B66" s="1" t="s">
        <v>77</v>
      </c>
      <c r="P66" t="e">
        <f ca="1">P63-P64+P65</f>
        <v>#DIV/0!</v>
      </c>
    </row>
    <row r="67" spans="2:16" x14ac:dyDescent="0.25">
      <c r="B67" s="13" t="s">
        <v>78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spans="2:16" x14ac:dyDescent="0.25">
      <c r="B68" t="s">
        <v>48</v>
      </c>
      <c r="P68" t="e">
        <f ca="1">P66/P67</f>
        <v>#DIV/0!</v>
      </c>
    </row>
    <row r="73" spans="2:16" x14ac:dyDescent="0.25">
      <c r="B73" s="1" t="s">
        <v>79</v>
      </c>
    </row>
  </sheetData>
  <dataValidations count="1">
    <dataValidation type="list" allowBlank="1" showInputMessage="1" showErrorMessage="1" sqref="C11 C12 C13 G11 G12 G13 K11 K12" xr:uid="{807E7D49-B766-2A42-BD91-6800DBC67CEB}">
      <formula1>"1,2,3"</formula1>
    </dataValidation>
  </dataValidation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C8CF6-10B9-3347-BBC4-7C007F35C196}">
  <dimension ref="A1:S27"/>
  <sheetViews>
    <sheetView showGridLines="0" workbookViewId="0">
      <pane xSplit="4" topLeftCell="E1" activePane="topRight" state="frozen"/>
      <selection pane="topRight" activeCell="A14" sqref="A14"/>
    </sheetView>
  </sheetViews>
  <sheetFormatPr defaultColWidth="11" defaultRowHeight="15.75" x14ac:dyDescent="0.25"/>
  <cols>
    <col min="1" max="1" width="5.875" style="4" customWidth="1"/>
  </cols>
  <sheetData>
    <row r="1" spans="1:19" x14ac:dyDescent="0.25">
      <c r="A1" s="1" t="s">
        <v>0</v>
      </c>
    </row>
    <row r="2" spans="1:19" x14ac:dyDescent="0.25">
      <c r="A2" s="1" t="s">
        <v>1</v>
      </c>
    </row>
    <row r="3" spans="1:19" x14ac:dyDescent="0.25">
      <c r="A3" s="1" t="str">
        <f>DCF!B7</f>
        <v>Date: 27/11/2023</v>
      </c>
    </row>
    <row r="4" spans="1:19" x14ac:dyDescent="0.25">
      <c r="A4"/>
      <c r="E4" s="7" t="s">
        <v>16</v>
      </c>
      <c r="F4" s="7" t="s">
        <v>16</v>
      </c>
      <c r="G4" s="7" t="s">
        <v>16</v>
      </c>
      <c r="H4" s="7" t="s">
        <v>16</v>
      </c>
      <c r="I4" s="7" t="s">
        <v>16</v>
      </c>
      <c r="J4" s="7" t="s">
        <v>17</v>
      </c>
      <c r="K4" s="7" t="s">
        <v>17</v>
      </c>
      <c r="L4" s="7" t="s">
        <v>17</v>
      </c>
      <c r="M4" s="7" t="s">
        <v>17</v>
      </c>
      <c r="N4" s="7" t="s">
        <v>17</v>
      </c>
      <c r="O4" s="7" t="s">
        <v>17</v>
      </c>
      <c r="P4" s="7" t="s">
        <v>17</v>
      </c>
      <c r="Q4" s="7" t="s">
        <v>17</v>
      </c>
    </row>
    <row r="5" spans="1:19" x14ac:dyDescent="0.25">
      <c r="A5" s="5"/>
      <c r="B5" s="6"/>
      <c r="C5" s="6"/>
      <c r="D5" s="6"/>
      <c r="E5" s="6">
        <v>2018</v>
      </c>
      <c r="F5" s="6">
        <v>2019</v>
      </c>
      <c r="G5" s="6">
        <v>2020</v>
      </c>
      <c r="H5" s="6">
        <v>2021</v>
      </c>
      <c r="I5" s="6">
        <v>2022</v>
      </c>
      <c r="J5" s="6">
        <f>I5+1</f>
        <v>2023</v>
      </c>
      <c r="K5" s="6">
        <f t="shared" ref="K5:Q5" si="0">J5+1</f>
        <v>2024</v>
      </c>
      <c r="L5" s="6">
        <f t="shared" si="0"/>
        <v>2025</v>
      </c>
      <c r="M5" s="6">
        <f t="shared" si="0"/>
        <v>2026</v>
      </c>
      <c r="N5" s="6">
        <f t="shared" si="0"/>
        <v>2027</v>
      </c>
      <c r="O5" s="6">
        <f t="shared" si="0"/>
        <v>2028</v>
      </c>
      <c r="P5" s="6">
        <f t="shared" si="0"/>
        <v>2029</v>
      </c>
      <c r="Q5" s="6">
        <f t="shared" si="0"/>
        <v>2030</v>
      </c>
    </row>
    <row r="6" spans="1:19" x14ac:dyDescent="0.25">
      <c r="A6" s="3" t="s">
        <v>4</v>
      </c>
      <c r="B6" s="1" t="s">
        <v>2</v>
      </c>
      <c r="E6" s="28"/>
      <c r="F6" s="28"/>
      <c r="G6" s="28"/>
      <c r="H6" s="28">
        <v>111239</v>
      </c>
      <c r="I6" s="28">
        <v>142610</v>
      </c>
      <c r="J6" s="21">
        <f>I6*(1+J7)</f>
        <v>142610</v>
      </c>
      <c r="K6" s="21">
        <f t="shared" ref="K6:Q6" si="1">J6*(1+K7)</f>
        <v>142610</v>
      </c>
      <c r="L6" s="21">
        <f t="shared" si="1"/>
        <v>142610</v>
      </c>
      <c r="M6" s="21">
        <f t="shared" si="1"/>
        <v>142610</v>
      </c>
      <c r="N6" s="21">
        <f t="shared" si="1"/>
        <v>142610</v>
      </c>
      <c r="O6" s="21">
        <f t="shared" si="1"/>
        <v>142610</v>
      </c>
      <c r="P6" s="21">
        <f t="shared" si="1"/>
        <v>142610</v>
      </c>
      <c r="Q6" s="21">
        <f t="shared" si="1"/>
        <v>142610</v>
      </c>
      <c r="S6" t="s">
        <v>82</v>
      </c>
    </row>
    <row r="7" spans="1:19" x14ac:dyDescent="0.25">
      <c r="B7" s="2" t="s">
        <v>3</v>
      </c>
      <c r="E7" s="29" t="s">
        <v>81</v>
      </c>
      <c r="F7" s="29" t="e">
        <f>F6/E6-1</f>
        <v>#DIV/0!</v>
      </c>
      <c r="G7" s="29" t="e">
        <f t="shared" ref="G7:I7" si="2">G6/F6-1</f>
        <v>#DIV/0!</v>
      </c>
      <c r="H7" s="29" t="e">
        <f t="shared" si="2"/>
        <v>#DIV/0!</v>
      </c>
      <c r="I7" s="29">
        <f t="shared" si="2"/>
        <v>0.28201440142396095</v>
      </c>
      <c r="J7" s="30"/>
      <c r="K7" s="30"/>
      <c r="L7" s="30"/>
      <c r="M7" s="30"/>
      <c r="N7" s="30"/>
      <c r="O7" s="30"/>
      <c r="P7" s="30"/>
      <c r="Q7" s="30"/>
    </row>
    <row r="8" spans="1:19" x14ac:dyDescent="0.25">
      <c r="J8" s="21"/>
      <c r="K8" s="21"/>
      <c r="L8" s="21"/>
      <c r="M8" s="21"/>
      <c r="N8" s="21"/>
      <c r="O8" s="21"/>
      <c r="P8" s="21"/>
      <c r="Q8" s="21"/>
    </row>
    <row r="9" spans="1:19" x14ac:dyDescent="0.25">
      <c r="A9" s="3" t="s">
        <v>4</v>
      </c>
      <c r="B9" s="1" t="s">
        <v>5</v>
      </c>
      <c r="J9" s="21"/>
      <c r="K9" s="21"/>
      <c r="L9" s="21"/>
      <c r="M9" s="21"/>
      <c r="N9" s="21"/>
      <c r="O9" s="21"/>
      <c r="P9" s="21"/>
      <c r="Q9" s="21"/>
    </row>
    <row r="10" spans="1:19" x14ac:dyDescent="0.25">
      <c r="B10" s="1" t="s">
        <v>6</v>
      </c>
      <c r="J10" s="21">
        <f>J11*J6</f>
        <v>0</v>
      </c>
      <c r="K10" s="21">
        <f t="shared" ref="K10:Q10" si="3">K11*K6</f>
        <v>0</v>
      </c>
      <c r="L10" s="21">
        <f t="shared" si="3"/>
        <v>0</v>
      </c>
      <c r="M10" s="21">
        <f t="shared" si="3"/>
        <v>0</v>
      </c>
      <c r="N10" s="21">
        <f t="shared" si="3"/>
        <v>0</v>
      </c>
      <c r="O10" s="21">
        <f t="shared" si="3"/>
        <v>0</v>
      </c>
      <c r="P10" s="21">
        <f t="shared" si="3"/>
        <v>0</v>
      </c>
      <c r="Q10" s="21">
        <f t="shared" si="3"/>
        <v>0</v>
      </c>
    </row>
    <row r="11" spans="1:19" x14ac:dyDescent="0.25">
      <c r="B11" s="2" t="s">
        <v>7</v>
      </c>
      <c r="E11" t="e">
        <f>E10/E6</f>
        <v>#DIV/0!</v>
      </c>
      <c r="F11" t="e">
        <f t="shared" ref="F11:I11" si="4">F10/F6</f>
        <v>#DIV/0!</v>
      </c>
      <c r="G11" t="e">
        <f t="shared" si="4"/>
        <v>#DIV/0!</v>
      </c>
      <c r="H11">
        <f t="shared" si="4"/>
        <v>0</v>
      </c>
      <c r="I11">
        <f t="shared" si="4"/>
        <v>0</v>
      </c>
      <c r="J11" s="21"/>
      <c r="K11" s="21"/>
      <c r="L11" s="21"/>
      <c r="M11" s="21"/>
      <c r="N11" s="21"/>
      <c r="O11" s="21"/>
      <c r="P11" s="21"/>
      <c r="Q11" s="21"/>
      <c r="S11" t="s">
        <v>83</v>
      </c>
    </row>
    <row r="12" spans="1:19" x14ac:dyDescent="0.25">
      <c r="B12" s="2"/>
      <c r="J12" s="21"/>
      <c r="K12" s="21"/>
      <c r="L12" s="21"/>
      <c r="M12" s="21"/>
      <c r="N12" s="21"/>
      <c r="O12" s="21"/>
      <c r="P12" s="21"/>
      <c r="Q12" s="21"/>
    </row>
    <row r="13" spans="1:19" x14ac:dyDescent="0.25">
      <c r="A13" s="3" t="s">
        <v>4</v>
      </c>
      <c r="B13" s="23" t="s">
        <v>93</v>
      </c>
      <c r="C13" s="1"/>
      <c r="D13" s="1"/>
      <c r="J13" s="21" t="e">
        <f>J10-J19-J15</f>
        <v>#DIV/0!</v>
      </c>
      <c r="K13" s="21" t="e">
        <f t="shared" ref="K13:Q13" si="5">K10-K19-K15</f>
        <v>#DIV/0!</v>
      </c>
      <c r="L13" s="21" t="e">
        <f t="shared" si="5"/>
        <v>#DIV/0!</v>
      </c>
      <c r="M13" s="21" t="e">
        <f t="shared" si="5"/>
        <v>#DIV/0!</v>
      </c>
      <c r="N13" s="21" t="e">
        <f t="shared" si="5"/>
        <v>#DIV/0!</v>
      </c>
      <c r="O13" s="21" t="e">
        <f t="shared" si="5"/>
        <v>#DIV/0!</v>
      </c>
      <c r="P13" s="21" t="e">
        <f t="shared" si="5"/>
        <v>#DIV/0!</v>
      </c>
      <c r="Q13" s="21" t="e">
        <f t="shared" si="5"/>
        <v>#DIV/0!</v>
      </c>
    </row>
    <row r="14" spans="1:19" x14ac:dyDescent="0.25">
      <c r="J14" s="21"/>
      <c r="K14" s="21"/>
      <c r="L14" s="21"/>
      <c r="M14" s="21"/>
      <c r="N14" s="21"/>
      <c r="O14" s="21"/>
      <c r="P14" s="21"/>
      <c r="Q14" s="21"/>
    </row>
    <row r="15" spans="1:19" x14ac:dyDescent="0.25">
      <c r="A15" s="3" t="s">
        <v>4</v>
      </c>
      <c r="B15" s="1" t="s">
        <v>8</v>
      </c>
      <c r="J15" s="21" t="e">
        <f>J16+J17</f>
        <v>#DIV/0!</v>
      </c>
      <c r="K15" s="21" t="e">
        <f t="shared" ref="K15:Q15" si="6">K16+K17</f>
        <v>#DIV/0!</v>
      </c>
      <c r="L15" s="21" t="e">
        <f t="shared" si="6"/>
        <v>#DIV/0!</v>
      </c>
      <c r="M15" s="21" t="e">
        <f t="shared" si="6"/>
        <v>#DIV/0!</v>
      </c>
      <c r="N15" s="21" t="e">
        <f t="shared" si="6"/>
        <v>#DIV/0!</v>
      </c>
      <c r="O15" s="21" t="e">
        <f t="shared" si="6"/>
        <v>#DIV/0!</v>
      </c>
      <c r="P15" s="21" t="e">
        <f t="shared" si="6"/>
        <v>#DIV/0!</v>
      </c>
      <c r="Q15" s="21" t="e">
        <f t="shared" si="6"/>
        <v>#DIV/0!</v>
      </c>
      <c r="S15" t="s">
        <v>87</v>
      </c>
    </row>
    <row r="16" spans="1:19" x14ac:dyDescent="0.25">
      <c r="B16" s="2" t="s">
        <v>9</v>
      </c>
      <c r="J16" s="21" t="e">
        <f>'Fixed Asset Schedule'!K11</f>
        <v>#DIV/0!</v>
      </c>
      <c r="K16" s="21" t="e">
        <f>'Fixed Asset Schedule'!L11</f>
        <v>#DIV/0!</v>
      </c>
      <c r="L16" s="21" t="e">
        <f>'Fixed Asset Schedule'!M11</f>
        <v>#DIV/0!</v>
      </c>
      <c r="M16" s="21" t="e">
        <f>'Fixed Asset Schedule'!N11</f>
        <v>#DIV/0!</v>
      </c>
      <c r="N16" s="21" t="e">
        <f>'Fixed Asset Schedule'!O11</f>
        <v>#DIV/0!</v>
      </c>
      <c r="O16" s="21" t="e">
        <f>'Fixed Asset Schedule'!P11</f>
        <v>#DIV/0!</v>
      </c>
      <c r="P16" s="21" t="e">
        <f>'Fixed Asset Schedule'!Q11</f>
        <v>#DIV/0!</v>
      </c>
      <c r="Q16" s="21" t="e">
        <f>'Fixed Asset Schedule'!R11</f>
        <v>#DIV/0!</v>
      </c>
    </row>
    <row r="17" spans="1:19" x14ac:dyDescent="0.25">
      <c r="B17" s="2" t="s">
        <v>10</v>
      </c>
      <c r="E17">
        <f>E15-E16</f>
        <v>0</v>
      </c>
      <c r="F17">
        <f t="shared" ref="F17:I17" si="7">F15-F16</f>
        <v>0</v>
      </c>
      <c r="G17">
        <f t="shared" si="7"/>
        <v>0</v>
      </c>
      <c r="H17">
        <f t="shared" si="7"/>
        <v>0</v>
      </c>
      <c r="I17">
        <f t="shared" si="7"/>
        <v>0</v>
      </c>
      <c r="J17" s="21">
        <f>'Fixed Asset Schedule'!K22</f>
        <v>0</v>
      </c>
      <c r="K17" s="21">
        <f>'Fixed Asset Schedule'!L22</f>
        <v>0</v>
      </c>
      <c r="L17" s="21">
        <f>'Fixed Asset Schedule'!M22</f>
        <v>0</v>
      </c>
      <c r="M17" s="21">
        <f>'Fixed Asset Schedule'!N22</f>
        <v>0</v>
      </c>
      <c r="N17" s="21">
        <f>'Fixed Asset Schedule'!O22</f>
        <v>0</v>
      </c>
      <c r="O17" s="21">
        <f>'Fixed Asset Schedule'!P22</f>
        <v>0</v>
      </c>
      <c r="P17" s="21">
        <f>'Fixed Asset Schedule'!Q22</f>
        <v>0</v>
      </c>
      <c r="Q17" s="21">
        <f>'Fixed Asset Schedule'!R22</f>
        <v>0</v>
      </c>
    </row>
    <row r="18" spans="1:19" x14ac:dyDescent="0.25">
      <c r="J18" s="21"/>
      <c r="K18" s="21"/>
      <c r="L18" s="21"/>
      <c r="M18" s="21"/>
      <c r="N18" s="21"/>
      <c r="O18" s="21"/>
      <c r="P18" s="21"/>
      <c r="Q18" s="21"/>
    </row>
    <row r="19" spans="1:19" x14ac:dyDescent="0.25">
      <c r="A19" s="3" t="s">
        <v>4</v>
      </c>
      <c r="B19" s="1" t="s">
        <v>11</v>
      </c>
      <c r="J19" s="21">
        <f t="shared" ref="J19:Q19" si="8">J20*J6</f>
        <v>0</v>
      </c>
      <c r="K19" s="21">
        <f t="shared" si="8"/>
        <v>0</v>
      </c>
      <c r="L19" s="21">
        <f t="shared" si="8"/>
        <v>0</v>
      </c>
      <c r="M19" s="21">
        <f t="shared" si="8"/>
        <v>0</v>
      </c>
      <c r="N19" s="21">
        <f t="shared" si="8"/>
        <v>0</v>
      </c>
      <c r="O19" s="21">
        <f t="shared" si="8"/>
        <v>0</v>
      </c>
      <c r="P19" s="21">
        <f t="shared" si="8"/>
        <v>0</v>
      </c>
      <c r="Q19" s="21">
        <f t="shared" si="8"/>
        <v>0</v>
      </c>
    </row>
    <row r="20" spans="1:19" x14ac:dyDescent="0.25">
      <c r="B20" s="2" t="s">
        <v>12</v>
      </c>
      <c r="E20" t="e">
        <f>E19/E6</f>
        <v>#DIV/0!</v>
      </c>
      <c r="F20" t="e">
        <f>F19/F6</f>
        <v>#DIV/0!</v>
      </c>
      <c r="G20" t="e">
        <f>G19/G6</f>
        <v>#DIV/0!</v>
      </c>
      <c r="H20">
        <f>H19/H6</f>
        <v>0</v>
      </c>
      <c r="I20">
        <f>I19/I6</f>
        <v>0</v>
      </c>
      <c r="J20" s="21"/>
      <c r="K20" s="21"/>
      <c r="L20" s="21"/>
      <c r="M20" s="21"/>
      <c r="N20" s="21"/>
      <c r="O20" s="21"/>
      <c r="P20" s="21"/>
      <c r="Q20" s="21"/>
      <c r="S20" t="s">
        <v>88</v>
      </c>
    </row>
    <row r="21" spans="1:19" x14ac:dyDescent="0.25">
      <c r="J21" s="21"/>
      <c r="K21" s="21"/>
      <c r="L21" s="21"/>
      <c r="M21" s="21"/>
      <c r="N21" s="21"/>
      <c r="O21" s="21"/>
      <c r="P21" s="21"/>
      <c r="Q21" s="21"/>
    </row>
    <row r="22" spans="1:19" x14ac:dyDescent="0.25">
      <c r="A22" s="3" t="s">
        <v>4</v>
      </c>
      <c r="B22" s="1" t="s">
        <v>84</v>
      </c>
      <c r="J22" s="21">
        <f>'Debt Schedule'!J12</f>
        <v>0</v>
      </c>
      <c r="K22" s="21">
        <f>'Debt Schedule'!K12</f>
        <v>0</v>
      </c>
      <c r="L22" s="21">
        <f>'Debt Schedule'!L12</f>
        <v>0</v>
      </c>
      <c r="M22" s="21">
        <f>'Debt Schedule'!M12</f>
        <v>0</v>
      </c>
      <c r="N22" s="21">
        <f>'Debt Schedule'!N12</f>
        <v>0</v>
      </c>
      <c r="O22" s="21">
        <f>'Debt Schedule'!O12</f>
        <v>0</v>
      </c>
      <c r="P22" s="21">
        <f>'Debt Schedule'!P12</f>
        <v>0</v>
      </c>
      <c r="Q22" s="21">
        <f>'Debt Schedule'!Q12</f>
        <v>0</v>
      </c>
    </row>
    <row r="23" spans="1:19" x14ac:dyDescent="0.25">
      <c r="J23" s="21"/>
      <c r="K23" s="21"/>
      <c r="L23" s="21"/>
      <c r="M23" s="21"/>
      <c r="N23" s="21"/>
      <c r="O23" s="21"/>
      <c r="P23" s="21"/>
      <c r="Q23" s="21"/>
    </row>
    <row r="24" spans="1:19" x14ac:dyDescent="0.25">
      <c r="A24" s="3" t="s">
        <v>4</v>
      </c>
      <c r="B24" s="1" t="s">
        <v>85</v>
      </c>
      <c r="E24" t="e">
        <f>E26/E25</f>
        <v>#DIV/0!</v>
      </c>
      <c r="F24" t="e">
        <f t="shared" ref="F24:I24" si="9">F26/F25</f>
        <v>#DIV/0!</v>
      </c>
      <c r="G24" t="e">
        <f t="shared" si="9"/>
        <v>#DIV/0!</v>
      </c>
      <c r="H24" t="e">
        <f t="shared" si="9"/>
        <v>#DIV/0!</v>
      </c>
      <c r="I24" t="e">
        <f t="shared" si="9"/>
        <v>#DIV/0!</v>
      </c>
      <c r="J24" s="21"/>
      <c r="K24" s="21"/>
      <c r="L24" s="21"/>
      <c r="M24" s="21"/>
      <c r="N24" s="21"/>
      <c r="O24" s="21"/>
      <c r="P24" s="21"/>
      <c r="Q24" s="21"/>
      <c r="S24" t="s">
        <v>88</v>
      </c>
    </row>
    <row r="25" spans="1:19" x14ac:dyDescent="0.25">
      <c r="B25" t="s">
        <v>14</v>
      </c>
      <c r="E25">
        <f>E19-E22</f>
        <v>0</v>
      </c>
      <c r="F25">
        <f t="shared" ref="F25:Q25" si="10">F19-F22</f>
        <v>0</v>
      </c>
      <c r="G25">
        <f t="shared" si="10"/>
        <v>0</v>
      </c>
      <c r="H25">
        <f t="shared" si="10"/>
        <v>0</v>
      </c>
      <c r="I25">
        <f t="shared" si="10"/>
        <v>0</v>
      </c>
      <c r="J25">
        <f t="shared" si="10"/>
        <v>0</v>
      </c>
      <c r="K25">
        <f t="shared" si="10"/>
        <v>0</v>
      </c>
      <c r="L25">
        <f t="shared" si="10"/>
        <v>0</v>
      </c>
      <c r="M25">
        <f t="shared" si="10"/>
        <v>0</v>
      </c>
      <c r="N25">
        <f t="shared" si="10"/>
        <v>0</v>
      </c>
      <c r="O25">
        <f t="shared" si="10"/>
        <v>0</v>
      </c>
      <c r="P25">
        <f t="shared" si="10"/>
        <v>0</v>
      </c>
      <c r="Q25">
        <f t="shared" si="10"/>
        <v>0</v>
      </c>
    </row>
    <row r="26" spans="1:19" x14ac:dyDescent="0.25">
      <c r="B26" t="s">
        <v>15</v>
      </c>
      <c r="J26" s="21">
        <f>J25*J24</f>
        <v>0</v>
      </c>
      <c r="K26" s="21">
        <f t="shared" ref="K26:Q26" si="11">K25*K24</f>
        <v>0</v>
      </c>
      <c r="L26" s="21">
        <f t="shared" si="11"/>
        <v>0</v>
      </c>
      <c r="M26" s="21">
        <f t="shared" si="11"/>
        <v>0</v>
      </c>
      <c r="N26" s="21">
        <f t="shared" si="11"/>
        <v>0</v>
      </c>
      <c r="O26" s="21">
        <f t="shared" si="11"/>
        <v>0</v>
      </c>
      <c r="P26" s="21">
        <f t="shared" si="11"/>
        <v>0</v>
      </c>
      <c r="Q26" s="21">
        <f t="shared" si="11"/>
        <v>0</v>
      </c>
    </row>
    <row r="27" spans="1:19" x14ac:dyDescent="0.25">
      <c r="B27" s="2"/>
      <c r="J27" s="21"/>
      <c r="K27" s="21"/>
      <c r="L27" s="21"/>
      <c r="M27" s="21"/>
      <c r="N27" s="21"/>
      <c r="O27" s="21"/>
      <c r="P27" s="21"/>
      <c r="Q27" s="2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95CF-F2B4-1345-9A53-438295D0624B}">
  <dimension ref="A1:R28"/>
  <sheetViews>
    <sheetView showGridLines="0" workbookViewId="0">
      <selection activeCell="H53" sqref="H53"/>
    </sheetView>
  </sheetViews>
  <sheetFormatPr defaultColWidth="11" defaultRowHeight="15.75" x14ac:dyDescent="0.25"/>
  <cols>
    <col min="1" max="1" width="6" style="4" customWidth="1"/>
  </cols>
  <sheetData>
    <row r="1" spans="1:18" x14ac:dyDescent="0.25">
      <c r="A1"/>
    </row>
    <row r="2" spans="1:18" x14ac:dyDescent="0.25">
      <c r="A2" s="1" t="str">
        <f>'Income Statement'!A2</f>
        <v>Figures in mm EUR</v>
      </c>
    </row>
    <row r="3" spans="1:18" x14ac:dyDescent="0.25">
      <c r="A3" s="1" t="str">
        <f>'Income Statement'!A3</f>
        <v>Date: 27/11/2023</v>
      </c>
    </row>
    <row r="4" spans="1:18" x14ac:dyDescent="0.25">
      <c r="A4"/>
    </row>
    <row r="5" spans="1:18" x14ac:dyDescent="0.25">
      <c r="A5"/>
      <c r="E5" s="7" t="s">
        <v>16</v>
      </c>
      <c r="F5" s="7" t="s">
        <v>16</v>
      </c>
      <c r="G5" s="7" t="s">
        <v>16</v>
      </c>
      <c r="H5" s="7" t="s">
        <v>16</v>
      </c>
      <c r="I5" s="7" t="s">
        <v>16</v>
      </c>
      <c r="J5" s="7" t="s">
        <v>17</v>
      </c>
      <c r="K5" s="7" t="s">
        <v>17</v>
      </c>
      <c r="L5" s="7" t="s">
        <v>17</v>
      </c>
      <c r="M5" s="7" t="s">
        <v>17</v>
      </c>
      <c r="N5" s="7" t="s">
        <v>17</v>
      </c>
      <c r="O5" s="7" t="s">
        <v>17</v>
      </c>
      <c r="P5" s="7" t="s">
        <v>17</v>
      </c>
      <c r="Q5" s="7" t="s">
        <v>17</v>
      </c>
    </row>
    <row r="6" spans="1:18" x14ac:dyDescent="0.25">
      <c r="A6" s="5"/>
      <c r="B6" s="6"/>
      <c r="C6" s="6"/>
      <c r="D6" s="6"/>
      <c r="E6" s="6">
        <v>2018</v>
      </c>
      <c r="F6" s="6">
        <v>2019</v>
      </c>
      <c r="G6" s="6">
        <v>2020</v>
      </c>
      <c r="H6" s="6">
        <v>2021</v>
      </c>
      <c r="I6" s="6">
        <v>2022</v>
      </c>
      <c r="J6" s="6">
        <f>I6+1</f>
        <v>2023</v>
      </c>
      <c r="K6" s="6">
        <f t="shared" ref="K6:Q6" si="0">J6+1</f>
        <v>2024</v>
      </c>
      <c r="L6" s="6">
        <f t="shared" si="0"/>
        <v>2025</v>
      </c>
      <c r="M6" s="6">
        <f t="shared" si="0"/>
        <v>2026</v>
      </c>
      <c r="N6" s="6">
        <f t="shared" si="0"/>
        <v>2027</v>
      </c>
      <c r="O6" s="6">
        <f t="shared" si="0"/>
        <v>2028</v>
      </c>
      <c r="P6" s="6">
        <f t="shared" si="0"/>
        <v>2029</v>
      </c>
      <c r="Q6" s="6">
        <f t="shared" si="0"/>
        <v>2030</v>
      </c>
    </row>
    <row r="7" spans="1:18" x14ac:dyDescent="0.25">
      <c r="A7"/>
    </row>
    <row r="8" spans="1:18" x14ac:dyDescent="0.25">
      <c r="A8" s="3" t="s">
        <v>4</v>
      </c>
      <c r="B8" s="8" t="s">
        <v>18</v>
      </c>
    </row>
    <row r="9" spans="1:18" x14ac:dyDescent="0.25">
      <c r="B9" t="s">
        <v>19</v>
      </c>
      <c r="J9" t="e">
        <f>'Income Statement'!J6*(365/J23)</f>
        <v>#DIV/0!</v>
      </c>
      <c r="K9" t="e">
        <f>'Income Statement'!K6*(365/K23)</f>
        <v>#DIV/0!</v>
      </c>
      <c r="L9" t="e">
        <f>'Income Statement'!L6*(365/L23)</f>
        <v>#DIV/0!</v>
      </c>
      <c r="M9" t="e">
        <f>'Income Statement'!M6*(365/M23)</f>
        <v>#DIV/0!</v>
      </c>
      <c r="N9" t="e">
        <f>'Income Statement'!N6*(365/N23)</f>
        <v>#DIV/0!</v>
      </c>
      <c r="O9" t="e">
        <f>'Income Statement'!O6*(365/O23)</f>
        <v>#DIV/0!</v>
      </c>
      <c r="P9" t="e">
        <f>'Income Statement'!P6*(365/P23)</f>
        <v>#DIV/0!</v>
      </c>
      <c r="Q9" t="e">
        <f>'Income Statement'!Q6*(365/Q23)</f>
        <v>#DIV/0!</v>
      </c>
      <c r="R9" t="s">
        <v>100</v>
      </c>
    </row>
    <row r="10" spans="1:18" x14ac:dyDescent="0.25">
      <c r="B10" t="s">
        <v>20</v>
      </c>
      <c r="J10" t="e">
        <f>'Income Statement'!J9*(365/J24)</f>
        <v>#DIV/0!</v>
      </c>
      <c r="K10" t="e">
        <f>'Income Statement'!K9*(365/K24)</f>
        <v>#DIV/0!</v>
      </c>
      <c r="L10" t="e">
        <f>'Income Statement'!L9*(365/L24)</f>
        <v>#DIV/0!</v>
      </c>
      <c r="M10" t="e">
        <f>'Income Statement'!M9*(365/M24)</f>
        <v>#DIV/0!</v>
      </c>
      <c r="N10" t="e">
        <f>'Income Statement'!N9*(365/N24)</f>
        <v>#DIV/0!</v>
      </c>
      <c r="O10" t="e">
        <f>'Income Statement'!O9*(365/O24)</f>
        <v>#DIV/0!</v>
      </c>
      <c r="P10" t="e">
        <f>'Income Statement'!P9*(365/P24)</f>
        <v>#DIV/0!</v>
      </c>
      <c r="Q10" t="e">
        <f>'Income Statement'!Q9*(365/Q24)</f>
        <v>#DIV/0!</v>
      </c>
      <c r="R10" t="s">
        <v>100</v>
      </c>
    </row>
    <row r="11" spans="1:18" x14ac:dyDescent="0.25">
      <c r="B11" t="s">
        <v>21</v>
      </c>
      <c r="J11">
        <f>J25*'Income Statement'!J6</f>
        <v>0</v>
      </c>
      <c r="K11">
        <f>K25*'Income Statement'!K6</f>
        <v>0</v>
      </c>
      <c r="L11">
        <f>L25*'Income Statement'!L6</f>
        <v>0</v>
      </c>
      <c r="M11">
        <f>M25*'Income Statement'!M6</f>
        <v>0</v>
      </c>
      <c r="N11">
        <f>N25*'Income Statement'!N6</f>
        <v>0</v>
      </c>
      <c r="O11">
        <f>O25*'Income Statement'!O6</f>
        <v>0</v>
      </c>
      <c r="P11">
        <f>P25*'Income Statement'!P6</f>
        <v>0</v>
      </c>
      <c r="Q11">
        <f>Q25*'Income Statement'!Q6</f>
        <v>0</v>
      </c>
      <c r="R11" t="s">
        <v>100</v>
      </c>
    </row>
    <row r="12" spans="1:18" x14ac:dyDescent="0.25">
      <c r="B12" s="9" t="s">
        <v>22</v>
      </c>
      <c r="C12" s="10"/>
      <c r="D12" s="10"/>
      <c r="E12" s="10">
        <f>SUM(E9:E11)</f>
        <v>0</v>
      </c>
      <c r="F12" s="10">
        <f t="shared" ref="F12:I12" si="1">SUM(F9:F11)</f>
        <v>0</v>
      </c>
      <c r="G12" s="10">
        <f t="shared" si="1"/>
        <v>0</v>
      </c>
      <c r="H12" s="10">
        <f t="shared" si="1"/>
        <v>0</v>
      </c>
      <c r="I12" s="10">
        <f t="shared" si="1"/>
        <v>0</v>
      </c>
      <c r="J12" s="10" t="e">
        <f t="shared" ref="J12:Q12" si="2">SUM(J9:J11)</f>
        <v>#DIV/0!</v>
      </c>
      <c r="K12" s="10" t="e">
        <f t="shared" si="2"/>
        <v>#DIV/0!</v>
      </c>
      <c r="L12" s="10" t="e">
        <f t="shared" si="2"/>
        <v>#DIV/0!</v>
      </c>
      <c r="M12" s="10" t="e">
        <f t="shared" si="2"/>
        <v>#DIV/0!</v>
      </c>
      <c r="N12" s="10" t="e">
        <f t="shared" si="2"/>
        <v>#DIV/0!</v>
      </c>
      <c r="O12" s="10" t="e">
        <f t="shared" si="2"/>
        <v>#DIV/0!</v>
      </c>
      <c r="P12" s="10" t="e">
        <f t="shared" si="2"/>
        <v>#DIV/0!</v>
      </c>
      <c r="Q12" s="10" t="e">
        <f t="shared" si="2"/>
        <v>#DIV/0!</v>
      </c>
    </row>
    <row r="14" spans="1:18" x14ac:dyDescent="0.25">
      <c r="A14" s="3" t="s">
        <v>4</v>
      </c>
      <c r="B14" s="8" t="s">
        <v>23</v>
      </c>
    </row>
    <row r="15" spans="1:18" x14ac:dyDescent="0.25">
      <c r="B15" t="s">
        <v>24</v>
      </c>
      <c r="J15" t="e">
        <f>(365/J26)*'Income Statement'!J9</f>
        <v>#DIV/0!</v>
      </c>
      <c r="K15" t="e">
        <f>(365/K26)*'Income Statement'!K9</f>
        <v>#DIV/0!</v>
      </c>
      <c r="L15" t="e">
        <f>(365/L26)*'Income Statement'!L9</f>
        <v>#DIV/0!</v>
      </c>
      <c r="M15" t="e">
        <f>(365/M26)*'Income Statement'!M9</f>
        <v>#DIV/0!</v>
      </c>
      <c r="N15" t="e">
        <f>(365/N26)*'Income Statement'!N9</f>
        <v>#DIV/0!</v>
      </c>
      <c r="O15" t="e">
        <f>(365/O26)*'Income Statement'!O9</f>
        <v>#DIV/0!</v>
      </c>
      <c r="P15" t="e">
        <f>(365/P26)*'Income Statement'!P9</f>
        <v>#DIV/0!</v>
      </c>
      <c r="Q15" t="e">
        <f>(365/Q26)*'Income Statement'!Q9</f>
        <v>#DIV/0!</v>
      </c>
      <c r="R15" t="s">
        <v>100</v>
      </c>
    </row>
    <row r="16" spans="1:18" x14ac:dyDescent="0.25">
      <c r="B16" t="s">
        <v>25</v>
      </c>
      <c r="J16">
        <f>J27*'Income Statement'!J26</f>
        <v>0</v>
      </c>
      <c r="K16">
        <f>K27*'Income Statement'!K26</f>
        <v>0</v>
      </c>
      <c r="L16">
        <f>L27*'Income Statement'!L26</f>
        <v>0</v>
      </c>
      <c r="M16">
        <f>M27*'Income Statement'!M26</f>
        <v>0</v>
      </c>
      <c r="N16">
        <f>N27*'Income Statement'!N26</f>
        <v>0</v>
      </c>
      <c r="O16">
        <f>O27*'Income Statement'!O26</f>
        <v>0</v>
      </c>
      <c r="P16">
        <f>P27*'Income Statement'!P26</f>
        <v>0</v>
      </c>
      <c r="Q16">
        <f>Q27*'Income Statement'!Q26</f>
        <v>0</v>
      </c>
      <c r="R16" t="s">
        <v>100</v>
      </c>
    </row>
    <row r="17" spans="1:18" x14ac:dyDescent="0.25">
      <c r="B17" t="s">
        <v>26</v>
      </c>
      <c r="J17" t="e">
        <f>J28*'Income Statement'!J13</f>
        <v>#DIV/0!</v>
      </c>
      <c r="K17" t="e">
        <f>K28*'Income Statement'!K13</f>
        <v>#DIV/0!</v>
      </c>
      <c r="L17" t="e">
        <f>L28*'Income Statement'!L13</f>
        <v>#DIV/0!</v>
      </c>
      <c r="M17" t="e">
        <f>M28*'Income Statement'!M13</f>
        <v>#DIV/0!</v>
      </c>
      <c r="N17" t="e">
        <f>N28*'Income Statement'!N13</f>
        <v>#DIV/0!</v>
      </c>
      <c r="O17" t="e">
        <f>O28*'Income Statement'!O13</f>
        <v>#DIV/0!</v>
      </c>
      <c r="P17" t="e">
        <f>P28*'Income Statement'!P13</f>
        <v>#DIV/0!</v>
      </c>
      <c r="Q17" t="e">
        <f>Q28*'Income Statement'!Q13</f>
        <v>#DIV/0!</v>
      </c>
      <c r="R17" t="s">
        <v>100</v>
      </c>
    </row>
    <row r="18" spans="1:18" x14ac:dyDescent="0.25">
      <c r="A18" s="3" t="s">
        <v>4</v>
      </c>
      <c r="B18" s="9" t="s">
        <v>27</v>
      </c>
      <c r="C18" s="11"/>
      <c r="D18" s="10"/>
      <c r="E18" s="10">
        <f>SUM(E15:E17)</f>
        <v>0</v>
      </c>
      <c r="F18" s="10">
        <f t="shared" ref="F18" si="3">SUM(F15:F17)</f>
        <v>0</v>
      </c>
      <c r="G18" s="10">
        <f t="shared" ref="G18" si="4">SUM(G15:G17)</f>
        <v>0</v>
      </c>
      <c r="H18" s="10">
        <f t="shared" ref="H18" si="5">SUM(H15:H17)</f>
        <v>0</v>
      </c>
      <c r="I18" s="10">
        <f t="shared" ref="I18" si="6">SUM(I15:I17)</f>
        <v>0</v>
      </c>
      <c r="J18" s="10" t="e">
        <f t="shared" ref="J18" si="7">SUM(J15:J17)</f>
        <v>#DIV/0!</v>
      </c>
      <c r="K18" s="10" t="e">
        <f t="shared" ref="K18" si="8">SUM(K15:K17)</f>
        <v>#DIV/0!</v>
      </c>
      <c r="L18" s="10" t="e">
        <f t="shared" ref="L18" si="9">SUM(L15:L17)</f>
        <v>#DIV/0!</v>
      </c>
      <c r="M18" s="10" t="e">
        <f t="shared" ref="M18" si="10">SUM(M15:M17)</f>
        <v>#DIV/0!</v>
      </c>
      <c r="N18" s="10" t="e">
        <f t="shared" ref="N18" si="11">SUM(N15:N17)</f>
        <v>#DIV/0!</v>
      </c>
      <c r="O18" s="10" t="e">
        <f t="shared" ref="O18" si="12">SUM(O15:O17)</f>
        <v>#DIV/0!</v>
      </c>
      <c r="P18" s="10" t="e">
        <f t="shared" ref="P18" si="13">SUM(P15:P17)</f>
        <v>#DIV/0!</v>
      </c>
      <c r="Q18" s="10" t="e">
        <f t="shared" ref="Q18" si="14">SUM(Q15:Q17)</f>
        <v>#DIV/0!</v>
      </c>
    </row>
    <row r="20" spans="1:18" x14ac:dyDescent="0.25">
      <c r="A20" s="3" t="s">
        <v>4</v>
      </c>
      <c r="B20" s="9" t="s">
        <v>28</v>
      </c>
      <c r="C20" s="10"/>
      <c r="D20" s="10"/>
      <c r="E20" s="10">
        <f>E12-E18</f>
        <v>0</v>
      </c>
      <c r="F20" s="10">
        <f t="shared" ref="F20:Q20" si="15">F12-F18</f>
        <v>0</v>
      </c>
      <c r="G20" s="10">
        <f t="shared" si="15"/>
        <v>0</v>
      </c>
      <c r="H20" s="10">
        <f t="shared" si="15"/>
        <v>0</v>
      </c>
      <c r="I20" s="10">
        <f t="shared" si="15"/>
        <v>0</v>
      </c>
      <c r="J20" s="10" t="e">
        <f>J12-J18</f>
        <v>#DIV/0!</v>
      </c>
      <c r="K20" s="10" t="e">
        <f t="shared" si="15"/>
        <v>#DIV/0!</v>
      </c>
      <c r="L20" s="10" t="e">
        <f t="shared" si="15"/>
        <v>#DIV/0!</v>
      </c>
      <c r="M20" s="10" t="e">
        <f t="shared" si="15"/>
        <v>#DIV/0!</v>
      </c>
      <c r="N20" s="10" t="e">
        <f t="shared" si="15"/>
        <v>#DIV/0!</v>
      </c>
      <c r="O20" s="10" t="e">
        <f t="shared" si="15"/>
        <v>#DIV/0!</v>
      </c>
      <c r="P20" s="10" t="e">
        <f t="shared" si="15"/>
        <v>#DIV/0!</v>
      </c>
      <c r="Q20" s="10" t="e">
        <f t="shared" si="15"/>
        <v>#DIV/0!</v>
      </c>
    </row>
    <row r="21" spans="1:18" x14ac:dyDescent="0.25">
      <c r="A21" s="3" t="s">
        <v>4</v>
      </c>
      <c r="B21" s="1" t="s">
        <v>29</v>
      </c>
      <c r="F21">
        <f>-(F20-E20)</f>
        <v>0</v>
      </c>
      <c r="G21">
        <f>-(G20-F20)</f>
        <v>0</v>
      </c>
      <c r="H21">
        <f>-(H20-G20)</f>
        <v>0</v>
      </c>
      <c r="I21">
        <f t="shared" ref="I21:Q21" si="16">-(I20-H20)</f>
        <v>0</v>
      </c>
      <c r="J21" t="e">
        <f t="shared" si="16"/>
        <v>#DIV/0!</v>
      </c>
      <c r="K21" t="e">
        <f t="shared" si="16"/>
        <v>#DIV/0!</v>
      </c>
      <c r="L21" t="e">
        <f t="shared" si="16"/>
        <v>#DIV/0!</v>
      </c>
      <c r="M21" t="e">
        <f t="shared" si="16"/>
        <v>#DIV/0!</v>
      </c>
      <c r="N21" t="e">
        <f t="shared" si="16"/>
        <v>#DIV/0!</v>
      </c>
      <c r="O21" t="e">
        <f t="shared" si="16"/>
        <v>#DIV/0!</v>
      </c>
      <c r="P21" t="e">
        <f t="shared" si="16"/>
        <v>#DIV/0!</v>
      </c>
      <c r="Q21" t="e">
        <f t="shared" si="16"/>
        <v>#DIV/0!</v>
      </c>
    </row>
    <row r="23" spans="1:18" x14ac:dyDescent="0.25">
      <c r="B23" t="s">
        <v>106</v>
      </c>
      <c r="E23" t="e">
        <f>365/('Income Statement'!E6/'Working Capital Schedule'!E9)</f>
        <v>#DIV/0!</v>
      </c>
      <c r="F23" t="e">
        <f>365/('Income Statement'!F6/'Working Capital Schedule'!F9)</f>
        <v>#DIV/0!</v>
      </c>
      <c r="G23" t="e">
        <f>365/('Income Statement'!G6/'Working Capital Schedule'!G9)</f>
        <v>#DIV/0!</v>
      </c>
      <c r="H23" t="e">
        <f>365/('Income Statement'!H6/'Working Capital Schedule'!H9)</f>
        <v>#DIV/0!</v>
      </c>
      <c r="I23" t="e">
        <f>365/('Income Statement'!I6/'Working Capital Schedule'!I9)</f>
        <v>#DIV/0!</v>
      </c>
      <c r="R23" t="s">
        <v>107</v>
      </c>
    </row>
    <row r="24" spans="1:18" x14ac:dyDescent="0.25">
      <c r="B24" t="s">
        <v>30</v>
      </c>
      <c r="E24" t="e">
        <f>365/('Income Statement'!E9/'Working Capital Schedule'!E10)</f>
        <v>#DIV/0!</v>
      </c>
      <c r="F24" t="e">
        <f>365/('Income Statement'!F9/'Working Capital Schedule'!F10)</f>
        <v>#DIV/0!</v>
      </c>
      <c r="G24" t="e">
        <f>365/('Income Statement'!G9/'Working Capital Schedule'!G10)</f>
        <v>#DIV/0!</v>
      </c>
      <c r="H24" t="e">
        <f>365/('Income Statement'!H9/'Working Capital Schedule'!H10)</f>
        <v>#DIV/0!</v>
      </c>
      <c r="I24" t="e">
        <f>365/('Income Statement'!I9/'Working Capital Schedule'!I10)</f>
        <v>#DIV/0!</v>
      </c>
      <c r="R24" t="s">
        <v>103</v>
      </c>
    </row>
    <row r="25" spans="1:18" x14ac:dyDescent="0.25">
      <c r="B25" t="s">
        <v>31</v>
      </c>
      <c r="E25" t="e">
        <f>E11/'Income Statement'!E6</f>
        <v>#DIV/0!</v>
      </c>
      <c r="F25" t="e">
        <f>F11/'Income Statement'!F6</f>
        <v>#DIV/0!</v>
      </c>
      <c r="G25" t="e">
        <f>G11/'Income Statement'!G6</f>
        <v>#DIV/0!</v>
      </c>
      <c r="H25">
        <f>H11/'Income Statement'!H6</f>
        <v>0</v>
      </c>
      <c r="I25">
        <f>I11/'Income Statement'!I6</f>
        <v>0</v>
      </c>
      <c r="R25" t="s">
        <v>104</v>
      </c>
    </row>
    <row r="26" spans="1:18" x14ac:dyDescent="0.25">
      <c r="B26" t="s">
        <v>32</v>
      </c>
      <c r="E26" t="e">
        <f>365/('Income Statement'!E9/'Working Capital Schedule'!E15)</f>
        <v>#DIV/0!</v>
      </c>
      <c r="F26" t="e">
        <f>365/('Income Statement'!F9/'Working Capital Schedule'!F15)</f>
        <v>#DIV/0!</v>
      </c>
      <c r="G26" t="e">
        <f>365/('Income Statement'!G9/'Working Capital Schedule'!G15)</f>
        <v>#DIV/0!</v>
      </c>
      <c r="H26" t="e">
        <f>365/('Income Statement'!H9/'Working Capital Schedule'!H15)</f>
        <v>#DIV/0!</v>
      </c>
      <c r="I26" t="e">
        <f>365/('Income Statement'!I9/'Working Capital Schedule'!I15)</f>
        <v>#DIV/0!</v>
      </c>
      <c r="R26" t="s">
        <v>105</v>
      </c>
    </row>
    <row r="27" spans="1:18" x14ac:dyDescent="0.25">
      <c r="B27" t="s">
        <v>101</v>
      </c>
      <c r="E27" t="e">
        <f>E16/'Income Statement'!E26</f>
        <v>#DIV/0!</v>
      </c>
      <c r="F27" t="e">
        <f>F16/'Income Statement'!F26</f>
        <v>#DIV/0!</v>
      </c>
      <c r="G27" t="e">
        <f>G16/'Income Statement'!G26</f>
        <v>#DIV/0!</v>
      </c>
      <c r="H27" t="e">
        <f>H16/'Income Statement'!H26</f>
        <v>#DIV/0!</v>
      </c>
      <c r="I27" t="e">
        <f>I16/'Income Statement'!I26</f>
        <v>#DIV/0!</v>
      </c>
      <c r="R27" t="s">
        <v>104</v>
      </c>
    </row>
    <row r="28" spans="1:18" x14ac:dyDescent="0.25">
      <c r="B28" t="s">
        <v>102</v>
      </c>
      <c r="E28" t="e">
        <f>E17/'Income Statement'!E13</f>
        <v>#DIV/0!</v>
      </c>
      <c r="F28" t="e">
        <f>F17/'Income Statement'!F13</f>
        <v>#DIV/0!</v>
      </c>
      <c r="G28" t="e">
        <f>G17/'Income Statement'!G13</f>
        <v>#DIV/0!</v>
      </c>
      <c r="H28" t="e">
        <f>H17/'Income Statement'!H13</f>
        <v>#DIV/0!</v>
      </c>
      <c r="I28" t="e">
        <f>I17/'Income Statement'!I13</f>
        <v>#DIV/0!</v>
      </c>
      <c r="R28" t="s">
        <v>104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BB94-073E-894D-8454-7DF03965995D}">
  <dimension ref="A5:S13"/>
  <sheetViews>
    <sheetView showGridLines="0" workbookViewId="0">
      <selection activeCell="E8" sqref="E8"/>
    </sheetView>
  </sheetViews>
  <sheetFormatPr defaultColWidth="11" defaultRowHeight="15.75" x14ac:dyDescent="0.25"/>
  <cols>
    <col min="1" max="1" width="7.125" customWidth="1"/>
  </cols>
  <sheetData>
    <row r="5" spans="1:19" x14ac:dyDescent="0.25">
      <c r="E5" s="7" t="s">
        <v>16</v>
      </c>
      <c r="F5" s="7" t="s">
        <v>16</v>
      </c>
      <c r="G5" s="7" t="s">
        <v>16</v>
      </c>
      <c r="H5" s="7" t="s">
        <v>16</v>
      </c>
      <c r="I5" s="7" t="s">
        <v>16</v>
      </c>
      <c r="J5" s="7" t="s">
        <v>17</v>
      </c>
      <c r="K5" s="7" t="s">
        <v>17</v>
      </c>
      <c r="L5" s="7" t="s">
        <v>17</v>
      </c>
      <c r="M5" s="7" t="s">
        <v>17</v>
      </c>
      <c r="N5" s="7" t="s">
        <v>17</v>
      </c>
      <c r="O5" s="7" t="s">
        <v>17</v>
      </c>
      <c r="P5" s="7" t="s">
        <v>17</v>
      </c>
      <c r="Q5" s="7" t="s">
        <v>17</v>
      </c>
    </row>
    <row r="6" spans="1:19" x14ac:dyDescent="0.25">
      <c r="A6" s="5"/>
      <c r="B6" s="6"/>
      <c r="C6" s="6"/>
      <c r="D6" s="6"/>
      <c r="E6" s="6">
        <v>2018</v>
      </c>
      <c r="F6" s="6">
        <v>2019</v>
      </c>
      <c r="G6" s="6">
        <v>2020</v>
      </c>
      <c r="H6" s="6">
        <v>2021</v>
      </c>
      <c r="I6" s="6">
        <v>2022</v>
      </c>
      <c r="J6" s="6">
        <f>I6+1</f>
        <v>2023</v>
      </c>
      <c r="K6" s="6">
        <f t="shared" ref="K6:Q6" si="0">J6+1</f>
        <v>2024</v>
      </c>
      <c r="L6" s="6">
        <f t="shared" si="0"/>
        <v>2025</v>
      </c>
      <c r="M6" s="6">
        <f t="shared" si="0"/>
        <v>2026</v>
      </c>
      <c r="N6" s="6">
        <f t="shared" si="0"/>
        <v>2027</v>
      </c>
      <c r="O6" s="6">
        <f t="shared" si="0"/>
        <v>2028</v>
      </c>
      <c r="P6" s="6">
        <f t="shared" si="0"/>
        <v>2029</v>
      </c>
      <c r="Q6" s="6">
        <f t="shared" si="0"/>
        <v>2030</v>
      </c>
    </row>
    <row r="8" spans="1:19" x14ac:dyDescent="0.25">
      <c r="A8" s="3" t="s">
        <v>4</v>
      </c>
      <c r="B8" s="1" t="s">
        <v>33</v>
      </c>
      <c r="E8">
        <f>D10</f>
        <v>0</v>
      </c>
      <c r="F8">
        <f t="shared" ref="F8:Q8" si="1">E10</f>
        <v>0</v>
      </c>
      <c r="G8">
        <f t="shared" si="1"/>
        <v>0</v>
      </c>
      <c r="H8">
        <f t="shared" si="1"/>
        <v>0</v>
      </c>
      <c r="I8">
        <f t="shared" si="1"/>
        <v>0</v>
      </c>
      <c r="J8" s="21">
        <f t="shared" si="1"/>
        <v>0</v>
      </c>
      <c r="K8" s="21">
        <f t="shared" si="1"/>
        <v>0</v>
      </c>
      <c r="L8" s="21">
        <f t="shared" si="1"/>
        <v>0</v>
      </c>
      <c r="M8" s="21">
        <f t="shared" si="1"/>
        <v>0</v>
      </c>
      <c r="N8" s="21">
        <f t="shared" si="1"/>
        <v>0</v>
      </c>
      <c r="O8" s="21">
        <f t="shared" si="1"/>
        <v>0</v>
      </c>
      <c r="P8" s="21">
        <f t="shared" si="1"/>
        <v>0</v>
      </c>
      <c r="Q8" s="21">
        <f t="shared" si="1"/>
        <v>0</v>
      </c>
    </row>
    <row r="9" spans="1:19" x14ac:dyDescent="0.25">
      <c r="B9" t="s">
        <v>94</v>
      </c>
      <c r="E9">
        <f>E10-E7</f>
        <v>0</v>
      </c>
      <c r="F9">
        <f t="shared" ref="F9:I9" si="2">F10-F7</f>
        <v>0</v>
      </c>
      <c r="G9">
        <f t="shared" si="2"/>
        <v>0</v>
      </c>
      <c r="H9">
        <f t="shared" si="2"/>
        <v>0</v>
      </c>
      <c r="I9">
        <f t="shared" si="2"/>
        <v>0</v>
      </c>
      <c r="S9" t="s">
        <v>95</v>
      </c>
    </row>
    <row r="10" spans="1:19" x14ac:dyDescent="0.25">
      <c r="A10" s="3" t="s">
        <v>4</v>
      </c>
      <c r="B10" s="9" t="s">
        <v>34</v>
      </c>
      <c r="C10" s="10"/>
      <c r="D10" s="10"/>
      <c r="E10" s="10"/>
      <c r="F10" s="10"/>
      <c r="G10" s="10"/>
      <c r="H10" s="10"/>
      <c r="I10" s="10"/>
      <c r="J10" s="22">
        <f>J8+J9</f>
        <v>0</v>
      </c>
      <c r="K10" s="22">
        <f t="shared" ref="K10:Q10" si="3">K8+K9</f>
        <v>0</v>
      </c>
      <c r="L10" s="22">
        <f t="shared" si="3"/>
        <v>0</v>
      </c>
      <c r="M10" s="22">
        <f t="shared" si="3"/>
        <v>0</v>
      </c>
      <c r="N10" s="22">
        <f t="shared" si="3"/>
        <v>0</v>
      </c>
      <c r="O10" s="22">
        <f t="shared" si="3"/>
        <v>0</v>
      </c>
      <c r="P10" s="22">
        <f t="shared" si="3"/>
        <v>0</v>
      </c>
      <c r="Q10" s="22">
        <f t="shared" si="3"/>
        <v>0</v>
      </c>
      <c r="S10" s="24" t="s">
        <v>97</v>
      </c>
    </row>
    <row r="12" spans="1:19" x14ac:dyDescent="0.25">
      <c r="A12" s="3" t="s">
        <v>4</v>
      </c>
      <c r="B12" s="1" t="s">
        <v>35</v>
      </c>
      <c r="J12">
        <f>J13*J8</f>
        <v>0</v>
      </c>
      <c r="K12">
        <f t="shared" ref="K12:Q12" si="4">K13*K8</f>
        <v>0</v>
      </c>
      <c r="L12">
        <f t="shared" si="4"/>
        <v>0</v>
      </c>
      <c r="M12">
        <f t="shared" si="4"/>
        <v>0</v>
      </c>
      <c r="N12">
        <f t="shared" si="4"/>
        <v>0</v>
      </c>
      <c r="O12">
        <f t="shared" si="4"/>
        <v>0</v>
      </c>
      <c r="P12">
        <f t="shared" si="4"/>
        <v>0</v>
      </c>
      <c r="Q12">
        <f t="shared" si="4"/>
        <v>0</v>
      </c>
    </row>
    <row r="13" spans="1:19" x14ac:dyDescent="0.25">
      <c r="B13" t="s">
        <v>36</v>
      </c>
      <c r="E13" t="e">
        <f>E12/E8</f>
        <v>#DIV/0!</v>
      </c>
      <c r="F13" t="e">
        <f t="shared" ref="F13:I13" si="5">F12/F8</f>
        <v>#DIV/0!</v>
      </c>
      <c r="G13" t="e">
        <f t="shared" si="5"/>
        <v>#DIV/0!</v>
      </c>
      <c r="H13" t="e">
        <f t="shared" si="5"/>
        <v>#DIV/0!</v>
      </c>
      <c r="I13" t="e">
        <f t="shared" si="5"/>
        <v>#DIV/0!</v>
      </c>
      <c r="J13" s="21"/>
      <c r="K13" s="21"/>
      <c r="L13" s="21"/>
      <c r="M13" s="21"/>
      <c r="N13" s="21"/>
      <c r="O13" s="21"/>
      <c r="P13" s="21"/>
      <c r="Q13" s="21"/>
      <c r="S13" t="s">
        <v>96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EAE4-FAC2-7F43-9685-4EDA50E9C309}">
  <dimension ref="A5:AD26"/>
  <sheetViews>
    <sheetView showGridLines="0" workbookViewId="0">
      <selection activeCell="G25" sqref="G25"/>
    </sheetView>
  </sheetViews>
  <sheetFormatPr defaultColWidth="11" defaultRowHeight="15.75" x14ac:dyDescent="0.25"/>
  <cols>
    <col min="1" max="1" width="6.375" customWidth="1"/>
  </cols>
  <sheetData>
    <row r="5" spans="1:30" x14ac:dyDescent="0.25">
      <c r="F5" s="7" t="s">
        <v>16</v>
      </c>
      <c r="G5" s="7" t="s">
        <v>16</v>
      </c>
      <c r="H5" s="7" t="s">
        <v>16</v>
      </c>
      <c r="I5" s="7" t="s">
        <v>16</v>
      </c>
      <c r="J5" s="7" t="s">
        <v>16</v>
      </c>
      <c r="K5" s="7" t="s">
        <v>17</v>
      </c>
      <c r="L5" s="7" t="s">
        <v>17</v>
      </c>
      <c r="M5" s="7" t="s">
        <v>17</v>
      </c>
      <c r="N5" s="7" t="s">
        <v>17</v>
      </c>
      <c r="O5" s="7" t="s">
        <v>17</v>
      </c>
      <c r="P5" s="7" t="s">
        <v>17</v>
      </c>
      <c r="Q5" s="7" t="s">
        <v>17</v>
      </c>
      <c r="R5" s="7" t="s">
        <v>17</v>
      </c>
    </row>
    <row r="6" spans="1:30" x14ac:dyDescent="0.25">
      <c r="B6" s="12"/>
      <c r="C6" s="12"/>
      <c r="D6" s="6"/>
      <c r="E6" s="6"/>
      <c r="F6" s="6">
        <v>2018</v>
      </c>
      <c r="G6" s="6">
        <v>2019</v>
      </c>
      <c r="H6" s="6">
        <v>2020</v>
      </c>
      <c r="I6" s="6">
        <v>2021</v>
      </c>
      <c r="J6" s="6">
        <v>2022</v>
      </c>
      <c r="K6" s="6">
        <f>J6+1</f>
        <v>2023</v>
      </c>
      <c r="L6" s="6">
        <f t="shared" ref="L6:R6" si="0">K6+1</f>
        <v>2024</v>
      </c>
      <c r="M6" s="6">
        <f t="shared" si="0"/>
        <v>2025</v>
      </c>
      <c r="N6" s="6">
        <f t="shared" si="0"/>
        <v>2026</v>
      </c>
      <c r="O6" s="6">
        <f t="shared" si="0"/>
        <v>2027</v>
      </c>
      <c r="P6" s="6">
        <f t="shared" si="0"/>
        <v>2028</v>
      </c>
      <c r="Q6" s="6">
        <f t="shared" si="0"/>
        <v>2029</v>
      </c>
      <c r="R6" s="6">
        <f t="shared" si="0"/>
        <v>2030</v>
      </c>
    </row>
    <row r="7" spans="1:30" x14ac:dyDescent="0.25">
      <c r="A7" s="3"/>
      <c r="B7" s="1" t="s">
        <v>37</v>
      </c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1:30" x14ac:dyDescent="0.25">
      <c r="A8" s="3"/>
      <c r="B8" t="s">
        <v>38</v>
      </c>
      <c r="F8">
        <f>E12</f>
        <v>0</v>
      </c>
      <c r="G8">
        <f>F12</f>
        <v>0</v>
      </c>
      <c r="H8">
        <f>G12</f>
        <v>0</v>
      </c>
      <c r="I8">
        <f>H12</f>
        <v>0</v>
      </c>
      <c r="J8">
        <f>I12</f>
        <v>0</v>
      </c>
      <c r="K8" s="21">
        <f t="shared" ref="K8:R8" si="1">J12</f>
        <v>0</v>
      </c>
      <c r="L8" s="21" t="e">
        <f t="shared" si="1"/>
        <v>#DIV/0!</v>
      </c>
      <c r="M8" s="21" t="e">
        <f t="shared" si="1"/>
        <v>#DIV/0!</v>
      </c>
      <c r="N8" s="21" t="e">
        <f t="shared" si="1"/>
        <v>#DIV/0!</v>
      </c>
      <c r="O8" s="21" t="e">
        <f t="shared" si="1"/>
        <v>#DIV/0!</v>
      </c>
      <c r="P8" s="21" t="e">
        <f t="shared" si="1"/>
        <v>#DIV/0!</v>
      </c>
      <c r="Q8" s="21" t="e">
        <f t="shared" si="1"/>
        <v>#DIV/0!</v>
      </c>
      <c r="R8" s="21" t="e">
        <f t="shared" si="1"/>
        <v>#DIV/0!</v>
      </c>
      <c r="S8" s="21"/>
      <c r="T8" s="21"/>
    </row>
    <row r="9" spans="1:30" x14ac:dyDescent="0.25">
      <c r="B9" t="s">
        <v>39</v>
      </c>
      <c r="F9">
        <f>F10-F8</f>
        <v>0</v>
      </c>
      <c r="G9">
        <f t="shared" ref="G9:R9" si="2">G10-G8</f>
        <v>0</v>
      </c>
      <c r="H9">
        <f t="shared" si="2"/>
        <v>0</v>
      </c>
      <c r="I9">
        <f t="shared" si="2"/>
        <v>0</v>
      </c>
      <c r="J9">
        <f t="shared" si="2"/>
        <v>0</v>
      </c>
      <c r="K9" s="21" t="e">
        <f t="shared" si="2"/>
        <v>#DIV/0!</v>
      </c>
      <c r="L9" s="21" t="e">
        <f t="shared" si="2"/>
        <v>#DIV/0!</v>
      </c>
      <c r="M9" s="21" t="e">
        <f t="shared" si="2"/>
        <v>#DIV/0!</v>
      </c>
      <c r="N9" s="21" t="e">
        <f t="shared" si="2"/>
        <v>#DIV/0!</v>
      </c>
      <c r="O9" s="21" t="e">
        <f t="shared" si="2"/>
        <v>#DIV/0!</v>
      </c>
      <c r="P9" s="21" t="e">
        <f t="shared" si="2"/>
        <v>#DIV/0!</v>
      </c>
      <c r="Q9" s="21" t="e">
        <f t="shared" si="2"/>
        <v>#DIV/0!</v>
      </c>
      <c r="R9" s="21" t="e">
        <f t="shared" si="2"/>
        <v>#DIV/0!</v>
      </c>
      <c r="S9" s="21"/>
      <c r="T9" s="21"/>
    </row>
    <row r="10" spans="1:30" x14ac:dyDescent="0.25">
      <c r="A10" s="3" t="s">
        <v>4</v>
      </c>
      <c r="B10" s="9" t="s">
        <v>40</v>
      </c>
      <c r="C10" s="10"/>
      <c r="D10" s="10"/>
      <c r="E10" s="10"/>
      <c r="F10" s="10">
        <f>F11+F12</f>
        <v>0</v>
      </c>
      <c r="G10" s="10">
        <f t="shared" ref="G10:J10" si="3">G11+G12</f>
        <v>0</v>
      </c>
      <c r="H10" s="10">
        <f t="shared" si="3"/>
        <v>0</v>
      </c>
      <c r="I10" s="10">
        <f t="shared" si="3"/>
        <v>0</v>
      </c>
      <c r="J10" s="10">
        <f t="shared" si="3"/>
        <v>0</v>
      </c>
      <c r="K10" s="22" t="e">
        <f>'Income Statement'!J6/'Fixed Asset Schedule'!K16</f>
        <v>#DIV/0!</v>
      </c>
      <c r="L10" s="22" t="e">
        <f>'Income Statement'!K6/'Fixed Asset Schedule'!L16</f>
        <v>#DIV/0!</v>
      </c>
      <c r="M10" s="22" t="e">
        <f>'Income Statement'!L6/'Fixed Asset Schedule'!M16</f>
        <v>#DIV/0!</v>
      </c>
      <c r="N10" s="22" t="e">
        <f>'Income Statement'!M6/'Fixed Asset Schedule'!N16</f>
        <v>#DIV/0!</v>
      </c>
      <c r="O10" s="22" t="e">
        <f>'Income Statement'!N6/'Fixed Asset Schedule'!O16</f>
        <v>#DIV/0!</v>
      </c>
      <c r="P10" s="22" t="e">
        <f>'Income Statement'!O6/'Fixed Asset Schedule'!P16</f>
        <v>#DIV/0!</v>
      </c>
      <c r="Q10" s="22" t="e">
        <f>'Income Statement'!P6/'Fixed Asset Schedule'!Q16</f>
        <v>#DIV/0!</v>
      </c>
      <c r="R10" s="22" t="e">
        <f>'Income Statement'!Q6/'Fixed Asset Schedule'!R16</f>
        <v>#DIV/0!</v>
      </c>
      <c r="S10" s="21"/>
      <c r="T10" s="21"/>
    </row>
    <row r="11" spans="1:30" x14ac:dyDescent="0.25">
      <c r="B11" t="s">
        <v>41</v>
      </c>
      <c r="F11">
        <f>'Income Statement'!E16</f>
        <v>0</v>
      </c>
      <c r="G11">
        <f>'Income Statement'!F16</f>
        <v>0</v>
      </c>
      <c r="H11">
        <f>'Income Statement'!G16</f>
        <v>0</v>
      </c>
      <c r="I11">
        <f>'Income Statement'!H16</f>
        <v>0</v>
      </c>
      <c r="J11">
        <f>'Income Statement'!I16</f>
        <v>0</v>
      </c>
      <c r="K11" s="21" t="e">
        <f>K10*K14</f>
        <v>#DIV/0!</v>
      </c>
      <c r="L11" s="21" t="e">
        <f t="shared" ref="L11:R11" si="4">L10*L14</f>
        <v>#DIV/0!</v>
      </c>
      <c r="M11" s="21" t="e">
        <f t="shared" si="4"/>
        <v>#DIV/0!</v>
      </c>
      <c r="N11" s="21" t="e">
        <f t="shared" si="4"/>
        <v>#DIV/0!</v>
      </c>
      <c r="O11" s="21" t="e">
        <f t="shared" si="4"/>
        <v>#DIV/0!</v>
      </c>
      <c r="P11" s="21" t="e">
        <f t="shared" si="4"/>
        <v>#DIV/0!</v>
      </c>
      <c r="Q11" s="21" t="e">
        <f t="shared" si="4"/>
        <v>#DIV/0!</v>
      </c>
      <c r="R11" s="21" t="e">
        <f t="shared" si="4"/>
        <v>#DIV/0!</v>
      </c>
      <c r="S11" s="21"/>
      <c r="T11" s="21"/>
    </row>
    <row r="12" spans="1:30" x14ac:dyDescent="0.25">
      <c r="A12" s="3" t="s">
        <v>4</v>
      </c>
      <c r="B12" s="9" t="s">
        <v>34</v>
      </c>
      <c r="C12" s="10"/>
      <c r="D12" s="10"/>
      <c r="E12" s="10"/>
      <c r="F12" s="10"/>
      <c r="G12" s="10"/>
      <c r="H12" s="10"/>
      <c r="I12" s="10"/>
      <c r="J12" s="10"/>
      <c r="K12" s="22" t="e">
        <f>K10-K11</f>
        <v>#DIV/0!</v>
      </c>
      <c r="L12" s="22" t="e">
        <f t="shared" ref="L12:R12" si="5">L10-L11</f>
        <v>#DIV/0!</v>
      </c>
      <c r="M12" s="22" t="e">
        <f t="shared" si="5"/>
        <v>#DIV/0!</v>
      </c>
      <c r="N12" s="22" t="e">
        <f t="shared" si="5"/>
        <v>#DIV/0!</v>
      </c>
      <c r="O12" s="22" t="e">
        <f t="shared" si="5"/>
        <v>#DIV/0!</v>
      </c>
      <c r="P12" s="22" t="e">
        <f t="shared" si="5"/>
        <v>#DIV/0!</v>
      </c>
      <c r="Q12" s="22" t="e">
        <f t="shared" si="5"/>
        <v>#DIV/0!</v>
      </c>
      <c r="R12" s="22" t="e">
        <f t="shared" si="5"/>
        <v>#DIV/0!</v>
      </c>
      <c r="S12" s="26" t="s">
        <v>98</v>
      </c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</row>
    <row r="13" spans="1:30" x14ac:dyDescent="0.25"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 spans="1:30" x14ac:dyDescent="0.25">
      <c r="A14" s="3"/>
      <c r="B14" s="1" t="s">
        <v>42</v>
      </c>
      <c r="F14" t="e">
        <f>F11/F10</f>
        <v>#DIV/0!</v>
      </c>
      <c r="G14" t="e">
        <f t="shared" ref="G14:J14" si="6">G11/G10</f>
        <v>#DIV/0!</v>
      </c>
      <c r="H14" t="e">
        <f t="shared" si="6"/>
        <v>#DIV/0!</v>
      </c>
      <c r="I14" t="e">
        <f t="shared" si="6"/>
        <v>#DIV/0!</v>
      </c>
      <c r="J14" t="e">
        <f t="shared" si="6"/>
        <v>#DIV/0!</v>
      </c>
      <c r="K14" s="21"/>
      <c r="L14" s="21"/>
      <c r="M14" s="21"/>
      <c r="N14" s="21"/>
      <c r="O14" s="21"/>
      <c r="P14" s="21"/>
      <c r="Q14" s="21"/>
      <c r="R14" s="21"/>
      <c r="S14" s="21" t="s">
        <v>86</v>
      </c>
      <c r="T14" s="21"/>
    </row>
    <row r="15" spans="1:30" x14ac:dyDescent="0.25">
      <c r="K15" s="21"/>
      <c r="L15" s="21"/>
      <c r="M15" s="21"/>
      <c r="N15" s="21"/>
      <c r="O15" s="21"/>
      <c r="P15" s="21"/>
      <c r="Q15" s="21"/>
      <c r="R15" s="21"/>
      <c r="S15" s="21"/>
      <c r="T15" s="21"/>
    </row>
    <row r="16" spans="1:30" x14ac:dyDescent="0.25">
      <c r="A16" s="3" t="s">
        <v>4</v>
      </c>
      <c r="B16" s="1" t="s">
        <v>43</v>
      </c>
      <c r="F16" t="e">
        <f>'Income Statement'!E6/F10</f>
        <v>#DIV/0!</v>
      </c>
      <c r="G16" t="e">
        <f>'Income Statement'!F6/G10</f>
        <v>#DIV/0!</v>
      </c>
      <c r="H16" t="e">
        <f>'Income Statement'!G6/H10</f>
        <v>#DIV/0!</v>
      </c>
      <c r="I16" t="e">
        <f>'Income Statement'!H6/I10</f>
        <v>#DIV/0!</v>
      </c>
      <c r="J16" t="e">
        <f>'Income Statement'!I6/J10</f>
        <v>#DIV/0!</v>
      </c>
      <c r="K16" s="21"/>
      <c r="L16" s="21"/>
      <c r="M16" s="21"/>
      <c r="N16" s="21"/>
      <c r="O16" s="21"/>
      <c r="P16" s="21"/>
      <c r="Q16" s="21"/>
      <c r="R16" s="21"/>
      <c r="S16" s="21" t="s">
        <v>91</v>
      </c>
      <c r="T16" s="21"/>
    </row>
    <row r="17" spans="1:20" x14ac:dyDescent="0.25"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1:20" x14ac:dyDescent="0.25">
      <c r="A18" s="3"/>
      <c r="B18" s="1" t="s">
        <v>44</v>
      </c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spans="1:20" x14ac:dyDescent="0.25">
      <c r="A19" s="3"/>
      <c r="B19" t="s">
        <v>38</v>
      </c>
      <c r="F19">
        <f>E23</f>
        <v>0</v>
      </c>
      <c r="G19">
        <f t="shared" ref="G19:R19" si="7">F23</f>
        <v>0</v>
      </c>
      <c r="H19">
        <f t="shared" si="7"/>
        <v>0</v>
      </c>
      <c r="I19">
        <f t="shared" si="7"/>
        <v>0</v>
      </c>
      <c r="J19">
        <f t="shared" si="7"/>
        <v>0</v>
      </c>
      <c r="K19" s="21">
        <f>J23</f>
        <v>0</v>
      </c>
      <c r="L19" s="21">
        <f t="shared" si="7"/>
        <v>0</v>
      </c>
      <c r="M19" s="21">
        <f t="shared" si="7"/>
        <v>0</v>
      </c>
      <c r="N19" s="21">
        <f t="shared" si="7"/>
        <v>0</v>
      </c>
      <c r="O19" s="21">
        <f t="shared" si="7"/>
        <v>0</v>
      </c>
      <c r="P19" s="21">
        <f t="shared" si="7"/>
        <v>0</v>
      </c>
      <c r="Q19" s="21">
        <f t="shared" si="7"/>
        <v>0</v>
      </c>
      <c r="R19" s="21">
        <f t="shared" si="7"/>
        <v>0</v>
      </c>
      <c r="S19" s="21"/>
      <c r="T19" s="21"/>
    </row>
    <row r="20" spans="1:20" x14ac:dyDescent="0.25">
      <c r="B20" t="s">
        <v>39</v>
      </c>
      <c r="F20">
        <f>F21-F19</f>
        <v>0</v>
      </c>
      <c r="G20">
        <f t="shared" ref="G20:J20" si="8">G21-G19</f>
        <v>0</v>
      </c>
      <c r="H20">
        <f t="shared" si="8"/>
        <v>0</v>
      </c>
      <c r="I20">
        <f t="shared" si="8"/>
        <v>0</v>
      </c>
      <c r="J20">
        <f t="shared" si="8"/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 t="s">
        <v>92</v>
      </c>
      <c r="T20" s="21"/>
    </row>
    <row r="21" spans="1:20" x14ac:dyDescent="0.25">
      <c r="A21" s="3" t="s">
        <v>4</v>
      </c>
      <c r="B21" s="9" t="s">
        <v>90</v>
      </c>
      <c r="C21" s="10"/>
      <c r="D21" s="10"/>
      <c r="E21" s="10"/>
      <c r="F21" s="10">
        <f>F22+F23</f>
        <v>0</v>
      </c>
      <c r="G21" s="10">
        <f t="shared" ref="G21:J21" si="9">G22+G23</f>
        <v>0</v>
      </c>
      <c r="H21" s="10">
        <f t="shared" si="9"/>
        <v>0</v>
      </c>
      <c r="I21" s="10">
        <f t="shared" si="9"/>
        <v>0</v>
      </c>
      <c r="J21" s="10">
        <f t="shared" si="9"/>
        <v>0</v>
      </c>
      <c r="K21" s="22">
        <f>K19+K20</f>
        <v>0</v>
      </c>
      <c r="L21" s="22">
        <f t="shared" ref="L21:R21" si="10">L19+L20</f>
        <v>0</v>
      </c>
      <c r="M21" s="22">
        <f t="shared" si="10"/>
        <v>0</v>
      </c>
      <c r="N21" s="22">
        <f t="shared" si="10"/>
        <v>0</v>
      </c>
      <c r="O21" s="22">
        <f t="shared" si="10"/>
        <v>0</v>
      </c>
      <c r="P21" s="22">
        <f t="shared" si="10"/>
        <v>0</v>
      </c>
      <c r="Q21" s="22">
        <f t="shared" si="10"/>
        <v>0</v>
      </c>
      <c r="R21" s="22">
        <f t="shared" si="10"/>
        <v>0</v>
      </c>
      <c r="S21" s="21"/>
      <c r="T21" s="21"/>
    </row>
    <row r="22" spans="1:20" x14ac:dyDescent="0.25">
      <c r="B22" t="s">
        <v>89</v>
      </c>
      <c r="F22">
        <f>'Income Statement'!E17</f>
        <v>0</v>
      </c>
      <c r="G22">
        <f>'Income Statement'!F17</f>
        <v>0</v>
      </c>
      <c r="H22">
        <f>'Income Statement'!G17</f>
        <v>0</v>
      </c>
      <c r="I22">
        <f>'Income Statement'!H17</f>
        <v>0</v>
      </c>
      <c r="J22">
        <f>'Income Statement'!I17</f>
        <v>0</v>
      </c>
      <c r="K22" s="21">
        <f>K21*K25</f>
        <v>0</v>
      </c>
      <c r="L22" s="21">
        <f t="shared" ref="L22:R22" si="11">L21*L25</f>
        <v>0</v>
      </c>
      <c r="M22" s="21">
        <f t="shared" si="11"/>
        <v>0</v>
      </c>
      <c r="N22" s="21">
        <f t="shared" si="11"/>
        <v>0</v>
      </c>
      <c r="O22" s="21">
        <f t="shared" si="11"/>
        <v>0</v>
      </c>
      <c r="P22" s="21">
        <f t="shared" si="11"/>
        <v>0</v>
      </c>
      <c r="Q22" s="21">
        <f t="shared" si="11"/>
        <v>0</v>
      </c>
      <c r="R22" s="21">
        <f t="shared" si="11"/>
        <v>0</v>
      </c>
      <c r="S22" s="21"/>
      <c r="T22" s="21"/>
    </row>
    <row r="23" spans="1:20" x14ac:dyDescent="0.25">
      <c r="A23" s="3"/>
      <c r="B23" s="9" t="s">
        <v>34</v>
      </c>
      <c r="C23" s="10"/>
      <c r="D23" s="10"/>
      <c r="E23" s="10"/>
      <c r="F23" s="10"/>
      <c r="G23" s="10"/>
      <c r="H23" s="10"/>
      <c r="I23" s="10"/>
      <c r="J23" s="10"/>
      <c r="K23" s="22">
        <f>K21-K22</f>
        <v>0</v>
      </c>
      <c r="L23" s="22">
        <f t="shared" ref="L23:R23" si="12">L21-L22</f>
        <v>0</v>
      </c>
      <c r="M23" s="22">
        <f t="shared" si="12"/>
        <v>0</v>
      </c>
      <c r="N23" s="22">
        <f t="shared" si="12"/>
        <v>0</v>
      </c>
      <c r="O23" s="22">
        <f t="shared" si="12"/>
        <v>0</v>
      </c>
      <c r="P23" s="22">
        <f t="shared" si="12"/>
        <v>0</v>
      </c>
      <c r="Q23" s="22">
        <f t="shared" si="12"/>
        <v>0</v>
      </c>
      <c r="R23" s="22">
        <f t="shared" si="12"/>
        <v>0</v>
      </c>
      <c r="S23" s="26" t="s">
        <v>99</v>
      </c>
      <c r="T23" s="21"/>
    </row>
    <row r="24" spans="1:20" x14ac:dyDescent="0.25">
      <c r="K24" s="21"/>
      <c r="L24" s="21"/>
      <c r="M24" s="21"/>
      <c r="N24" s="21"/>
      <c r="O24" s="21"/>
      <c r="P24" s="21"/>
      <c r="Q24" s="21"/>
      <c r="R24" s="21"/>
    </row>
    <row r="25" spans="1:20" x14ac:dyDescent="0.25">
      <c r="A25" s="3" t="s">
        <v>4</v>
      </c>
      <c r="B25" s="1" t="s">
        <v>45</v>
      </c>
      <c r="F25" t="e">
        <f>F22/F21</f>
        <v>#DIV/0!</v>
      </c>
      <c r="G25" t="e">
        <f t="shared" ref="G25:J25" si="13">G22/G21</f>
        <v>#DIV/0!</v>
      </c>
      <c r="H25" t="e">
        <f t="shared" si="13"/>
        <v>#DIV/0!</v>
      </c>
      <c r="I25" t="e">
        <f t="shared" si="13"/>
        <v>#DIV/0!</v>
      </c>
      <c r="J25" t="e">
        <f t="shared" si="13"/>
        <v>#DIV/0!</v>
      </c>
      <c r="K25" s="21"/>
      <c r="L25" s="21"/>
      <c r="M25" s="21"/>
      <c r="N25" s="21"/>
      <c r="O25" s="21"/>
      <c r="P25" s="21"/>
      <c r="Q25" s="21"/>
      <c r="R25" s="21"/>
      <c r="S25" s="21" t="s">
        <v>86</v>
      </c>
    </row>
    <row r="26" spans="1:20" x14ac:dyDescent="0.25">
      <c r="K26" s="21"/>
      <c r="L26" s="21"/>
      <c r="M26" s="21"/>
      <c r="N26" s="21"/>
      <c r="O26" s="21"/>
      <c r="P26" s="21"/>
      <c r="Q26" s="21"/>
      <c r="R26" s="21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7AC57-4036-4042-B001-4A3705A0B78F}">
  <dimension ref="A1:P42"/>
  <sheetViews>
    <sheetView showGridLines="0" tabSelected="1" workbookViewId="0">
      <selection activeCell="H3" sqref="H3"/>
    </sheetView>
  </sheetViews>
  <sheetFormatPr defaultColWidth="11" defaultRowHeight="15.75" x14ac:dyDescent="0.25"/>
  <cols>
    <col min="1" max="1" width="5.625" style="3" customWidth="1"/>
  </cols>
  <sheetData>
    <row r="1" spans="1:16" x14ac:dyDescent="0.25">
      <c r="B1" t="s">
        <v>129</v>
      </c>
    </row>
    <row r="2" spans="1:16" x14ac:dyDescent="0.25">
      <c r="B2" t="s">
        <v>130</v>
      </c>
      <c r="H2" t="s">
        <v>143</v>
      </c>
    </row>
    <row r="4" spans="1:16" x14ac:dyDescent="0.25">
      <c r="A4" s="3" t="s">
        <v>4</v>
      </c>
      <c r="B4" s="31" t="s">
        <v>46</v>
      </c>
      <c r="C4" s="31"/>
      <c r="D4" s="31"/>
      <c r="E4" s="31"/>
      <c r="F4" s="31"/>
      <c r="G4" s="31"/>
      <c r="H4" s="31"/>
      <c r="L4" s="31" t="s">
        <v>124</v>
      </c>
      <c r="M4" s="31"/>
      <c r="N4" s="31"/>
      <c r="O4" s="31"/>
      <c r="P4" s="31"/>
    </row>
    <row r="5" spans="1:16" x14ac:dyDescent="0.25">
      <c r="B5" t="s">
        <v>47</v>
      </c>
      <c r="E5">
        <f>C1</f>
        <v>0</v>
      </c>
      <c r="H5" t="str">
        <f>H2</f>
        <v>10 jahres Staatsanleihen Return</v>
      </c>
    </row>
    <row r="6" spans="1:16" x14ac:dyDescent="0.25">
      <c r="B6" t="s">
        <v>108</v>
      </c>
      <c r="E6" t="s">
        <v>131</v>
      </c>
    </row>
    <row r="7" spans="1:16" x14ac:dyDescent="0.25">
      <c r="B7" t="s">
        <v>109</v>
      </c>
      <c r="E7" t="s">
        <v>131</v>
      </c>
      <c r="L7" t="s">
        <v>125</v>
      </c>
      <c r="M7" t="e">
        <f>H10</f>
        <v>#VALUE!</v>
      </c>
      <c r="O7" t="s">
        <v>127</v>
      </c>
      <c r="P7" t="e">
        <f>H33/SUM(H31,H33)</f>
        <v>#VALUE!</v>
      </c>
    </row>
    <row r="8" spans="1:16" x14ac:dyDescent="0.25">
      <c r="B8" s="1" t="s">
        <v>46</v>
      </c>
      <c r="H8" s="1" t="e">
        <f>H5+H6+H7</f>
        <v>#VALUE!</v>
      </c>
      <c r="L8" t="s">
        <v>126</v>
      </c>
      <c r="M8" t="e">
        <f>H19</f>
        <v>#VALUE!</v>
      </c>
      <c r="O8" t="s">
        <v>128</v>
      </c>
      <c r="P8" t="e">
        <f>H31/SUM(H25,H31)</f>
        <v>#VALUE!</v>
      </c>
    </row>
    <row r="9" spans="1:16" x14ac:dyDescent="0.25">
      <c r="B9" s="13" t="s">
        <v>110</v>
      </c>
      <c r="C9" s="13"/>
      <c r="D9" s="13"/>
      <c r="E9" s="13" t="s">
        <v>132</v>
      </c>
      <c r="F9" s="13"/>
      <c r="G9" s="13"/>
      <c r="H9" s="13" t="e">
        <f>'Income Statement'!I24</f>
        <v>#DIV/0!</v>
      </c>
      <c r="L9" s="13"/>
      <c r="M9" s="13"/>
      <c r="N9" s="13"/>
      <c r="O9" s="13"/>
      <c r="P9" s="13"/>
    </row>
    <row r="10" spans="1:16" x14ac:dyDescent="0.25">
      <c r="B10" t="s">
        <v>111</v>
      </c>
      <c r="H10" t="e">
        <f>H8*(1-H9)</f>
        <v>#VALUE!</v>
      </c>
      <c r="L10" s="1" t="s">
        <v>57</v>
      </c>
      <c r="P10" t="e">
        <f>(M7*P7)+(P8*M8)</f>
        <v>#VALUE!</v>
      </c>
    </row>
    <row r="13" spans="1:16" x14ac:dyDescent="0.25">
      <c r="A13" s="3" t="s">
        <v>4</v>
      </c>
      <c r="B13" s="31" t="s">
        <v>112</v>
      </c>
      <c r="C13" s="31"/>
      <c r="D13" s="31"/>
      <c r="E13" s="31"/>
      <c r="F13" s="31"/>
      <c r="G13" s="31"/>
      <c r="H13" s="31"/>
    </row>
    <row r="14" spans="1:16" x14ac:dyDescent="0.25">
      <c r="B14" t="s">
        <v>47</v>
      </c>
      <c r="H14" t="str">
        <f>H5</f>
        <v>10 jahres Staatsanleihen Return</v>
      </c>
    </row>
    <row r="15" spans="1:16" x14ac:dyDescent="0.25">
      <c r="B15" t="s">
        <v>113</v>
      </c>
      <c r="H15" t="e">
        <f>SLOPE(H42:H44,D42:D44)</f>
        <v>#DIV/0!</v>
      </c>
    </row>
    <row r="16" spans="1:16" x14ac:dyDescent="0.25">
      <c r="B16" t="s">
        <v>114</v>
      </c>
      <c r="H16" t="e">
        <f>H25</f>
        <v>#VALUE!</v>
      </c>
    </row>
    <row r="17" spans="1:8" x14ac:dyDescent="0.25">
      <c r="B17" t="s">
        <v>47</v>
      </c>
      <c r="H17" t="str">
        <f>H2</f>
        <v>10 jahres Staatsanleihen Return</v>
      </c>
    </row>
    <row r="18" spans="1:8" x14ac:dyDescent="0.25">
      <c r="B18" s="13"/>
      <c r="C18" s="13"/>
      <c r="D18" s="13"/>
      <c r="E18" s="13"/>
      <c r="F18" s="13"/>
      <c r="G18" s="13"/>
      <c r="H18" s="13"/>
    </row>
    <row r="19" spans="1:8" x14ac:dyDescent="0.25">
      <c r="B19" s="1" t="s">
        <v>112</v>
      </c>
      <c r="H19" s="1" t="e">
        <f>H14+(H15*(H16-H17))</f>
        <v>#VALUE!</v>
      </c>
    </row>
    <row r="21" spans="1:8" x14ac:dyDescent="0.25">
      <c r="A21" s="3" t="s">
        <v>4</v>
      </c>
      <c r="B21" s="1" t="s">
        <v>119</v>
      </c>
    </row>
    <row r="22" spans="1:8" x14ac:dyDescent="0.25">
      <c r="B22" t="s">
        <v>115</v>
      </c>
      <c r="G22" t="s">
        <v>138</v>
      </c>
      <c r="H22" t="s">
        <v>139</v>
      </c>
    </row>
    <row r="23" spans="1:8" x14ac:dyDescent="0.25">
      <c r="B23" t="s">
        <v>116</v>
      </c>
      <c r="G23">
        <f>C1</f>
        <v>0</v>
      </c>
      <c r="H23" t="s">
        <v>139</v>
      </c>
    </row>
    <row r="24" spans="1:8" x14ac:dyDescent="0.25">
      <c r="B24" t="s">
        <v>117</v>
      </c>
      <c r="G24" t="e">
        <f>YEARFRAC(G22,G23,1)</f>
        <v>#VALUE!</v>
      </c>
    </row>
    <row r="25" spans="1:8" x14ac:dyDescent="0.25">
      <c r="B25" t="s">
        <v>118</v>
      </c>
      <c r="H25" t="e">
        <f>(H23/H22)^(1*(G24-1))-1</f>
        <v>#VALUE!</v>
      </c>
    </row>
    <row r="27" spans="1:8" x14ac:dyDescent="0.25">
      <c r="A27" s="3" t="s">
        <v>4</v>
      </c>
      <c r="B27" s="1" t="s">
        <v>120</v>
      </c>
    </row>
    <row r="28" spans="1:8" x14ac:dyDescent="0.25">
      <c r="B28" t="s">
        <v>121</v>
      </c>
      <c r="H28" t="s">
        <v>141</v>
      </c>
    </row>
    <row r="29" spans="1:8" x14ac:dyDescent="0.25">
      <c r="B29" t="s">
        <v>122</v>
      </c>
      <c r="H29" t="s">
        <v>142</v>
      </c>
    </row>
    <row r="31" spans="1:8" x14ac:dyDescent="0.25">
      <c r="B31" t="s">
        <v>123</v>
      </c>
      <c r="H31" t="e">
        <f>H28*H29</f>
        <v>#VALUE!</v>
      </c>
    </row>
    <row r="33" spans="1:8" x14ac:dyDescent="0.25">
      <c r="B33" t="s">
        <v>140</v>
      </c>
      <c r="H33">
        <f>'Debt Schedule'!I10</f>
        <v>0</v>
      </c>
    </row>
    <row r="36" spans="1:8" x14ac:dyDescent="0.25">
      <c r="A36" s="3" t="s">
        <v>4</v>
      </c>
      <c r="B36" s="1" t="s">
        <v>136</v>
      </c>
    </row>
    <row r="37" spans="1:8" x14ac:dyDescent="0.25">
      <c r="B37" t="s">
        <v>137</v>
      </c>
    </row>
    <row r="40" spans="1:8" x14ac:dyDescent="0.25">
      <c r="B40" t="s">
        <v>133</v>
      </c>
      <c r="C40" t="s">
        <v>134</v>
      </c>
      <c r="G40" t="s">
        <v>135</v>
      </c>
    </row>
    <row r="42" spans="1:8" x14ac:dyDescent="0.25">
      <c r="D42" t="e">
        <f>C42/C41-1</f>
        <v>#DIV/0!</v>
      </c>
      <c r="H42" t="e">
        <f>G42/G41-1</f>
        <v>#DIV/0!</v>
      </c>
    </row>
  </sheetData>
  <mergeCells count="3">
    <mergeCell ref="B4:H4"/>
    <mergeCell ref="B13:H13"/>
    <mergeCell ref="L4:P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Tabelle1</vt:lpstr>
      <vt:lpstr>DCF</vt:lpstr>
      <vt:lpstr>Income Statement</vt:lpstr>
      <vt:lpstr>Working Capital Schedule</vt:lpstr>
      <vt:lpstr>Debt Schedule</vt:lpstr>
      <vt:lpstr>Fixed Asset Schedule</vt:lpstr>
      <vt:lpstr>Discount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2023-10-14T11:04:09Z</dcterms:created>
  <dcterms:modified xsi:type="dcterms:W3CDTF">2025-04-11T11:39:29Z</dcterms:modified>
</cp:coreProperties>
</file>