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377F66F0-48D1-4B5B-8608-30B6A2DC00A1}" xr6:coauthVersionLast="47" xr6:coauthVersionMax="47" xr10:uidLastSave="{00000000-0000-0000-0000-000000000000}"/>
  <bookViews>
    <workbookView xWindow="19095" yWindow="0" windowWidth="19410" windowHeight="20925" xr2:uid="{04A738BD-2870-4489-8638-5155B260011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I31" i="2"/>
  <c r="G31" i="2"/>
  <c r="F31" i="2"/>
  <c r="E31" i="2"/>
  <c r="C31" i="2"/>
  <c r="J30" i="2"/>
  <c r="I30" i="2"/>
  <c r="G30" i="2"/>
  <c r="F30" i="2"/>
  <c r="E30" i="2"/>
  <c r="C30" i="2"/>
  <c r="J29" i="2"/>
  <c r="I29" i="2"/>
  <c r="G29" i="2"/>
  <c r="F29" i="2"/>
  <c r="E29" i="2"/>
  <c r="D29" i="2"/>
  <c r="C29" i="2"/>
  <c r="G27" i="2"/>
  <c r="G26" i="2"/>
  <c r="G28" i="2"/>
  <c r="C15" i="2"/>
  <c r="C8" i="2"/>
  <c r="C9" i="2" s="1"/>
  <c r="C14" i="2" s="1"/>
  <c r="C17" i="2" s="1"/>
  <c r="C19" i="2" s="1"/>
  <c r="C21" i="2" s="1"/>
  <c r="C23" i="2" s="1"/>
  <c r="J23" i="2"/>
  <c r="I23" i="2"/>
  <c r="F23" i="2"/>
  <c r="E23" i="2"/>
  <c r="G23" i="2"/>
  <c r="I21" i="2"/>
  <c r="F21" i="2"/>
  <c r="E21" i="2"/>
  <c r="G21" i="2"/>
  <c r="J19" i="2"/>
  <c r="I19" i="2"/>
  <c r="G19" i="2"/>
  <c r="F19" i="2"/>
  <c r="E19" i="2"/>
  <c r="J17" i="2"/>
  <c r="I17" i="2"/>
  <c r="G17" i="2"/>
  <c r="F17" i="2"/>
  <c r="E17" i="2"/>
  <c r="G15" i="2"/>
  <c r="J14" i="2"/>
  <c r="I14" i="2"/>
  <c r="G14" i="2"/>
  <c r="F14" i="2"/>
  <c r="E14" i="2"/>
  <c r="J9" i="2"/>
  <c r="I9" i="2"/>
  <c r="H9" i="2"/>
  <c r="H14" i="2" s="1"/>
  <c r="G9" i="2"/>
  <c r="F9" i="2"/>
  <c r="E9" i="2"/>
  <c r="D9" i="2"/>
  <c r="D14" i="2" s="1"/>
  <c r="G8" i="2"/>
  <c r="G7" i="1"/>
  <c r="Q31" i="2"/>
  <c r="P31" i="2"/>
  <c r="O31" i="2"/>
  <c r="N31" i="2"/>
  <c r="M31" i="2"/>
  <c r="L31" i="2"/>
  <c r="R31" i="2"/>
  <c r="Q30" i="2"/>
  <c r="P30" i="2"/>
  <c r="O30" i="2"/>
  <c r="N30" i="2"/>
  <c r="M30" i="2"/>
  <c r="L30" i="2"/>
  <c r="R30" i="2"/>
  <c r="Q29" i="2"/>
  <c r="P29" i="2"/>
  <c r="O29" i="2"/>
  <c r="N29" i="2"/>
  <c r="M29" i="2"/>
  <c r="L29" i="2"/>
  <c r="R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R28" i="2"/>
  <c r="R27" i="2"/>
  <c r="R26" i="2"/>
  <c r="S21" i="2"/>
  <c r="Q21" i="2"/>
  <c r="O21" i="2"/>
  <c r="N21" i="2"/>
  <c r="M21" i="2"/>
  <c r="M23" i="2" s="1"/>
  <c r="L21" i="2"/>
  <c r="L23" i="2" s="1"/>
  <c r="S19" i="2"/>
  <c r="Q19" i="2"/>
  <c r="O19" i="2"/>
  <c r="N19" i="2"/>
  <c r="M19" i="2"/>
  <c r="L19" i="2"/>
  <c r="S17" i="2"/>
  <c r="Q17" i="2"/>
  <c r="P17" i="2"/>
  <c r="P19" i="2" s="1"/>
  <c r="P21" i="2" s="1"/>
  <c r="P23" i="2" s="1"/>
  <c r="O17" i="2"/>
  <c r="N17" i="2"/>
  <c r="M17" i="2"/>
  <c r="L17" i="2"/>
  <c r="Q23" i="2"/>
  <c r="O23" i="2"/>
  <c r="N23" i="2"/>
  <c r="R19" i="2"/>
  <c r="R21" i="2" s="1"/>
  <c r="R23" i="2" s="1"/>
  <c r="R17" i="2"/>
  <c r="S14" i="2"/>
  <c r="Q14" i="2"/>
  <c r="P14" i="2"/>
  <c r="O14" i="2"/>
  <c r="N14" i="2"/>
  <c r="M14" i="2"/>
  <c r="L14" i="2"/>
  <c r="R14" i="2"/>
  <c r="P8" i="2"/>
  <c r="Q8" i="2"/>
  <c r="Q9" i="2"/>
  <c r="P9" i="2"/>
  <c r="O9" i="2"/>
  <c r="N9" i="2"/>
  <c r="M9" i="2"/>
  <c r="L9" i="2"/>
  <c r="R9" i="2"/>
  <c r="R8" i="2"/>
  <c r="S5" i="2"/>
  <c r="Q5" i="2"/>
  <c r="P5" i="2"/>
  <c r="O5" i="2"/>
  <c r="N5" i="2"/>
  <c r="R5" i="2"/>
  <c r="G5" i="1"/>
  <c r="D17" i="2" l="1"/>
  <c r="D30" i="2"/>
  <c r="H30" i="2"/>
  <c r="H17" i="2"/>
  <c r="H29" i="2"/>
  <c r="G8" i="1"/>
  <c r="D31" i="2" l="1"/>
  <c r="D19" i="2"/>
  <c r="D21" i="2" s="1"/>
  <c r="D23" i="2" s="1"/>
  <c r="H31" i="2"/>
  <c r="H19" i="2"/>
  <c r="H21" i="2" s="1"/>
  <c r="H23" i="2" s="1"/>
</calcChain>
</file>

<file path=xl/sharedStrings.xml><?xml version="1.0" encoding="utf-8"?>
<sst xmlns="http://schemas.openxmlformats.org/spreadsheetml/2006/main" count="61" uniqueCount="57">
  <si>
    <t>Broadcom</t>
  </si>
  <si>
    <t>numbers im mio USD</t>
  </si>
  <si>
    <t>SEC</t>
  </si>
  <si>
    <t>AVGO</t>
  </si>
  <si>
    <t>Price</t>
  </si>
  <si>
    <t>Shares</t>
  </si>
  <si>
    <t>MC</t>
  </si>
  <si>
    <t>Cash</t>
  </si>
  <si>
    <t>Debt</t>
  </si>
  <si>
    <t>EV</t>
  </si>
  <si>
    <t>Q324</t>
  </si>
  <si>
    <t>Main</t>
  </si>
  <si>
    <t>Q124</t>
  </si>
  <si>
    <t>Q224</t>
  </si>
  <si>
    <t>Q424</t>
  </si>
  <si>
    <t>Business Model</t>
  </si>
  <si>
    <t>Products</t>
  </si>
  <si>
    <t>Subscription &amp; Services</t>
  </si>
  <si>
    <t>Revenue</t>
  </si>
  <si>
    <t>FY18</t>
  </si>
  <si>
    <t>FY19</t>
  </si>
  <si>
    <t>FY20</t>
  </si>
  <si>
    <t>FY21</t>
  </si>
  <si>
    <t>FY22</t>
  </si>
  <si>
    <t>FY23</t>
  </si>
  <si>
    <t>FY24</t>
  </si>
  <si>
    <t>FY25</t>
  </si>
  <si>
    <t>11.03.24</t>
  </si>
  <si>
    <t>29.10.23</t>
  </si>
  <si>
    <t>30.10.22</t>
  </si>
  <si>
    <t>Cost of Products</t>
  </si>
  <si>
    <t>Cost of Services</t>
  </si>
  <si>
    <t>Other</t>
  </si>
  <si>
    <t>Gross Profit</t>
  </si>
  <si>
    <t>Operating Income</t>
  </si>
  <si>
    <t>R&amp;D</t>
  </si>
  <si>
    <t>SGA</t>
  </si>
  <si>
    <t xml:space="preserve">Amortization </t>
  </si>
  <si>
    <t>Restructuring Expenses</t>
  </si>
  <si>
    <t>Net Income to Company</t>
  </si>
  <si>
    <t>Income from Continuing Operations</t>
  </si>
  <si>
    <t>Pretax Income</t>
  </si>
  <si>
    <t>Tax Expense</t>
  </si>
  <si>
    <t>Net Income</t>
  </si>
  <si>
    <t>Dividends, Loss from Disc. Op, etc.</t>
  </si>
  <si>
    <t>EPS</t>
  </si>
  <si>
    <t>Revenue YoY</t>
  </si>
  <si>
    <t xml:space="preserve">Gross Margin </t>
  </si>
  <si>
    <t xml:space="preserve">Operating Margin </t>
  </si>
  <si>
    <t>Tax Rate</t>
  </si>
  <si>
    <t>Product Growth</t>
  </si>
  <si>
    <t>Services Growth</t>
  </si>
  <si>
    <t>Q125</t>
  </si>
  <si>
    <t>Q225</t>
  </si>
  <si>
    <t>Q325</t>
  </si>
  <si>
    <t>Q425</t>
  </si>
  <si>
    <t>Interest and 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</si>
</sst>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4" fillId="0" borderId="0" xfId="0" applyFont="1"/>
    <xf numFmtId="0" fontId="0" fillId="0" borderId="0" xfId="0" quotePrefix="1"/>
    <xf numFmtId="164" fontId="1" fillId="0" borderId="0" xfId="0" applyNumberFormat="1" applyFont="1"/>
    <xf numFmtId="165" fontId="0" fillId="0" borderId="0" xfId="0" applyNumberFormat="1"/>
    <xf numFmtId="9" fontId="0" fillId="0" borderId="0" xfId="2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730168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7B1E-65D5-4420-B936-DABB7176ECBB}">
  <dimension ref="A1:H8"/>
  <sheetViews>
    <sheetView tabSelected="1" zoomScale="200" zoomScaleNormal="200" workbookViewId="0">
      <selection activeCell="G4" sqref="G4"/>
    </sheetView>
  </sheetViews>
  <sheetFormatPr defaultRowHeight="15" x14ac:dyDescent="0.25"/>
  <cols>
    <col min="1" max="1" width="4" customWidth="1"/>
    <col min="7" max="7" width="9.5703125" bestFit="1" customWidth="1"/>
  </cols>
  <sheetData>
    <row r="1" spans="1:8" x14ac:dyDescent="0.25">
      <c r="A1" s="1" t="s">
        <v>0</v>
      </c>
    </row>
    <row r="2" spans="1:8" x14ac:dyDescent="0.25">
      <c r="A2" t="s">
        <v>1</v>
      </c>
    </row>
    <row r="3" spans="1:8" x14ac:dyDescent="0.25">
      <c r="F3" t="s">
        <v>4</v>
      </c>
      <c r="G3">
        <v>253.48</v>
      </c>
    </row>
    <row r="4" spans="1:8" x14ac:dyDescent="0.25">
      <c r="B4" s="4" t="s">
        <v>2</v>
      </c>
      <c r="F4" t="s">
        <v>5</v>
      </c>
      <c r="G4" s="2">
        <v>4707</v>
      </c>
      <c r="H4" s="3" t="s">
        <v>53</v>
      </c>
    </row>
    <row r="5" spans="1:8" x14ac:dyDescent="0.25">
      <c r="B5" t="s">
        <v>3</v>
      </c>
      <c r="F5" t="s">
        <v>6</v>
      </c>
      <c r="G5" s="2">
        <f>G3*G4</f>
        <v>1193130.3599999999</v>
      </c>
    </row>
    <row r="6" spans="1:8" x14ac:dyDescent="0.25">
      <c r="F6" t="s">
        <v>7</v>
      </c>
      <c r="G6" s="2">
        <v>9307</v>
      </c>
      <c r="H6" s="3" t="s">
        <v>53</v>
      </c>
    </row>
    <row r="7" spans="1:8" x14ac:dyDescent="0.25">
      <c r="B7" s="5" t="s">
        <v>15</v>
      </c>
      <c r="F7" t="s">
        <v>8</v>
      </c>
      <c r="G7" s="2">
        <f>60926+5653</f>
        <v>66579</v>
      </c>
      <c r="H7" s="3" t="s">
        <v>53</v>
      </c>
    </row>
    <row r="8" spans="1:8" x14ac:dyDescent="0.25">
      <c r="F8" t="s">
        <v>9</v>
      </c>
      <c r="G8" s="2">
        <f>G5-G6+G7</f>
        <v>1250402.3599999999</v>
      </c>
    </row>
  </sheetData>
  <hyperlinks>
    <hyperlink ref="B4" r:id="rId1" xr:uid="{AEA49E6C-DB34-49AD-93D3-719A199DF6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D1573-7190-410A-B6D0-6D0ABA0DB551}">
  <dimension ref="A1:BY443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H6" sqref="H6"/>
    </sheetView>
  </sheetViews>
  <sheetFormatPr defaultRowHeight="15" x14ac:dyDescent="0.25"/>
  <cols>
    <col min="1" max="1" width="4.42578125" customWidth="1"/>
    <col min="2" max="2" width="30.42578125" customWidth="1"/>
  </cols>
  <sheetData>
    <row r="1" spans="1:77" x14ac:dyDescent="0.25">
      <c r="A1" s="4" t="s">
        <v>11</v>
      </c>
      <c r="P1" s="6" t="s">
        <v>29</v>
      </c>
      <c r="Q1" s="6" t="s">
        <v>28</v>
      </c>
      <c r="R1" s="6" t="s">
        <v>27</v>
      </c>
    </row>
    <row r="2" spans="1:77" x14ac:dyDescent="0.25">
      <c r="C2" s="3" t="s">
        <v>12</v>
      </c>
      <c r="D2" s="3" t="s">
        <v>13</v>
      </c>
      <c r="E2" s="3" t="s">
        <v>10</v>
      </c>
      <c r="F2" s="3" t="s">
        <v>14</v>
      </c>
      <c r="G2" s="3" t="s">
        <v>52</v>
      </c>
      <c r="H2" s="3" t="s">
        <v>53</v>
      </c>
      <c r="I2" s="3" t="s">
        <v>54</v>
      </c>
      <c r="J2" s="3" t="s">
        <v>55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3" t="s">
        <v>26</v>
      </c>
    </row>
    <row r="3" spans="1:77" x14ac:dyDescent="0.25">
      <c r="B3" t="s">
        <v>16</v>
      </c>
      <c r="C3" s="2">
        <v>7412</v>
      </c>
      <c r="D3" s="2"/>
      <c r="E3" s="2"/>
      <c r="F3" s="2"/>
      <c r="G3" s="2">
        <v>8171</v>
      </c>
      <c r="H3" s="2"/>
      <c r="I3" s="2"/>
      <c r="J3" s="2"/>
      <c r="K3" s="2"/>
      <c r="L3" s="2"/>
      <c r="M3" s="2"/>
      <c r="N3" s="2"/>
      <c r="O3" s="2"/>
      <c r="P3" s="2">
        <v>26277</v>
      </c>
      <c r="Q3" s="2">
        <v>27891</v>
      </c>
      <c r="R3" s="2">
        <v>30359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x14ac:dyDescent="0.25">
      <c r="B4" t="s">
        <v>17</v>
      </c>
      <c r="C4" s="2">
        <v>4549</v>
      </c>
      <c r="D4" s="2"/>
      <c r="E4" s="2"/>
      <c r="F4" s="2"/>
      <c r="G4" s="2">
        <v>6745</v>
      </c>
      <c r="H4" s="2"/>
      <c r="I4" s="2"/>
      <c r="J4" s="2"/>
      <c r="K4" s="2"/>
      <c r="L4" s="2"/>
      <c r="M4" s="2"/>
      <c r="N4" s="2"/>
      <c r="O4" s="2"/>
      <c r="P4" s="2">
        <v>6926</v>
      </c>
      <c r="Q4" s="2">
        <v>7928</v>
      </c>
      <c r="R4" s="2">
        <v>21215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x14ac:dyDescent="0.25">
      <c r="B5" s="1" t="s">
        <v>18</v>
      </c>
      <c r="C5" s="7">
        <v>11961</v>
      </c>
      <c r="D5" s="7">
        <v>12487</v>
      </c>
      <c r="E5" s="2"/>
      <c r="F5" s="2"/>
      <c r="G5" s="7">
        <v>14916</v>
      </c>
      <c r="H5" s="7">
        <v>15004</v>
      </c>
      <c r="I5" s="2"/>
      <c r="J5" s="2"/>
      <c r="K5" s="2"/>
      <c r="L5" s="2"/>
      <c r="M5" s="2"/>
      <c r="N5" s="7">
        <f t="shared" ref="N5:Q5" si="0">SUM(N3:N4)</f>
        <v>0</v>
      </c>
      <c r="O5" s="7">
        <f t="shared" si="0"/>
        <v>0</v>
      </c>
      <c r="P5" s="7">
        <f t="shared" si="0"/>
        <v>33203</v>
      </c>
      <c r="Q5" s="7">
        <f t="shared" si="0"/>
        <v>35819</v>
      </c>
      <c r="R5" s="7">
        <f>SUM(R3:R4)</f>
        <v>51574</v>
      </c>
      <c r="S5" s="7">
        <f t="shared" ref="S5" si="1">SUM(S3:S4)</f>
        <v>0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25">
      <c r="B6" t="s">
        <v>30</v>
      </c>
      <c r="C6" s="2">
        <v>2160</v>
      </c>
      <c r="D6" s="2"/>
      <c r="E6" s="2"/>
      <c r="F6" s="2"/>
      <c r="G6" s="2">
        <v>2693</v>
      </c>
      <c r="H6" s="2"/>
      <c r="I6" s="2"/>
      <c r="J6" s="2"/>
      <c r="K6" s="2"/>
      <c r="L6" s="2"/>
      <c r="M6" s="2"/>
      <c r="N6" s="2"/>
      <c r="O6" s="2"/>
      <c r="P6" s="2">
        <v>7629</v>
      </c>
      <c r="Q6" s="2">
        <v>8636</v>
      </c>
      <c r="R6" s="2">
        <v>9797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x14ac:dyDescent="0.25">
      <c r="B7" t="s">
        <v>31</v>
      </c>
      <c r="C7" s="2">
        <v>954</v>
      </c>
      <c r="D7" s="2"/>
      <c r="E7" s="2"/>
      <c r="F7" s="2"/>
      <c r="G7" s="2">
        <v>580</v>
      </c>
      <c r="H7" s="2"/>
      <c r="I7" s="2"/>
      <c r="J7" s="2"/>
      <c r="K7" s="2"/>
      <c r="L7" s="2"/>
      <c r="M7" s="2"/>
      <c r="N7" s="2"/>
      <c r="O7" s="2"/>
      <c r="P7" s="2">
        <v>627</v>
      </c>
      <c r="Q7" s="2">
        <v>636</v>
      </c>
      <c r="R7" s="2">
        <v>2991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25">
      <c r="B8" t="s">
        <v>32</v>
      </c>
      <c r="C8" s="2">
        <f>1380+92</f>
        <v>1472</v>
      </c>
      <c r="D8" s="2"/>
      <c r="E8" s="2"/>
      <c r="F8" s="2"/>
      <c r="G8" s="2">
        <f>1484+14</f>
        <v>1498</v>
      </c>
      <c r="H8" s="2"/>
      <c r="I8" s="2"/>
      <c r="J8" s="2"/>
      <c r="K8" s="2"/>
      <c r="L8" s="2"/>
      <c r="M8" s="2"/>
      <c r="N8" s="2"/>
      <c r="O8" s="2"/>
      <c r="P8" s="2">
        <f>2847+5</f>
        <v>2852</v>
      </c>
      <c r="Q8" s="2">
        <f>1853+4</f>
        <v>1857</v>
      </c>
      <c r="R8" s="2">
        <f>6023+254</f>
        <v>6277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x14ac:dyDescent="0.25">
      <c r="B9" t="s">
        <v>33</v>
      </c>
      <c r="C9" s="2">
        <f t="shared" ref="C9:J9" si="2">+C5-SUM(C6:C8)</f>
        <v>7375</v>
      </c>
      <c r="D9" s="2">
        <f t="shared" si="2"/>
        <v>12487</v>
      </c>
      <c r="E9" s="2">
        <f t="shared" si="2"/>
        <v>0</v>
      </c>
      <c r="F9" s="2">
        <f t="shared" si="2"/>
        <v>0</v>
      </c>
      <c r="G9" s="2">
        <f t="shared" si="2"/>
        <v>10145</v>
      </c>
      <c r="H9" s="2">
        <f t="shared" si="2"/>
        <v>15004</v>
      </c>
      <c r="I9" s="2">
        <f t="shared" si="2"/>
        <v>0</v>
      </c>
      <c r="J9" s="2">
        <f t="shared" si="2"/>
        <v>0</v>
      </c>
      <c r="K9" s="2"/>
      <c r="L9" s="2">
        <f t="shared" ref="L9:Q9" si="3">+L5-SUM(L6:L8)</f>
        <v>0</v>
      </c>
      <c r="M9" s="2">
        <f t="shared" si="3"/>
        <v>0</v>
      </c>
      <c r="N9" s="2">
        <f t="shared" si="3"/>
        <v>0</v>
      </c>
      <c r="O9" s="2">
        <f t="shared" si="3"/>
        <v>0</v>
      </c>
      <c r="P9" s="2">
        <f t="shared" si="3"/>
        <v>22095</v>
      </c>
      <c r="Q9" s="2">
        <f t="shared" si="3"/>
        <v>24690</v>
      </c>
      <c r="R9" s="2">
        <f>+R5-SUM(R6:R8)</f>
        <v>32509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x14ac:dyDescent="0.25">
      <c r="B10" t="s">
        <v>35</v>
      </c>
      <c r="C10" s="2">
        <v>2308</v>
      </c>
      <c r="D10" s="2"/>
      <c r="E10" s="2"/>
      <c r="F10" s="2"/>
      <c r="G10" s="2">
        <v>2253</v>
      </c>
      <c r="H10" s="2"/>
      <c r="I10" s="2"/>
      <c r="J10" s="2"/>
      <c r="K10" s="2"/>
      <c r="L10" s="2"/>
      <c r="M10" s="2"/>
      <c r="N10" s="2"/>
      <c r="O10" s="2"/>
      <c r="P10" s="2">
        <v>4919</v>
      </c>
      <c r="Q10" s="2">
        <v>5253</v>
      </c>
      <c r="R10" s="2">
        <v>9310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x14ac:dyDescent="0.25">
      <c r="B11" t="s">
        <v>36</v>
      </c>
      <c r="C11" s="2">
        <v>1572</v>
      </c>
      <c r="D11" s="2"/>
      <c r="E11" s="2"/>
      <c r="F11" s="2"/>
      <c r="G11" s="2">
        <v>949</v>
      </c>
      <c r="H11" s="2"/>
      <c r="I11" s="2"/>
      <c r="J11" s="2"/>
      <c r="K11" s="2"/>
      <c r="L11" s="2"/>
      <c r="M11" s="2"/>
      <c r="N11" s="2"/>
      <c r="O11" s="2"/>
      <c r="P11" s="2">
        <v>1382</v>
      </c>
      <c r="Q11" s="2">
        <v>1592</v>
      </c>
      <c r="R11" s="2">
        <v>4959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25">
      <c r="B12" t="s">
        <v>37</v>
      </c>
      <c r="C12" s="2">
        <v>792</v>
      </c>
      <c r="D12" s="2"/>
      <c r="E12" s="2"/>
      <c r="F12" s="2"/>
      <c r="G12" s="2">
        <v>511</v>
      </c>
      <c r="H12" s="2"/>
      <c r="I12" s="2"/>
      <c r="J12" s="2"/>
      <c r="K12" s="2"/>
      <c r="L12" s="2"/>
      <c r="M12" s="2"/>
      <c r="N12" s="2"/>
      <c r="O12" s="2"/>
      <c r="P12" s="2">
        <v>1512</v>
      </c>
      <c r="Q12" s="2">
        <v>1394</v>
      </c>
      <c r="R12" s="2">
        <v>3244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x14ac:dyDescent="0.25">
      <c r="B13" t="s">
        <v>38</v>
      </c>
      <c r="C13" s="2">
        <v>620</v>
      </c>
      <c r="D13" s="2"/>
      <c r="E13" s="2"/>
      <c r="F13" s="2"/>
      <c r="G13" s="2">
        <v>172</v>
      </c>
      <c r="H13" s="2"/>
      <c r="I13" s="2"/>
      <c r="J13" s="2"/>
      <c r="K13" s="2"/>
      <c r="L13" s="2"/>
      <c r="M13" s="2"/>
      <c r="N13" s="2"/>
      <c r="O13" s="2"/>
      <c r="P13" s="2">
        <v>57</v>
      </c>
      <c r="Q13" s="2">
        <v>244</v>
      </c>
      <c r="R13" s="2">
        <v>1533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25">
      <c r="B14" t="s">
        <v>34</v>
      </c>
      <c r="C14" s="2">
        <f t="shared" ref="C14:J14" si="4">+C9-SUM(C10:C13)</f>
        <v>2083</v>
      </c>
      <c r="D14" s="2">
        <f t="shared" si="4"/>
        <v>12487</v>
      </c>
      <c r="E14" s="2">
        <f t="shared" si="4"/>
        <v>0</v>
      </c>
      <c r="F14" s="2">
        <f t="shared" si="4"/>
        <v>0</v>
      </c>
      <c r="G14" s="2">
        <f t="shared" si="4"/>
        <v>6260</v>
      </c>
      <c r="H14" s="2">
        <f t="shared" si="4"/>
        <v>15004</v>
      </c>
      <c r="I14" s="2">
        <f t="shared" si="4"/>
        <v>0</v>
      </c>
      <c r="J14" s="2">
        <f t="shared" si="4"/>
        <v>0</v>
      </c>
      <c r="K14" s="2"/>
      <c r="L14" s="2">
        <f t="shared" ref="L14:Q14" si="5">+L9-SUM(L10:L13)</f>
        <v>0</v>
      </c>
      <c r="M14" s="2">
        <f t="shared" si="5"/>
        <v>0</v>
      </c>
      <c r="N14" s="2">
        <f t="shared" si="5"/>
        <v>0</v>
      </c>
      <c r="O14" s="2">
        <f t="shared" si="5"/>
        <v>0</v>
      </c>
      <c r="P14" s="2">
        <f t="shared" si="5"/>
        <v>14225</v>
      </c>
      <c r="Q14" s="2">
        <f t="shared" si="5"/>
        <v>16207</v>
      </c>
      <c r="R14" s="2">
        <f>+R9-SUM(R10:R13)</f>
        <v>13463</v>
      </c>
      <c r="S14" s="2">
        <f t="shared" ref="S14" si="6">+S9-SUM(S10:S13)</f>
        <v>0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x14ac:dyDescent="0.25">
      <c r="B15" t="s">
        <v>56</v>
      </c>
      <c r="C15" s="2">
        <f>-926+185</f>
        <v>-741</v>
      </c>
      <c r="D15" s="2"/>
      <c r="E15" s="2"/>
      <c r="F15" s="2"/>
      <c r="G15" s="2">
        <f>-873+103</f>
        <v>-770</v>
      </c>
      <c r="H15" s="2"/>
      <c r="I15" s="2"/>
      <c r="J15" s="2"/>
      <c r="K15" s="2"/>
      <c r="L15" s="2"/>
      <c r="M15" s="2"/>
      <c r="N15" s="2"/>
      <c r="O15" s="2"/>
      <c r="P15" s="2">
        <v>-1737</v>
      </c>
      <c r="Q15" s="2">
        <v>-1622</v>
      </c>
      <c r="R15" s="2">
        <v>-3953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 x14ac:dyDescent="0.25">
      <c r="B16" t="s">
        <v>40</v>
      </c>
      <c r="C16" s="2">
        <v>51</v>
      </c>
      <c r="D16" s="2"/>
      <c r="E16" s="2"/>
      <c r="F16" s="2"/>
      <c r="G16" s="2">
        <v>0</v>
      </c>
      <c r="H16" s="2"/>
      <c r="I16" s="2"/>
      <c r="J16" s="2"/>
      <c r="K16" s="2"/>
      <c r="L16" s="2"/>
      <c r="M16" s="2"/>
      <c r="N16" s="2"/>
      <c r="O16" s="2"/>
      <c r="P16" s="2">
        <v>-54</v>
      </c>
      <c r="Q16" s="2">
        <v>512</v>
      </c>
      <c r="R16" s="2">
        <v>406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2:77" x14ac:dyDescent="0.25">
      <c r="B17" t="s">
        <v>41</v>
      </c>
      <c r="C17" s="2">
        <f t="shared" ref="C17:J17" si="7">+C14+SUM(C15:C16)</f>
        <v>1393</v>
      </c>
      <c r="D17" s="2">
        <f t="shared" si="7"/>
        <v>12487</v>
      </c>
      <c r="E17" s="2">
        <f t="shared" si="7"/>
        <v>0</v>
      </c>
      <c r="F17" s="2">
        <f t="shared" si="7"/>
        <v>0</v>
      </c>
      <c r="G17" s="2">
        <f t="shared" si="7"/>
        <v>5490</v>
      </c>
      <c r="H17" s="2">
        <f t="shared" si="7"/>
        <v>15004</v>
      </c>
      <c r="I17" s="2">
        <f t="shared" si="7"/>
        <v>0</v>
      </c>
      <c r="J17" s="2">
        <f t="shared" si="7"/>
        <v>0</v>
      </c>
      <c r="K17" s="2"/>
      <c r="L17" s="2">
        <f t="shared" ref="L17:Q17" si="8">+L14+SUM(L15:L16)</f>
        <v>0</v>
      </c>
      <c r="M17" s="2">
        <f t="shared" si="8"/>
        <v>0</v>
      </c>
      <c r="N17" s="2">
        <f t="shared" si="8"/>
        <v>0</v>
      </c>
      <c r="O17" s="2">
        <f t="shared" si="8"/>
        <v>0</v>
      </c>
      <c r="P17" s="2">
        <f t="shared" si="8"/>
        <v>12434</v>
      </c>
      <c r="Q17" s="2">
        <f t="shared" si="8"/>
        <v>15097</v>
      </c>
      <c r="R17" s="2">
        <f>+R14+SUM(R15:R16)</f>
        <v>9916</v>
      </c>
      <c r="S17" s="2">
        <f t="shared" ref="S17" si="9">+S14+SUM(S15:S16)</f>
        <v>0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2:77" x14ac:dyDescent="0.25">
      <c r="B18" t="s">
        <v>42</v>
      </c>
      <c r="C18" s="2">
        <v>68</v>
      </c>
      <c r="D18" s="2"/>
      <c r="E18" s="2"/>
      <c r="F18" s="2"/>
      <c r="G18" s="2">
        <v>-13</v>
      </c>
      <c r="H18" s="2"/>
      <c r="I18" s="2"/>
      <c r="J18" s="2"/>
      <c r="K18" s="2"/>
      <c r="L18" s="2"/>
      <c r="M18" s="2"/>
      <c r="N18" s="2"/>
      <c r="O18" s="2"/>
      <c r="P18" s="2">
        <v>939</v>
      </c>
      <c r="Q18" s="2">
        <v>1015</v>
      </c>
      <c r="R18" s="2">
        <v>3748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2:77" x14ac:dyDescent="0.25">
      <c r="B19" t="s">
        <v>43</v>
      </c>
      <c r="C19" s="2">
        <f t="shared" ref="C19:J19" si="10">+C17-C18</f>
        <v>1325</v>
      </c>
      <c r="D19" s="2">
        <f t="shared" si="10"/>
        <v>12487</v>
      </c>
      <c r="E19" s="2">
        <f t="shared" si="10"/>
        <v>0</v>
      </c>
      <c r="F19" s="2">
        <f t="shared" si="10"/>
        <v>0</v>
      </c>
      <c r="G19" s="2">
        <f t="shared" si="10"/>
        <v>5503</v>
      </c>
      <c r="H19" s="2">
        <f t="shared" si="10"/>
        <v>15004</v>
      </c>
      <c r="I19" s="2">
        <f t="shared" si="10"/>
        <v>0</v>
      </c>
      <c r="J19" s="2">
        <f t="shared" si="10"/>
        <v>0</v>
      </c>
      <c r="K19" s="2"/>
      <c r="L19" s="2">
        <f t="shared" ref="L19:Q19" si="11">+L17-L18</f>
        <v>0</v>
      </c>
      <c r="M19" s="2">
        <f t="shared" si="11"/>
        <v>0</v>
      </c>
      <c r="N19" s="2">
        <f t="shared" si="11"/>
        <v>0</v>
      </c>
      <c r="O19" s="2">
        <f t="shared" si="11"/>
        <v>0</v>
      </c>
      <c r="P19" s="2">
        <f t="shared" si="11"/>
        <v>11495</v>
      </c>
      <c r="Q19" s="2">
        <f t="shared" si="11"/>
        <v>14082</v>
      </c>
      <c r="R19" s="2">
        <f>+R17-R18</f>
        <v>6168</v>
      </c>
      <c r="S19" s="2">
        <f t="shared" ref="S19" si="12">+S17-S18</f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2:77" x14ac:dyDescent="0.25">
      <c r="B20" t="s">
        <v>44</v>
      </c>
      <c r="C20" s="2">
        <v>0</v>
      </c>
      <c r="D20" s="2"/>
      <c r="E20" s="2"/>
      <c r="F20" s="2"/>
      <c r="G20" s="2">
        <v>0</v>
      </c>
      <c r="H20" s="2"/>
      <c r="I20" s="2"/>
      <c r="J20" s="2"/>
      <c r="K20" s="2"/>
      <c r="L20" s="2"/>
      <c r="M20" s="2"/>
      <c r="N20" s="2"/>
      <c r="O20" s="2"/>
      <c r="P20" s="2">
        <v>272</v>
      </c>
      <c r="Q20" s="2">
        <v>0</v>
      </c>
      <c r="R20" s="2">
        <v>273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2:77" x14ac:dyDescent="0.25">
      <c r="B21" t="s">
        <v>39</v>
      </c>
      <c r="C21" s="2">
        <f t="shared" ref="C21:F21" si="13">+C19-C20</f>
        <v>1325</v>
      </c>
      <c r="D21" s="2">
        <f t="shared" si="13"/>
        <v>12487</v>
      </c>
      <c r="E21" s="2">
        <f t="shared" si="13"/>
        <v>0</v>
      </c>
      <c r="F21" s="2">
        <f t="shared" si="13"/>
        <v>0</v>
      </c>
      <c r="G21" s="2">
        <f>+G19-G20</f>
        <v>5503</v>
      </c>
      <c r="H21" s="2">
        <f t="shared" ref="H21:I21" si="14">+H19-H20</f>
        <v>15004</v>
      </c>
      <c r="I21" s="2">
        <f t="shared" si="14"/>
        <v>0</v>
      </c>
      <c r="J21" s="2"/>
      <c r="K21" s="2"/>
      <c r="L21" s="2">
        <f t="shared" ref="L21:Q21" si="15">+L19-L20</f>
        <v>0</v>
      </c>
      <c r="M21" s="2">
        <f t="shared" si="15"/>
        <v>0</v>
      </c>
      <c r="N21" s="2">
        <f t="shared" si="15"/>
        <v>0</v>
      </c>
      <c r="O21" s="2">
        <f t="shared" si="15"/>
        <v>0</v>
      </c>
      <c r="P21" s="2">
        <f t="shared" si="15"/>
        <v>11223</v>
      </c>
      <c r="Q21" s="2">
        <f t="shared" si="15"/>
        <v>14082</v>
      </c>
      <c r="R21" s="2">
        <f>+R19-R20</f>
        <v>5895</v>
      </c>
      <c r="S21" s="2">
        <f t="shared" ref="S21" si="16">+S19-S20</f>
        <v>0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2:77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</row>
    <row r="23" spans="2:77" x14ac:dyDescent="0.25">
      <c r="B23" t="s">
        <v>45</v>
      </c>
      <c r="C23" s="8">
        <f t="shared" ref="C23:F23" si="17">+C21/C24</f>
        <v>0.29333628514500776</v>
      </c>
      <c r="D23" s="8">
        <f t="shared" si="17"/>
        <v>2.6882669537136707</v>
      </c>
      <c r="E23" s="8" t="e">
        <f t="shared" si="17"/>
        <v>#DIV/0!</v>
      </c>
      <c r="F23" s="8" t="e">
        <f t="shared" si="17"/>
        <v>#DIV/0!</v>
      </c>
      <c r="G23" s="8">
        <f>+G21/G24</f>
        <v>1.1720979765708199</v>
      </c>
      <c r="H23" s="8">
        <f t="shared" ref="H23:J23" si="18">+H21/H24</f>
        <v>3.1875929466751645</v>
      </c>
      <c r="I23" s="8" t="e">
        <f t="shared" si="18"/>
        <v>#DIV/0!</v>
      </c>
      <c r="J23" s="8" t="e">
        <f t="shared" si="18"/>
        <v>#DIV/0!</v>
      </c>
      <c r="K23" s="2"/>
      <c r="L23" s="8" t="e">
        <f t="shared" ref="L23:Q23" si="19">+L21/L24</f>
        <v>#DIV/0!</v>
      </c>
      <c r="M23" s="8" t="e">
        <f t="shared" si="19"/>
        <v>#DIV/0!</v>
      </c>
      <c r="N23" s="8" t="e">
        <f t="shared" si="19"/>
        <v>#DIV/0!</v>
      </c>
      <c r="O23" s="8" t="e">
        <f t="shared" si="19"/>
        <v>#DIV/0!</v>
      </c>
      <c r="P23" s="8">
        <f t="shared" si="19"/>
        <v>2.7446808510638299</v>
      </c>
      <c r="Q23" s="8">
        <f t="shared" si="19"/>
        <v>3.3940708604483008</v>
      </c>
      <c r="R23" s="8">
        <f>+R21/R24</f>
        <v>1.2748702422145328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</row>
    <row r="24" spans="2:77" x14ac:dyDescent="0.25">
      <c r="B24" t="s">
        <v>5</v>
      </c>
      <c r="C24" s="2">
        <v>4517</v>
      </c>
      <c r="D24" s="2">
        <v>4645</v>
      </c>
      <c r="E24" s="2"/>
      <c r="F24" s="2"/>
      <c r="G24" s="2">
        <v>4695</v>
      </c>
      <c r="H24" s="2">
        <v>4707</v>
      </c>
      <c r="I24" s="2"/>
      <c r="J24" s="2"/>
      <c r="K24" s="2"/>
      <c r="L24" s="2"/>
      <c r="M24" s="2"/>
      <c r="N24" s="2"/>
      <c r="O24" s="2"/>
      <c r="P24" s="2">
        <v>4089</v>
      </c>
      <c r="Q24" s="2">
        <v>4149</v>
      </c>
      <c r="R24" s="2">
        <v>4624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</row>
    <row r="25" spans="2:77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</row>
    <row r="26" spans="2:77" x14ac:dyDescent="0.25">
      <c r="B26" t="s">
        <v>50</v>
      </c>
      <c r="C26" s="2"/>
      <c r="D26" s="2"/>
      <c r="E26" s="2"/>
      <c r="F26" s="2"/>
      <c r="G26" s="9">
        <f t="shared" ref="G26:G27" si="20">+G3/C3-1</f>
        <v>0.10240151106314088</v>
      </c>
      <c r="H26" s="2"/>
      <c r="I26" s="2"/>
      <c r="J26" s="2"/>
      <c r="K26" s="2"/>
      <c r="L26" s="2"/>
      <c r="M26" s="9" t="e">
        <f t="shared" ref="M26:Q28" si="21">+M3/L3-1</f>
        <v>#DIV/0!</v>
      </c>
      <c r="N26" s="9" t="e">
        <f t="shared" si="21"/>
        <v>#DIV/0!</v>
      </c>
      <c r="O26" s="9" t="e">
        <f t="shared" si="21"/>
        <v>#DIV/0!</v>
      </c>
      <c r="P26" s="9" t="e">
        <f t="shared" si="21"/>
        <v>#DIV/0!</v>
      </c>
      <c r="Q26" s="9">
        <f t="shared" si="21"/>
        <v>6.1422536819271567E-2</v>
      </c>
      <c r="R26" s="9">
        <f>+R3/Q3-1</f>
        <v>8.8487325660607352E-2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</row>
    <row r="27" spans="2:77" x14ac:dyDescent="0.25">
      <c r="B27" t="s">
        <v>51</v>
      </c>
      <c r="C27" s="2"/>
      <c r="D27" s="2"/>
      <c r="E27" s="2"/>
      <c r="F27" s="2"/>
      <c r="G27" s="9">
        <f t="shared" si="20"/>
        <v>0.48274346010112112</v>
      </c>
      <c r="H27" s="2"/>
      <c r="I27" s="2"/>
      <c r="J27" s="2"/>
      <c r="K27" s="2"/>
      <c r="L27" s="2"/>
      <c r="M27" s="9" t="e">
        <f t="shared" si="21"/>
        <v>#DIV/0!</v>
      </c>
      <c r="N27" s="9" t="e">
        <f t="shared" si="21"/>
        <v>#DIV/0!</v>
      </c>
      <c r="O27" s="9" t="e">
        <f t="shared" si="21"/>
        <v>#DIV/0!</v>
      </c>
      <c r="P27" s="9" t="e">
        <f t="shared" si="21"/>
        <v>#DIV/0!</v>
      </c>
      <c r="Q27" s="9">
        <f t="shared" si="21"/>
        <v>0.14467224949465773</v>
      </c>
      <c r="R27" s="9">
        <f t="shared" ref="R27:R28" si="22">+R4/Q4-1</f>
        <v>1.6759586276488396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</row>
    <row r="28" spans="2:77" x14ac:dyDescent="0.25">
      <c r="B28" s="1" t="s">
        <v>46</v>
      </c>
      <c r="C28" s="7"/>
      <c r="D28" s="7"/>
      <c r="E28" s="7"/>
      <c r="F28" s="7"/>
      <c r="G28" s="10">
        <f>+G5/C5-1</f>
        <v>0.24705292199648854</v>
      </c>
      <c r="H28" s="7"/>
      <c r="I28" s="7"/>
      <c r="J28" s="7"/>
      <c r="K28" s="7"/>
      <c r="L28" s="7"/>
      <c r="M28" s="10" t="e">
        <f t="shared" si="21"/>
        <v>#DIV/0!</v>
      </c>
      <c r="N28" s="10" t="e">
        <f t="shared" si="21"/>
        <v>#DIV/0!</v>
      </c>
      <c r="O28" s="10" t="e">
        <f t="shared" si="21"/>
        <v>#DIV/0!</v>
      </c>
      <c r="P28" s="10" t="e">
        <f t="shared" si="21"/>
        <v>#DIV/0!</v>
      </c>
      <c r="Q28" s="10">
        <f t="shared" si="21"/>
        <v>7.8788061319760239E-2</v>
      </c>
      <c r="R28" s="10">
        <f t="shared" si="22"/>
        <v>0.43985035874815037</v>
      </c>
      <c r="S28" s="7"/>
      <c r="T28" s="7"/>
      <c r="U28" s="7"/>
      <c r="V28" s="7"/>
      <c r="W28" s="7"/>
      <c r="X28" s="7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</row>
    <row r="29" spans="2:77" x14ac:dyDescent="0.25">
      <c r="B29" t="s">
        <v>47</v>
      </c>
      <c r="C29" s="9">
        <f t="shared" ref="C29:J29" si="23">+C9/C5</f>
        <v>0.61658724186940894</v>
      </c>
      <c r="D29" s="9">
        <f t="shared" si="23"/>
        <v>1</v>
      </c>
      <c r="E29" s="9" t="e">
        <f t="shared" si="23"/>
        <v>#DIV/0!</v>
      </c>
      <c r="F29" s="9" t="e">
        <f t="shared" si="23"/>
        <v>#DIV/0!</v>
      </c>
      <c r="G29" s="9">
        <f t="shared" si="23"/>
        <v>0.68014212925717354</v>
      </c>
      <c r="H29" s="9">
        <f t="shared" si="23"/>
        <v>1</v>
      </c>
      <c r="I29" s="9" t="e">
        <f t="shared" si="23"/>
        <v>#DIV/0!</v>
      </c>
      <c r="J29" s="9" t="e">
        <f t="shared" si="23"/>
        <v>#DIV/0!</v>
      </c>
      <c r="K29" s="2"/>
      <c r="L29" s="9" t="e">
        <f t="shared" ref="L29:Q29" si="24">+L9/L5</f>
        <v>#DIV/0!</v>
      </c>
      <c r="M29" s="9" t="e">
        <f t="shared" si="24"/>
        <v>#DIV/0!</v>
      </c>
      <c r="N29" s="9" t="e">
        <f t="shared" si="24"/>
        <v>#DIV/0!</v>
      </c>
      <c r="O29" s="9" t="e">
        <f t="shared" si="24"/>
        <v>#DIV/0!</v>
      </c>
      <c r="P29" s="9">
        <f t="shared" si="24"/>
        <v>0.66545191699545225</v>
      </c>
      <c r="Q29" s="9">
        <f t="shared" si="24"/>
        <v>0.68929897540411511</v>
      </c>
      <c r="R29" s="9">
        <f>+R9/R5</f>
        <v>0.63033699150734868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</row>
    <row r="30" spans="2:77" x14ac:dyDescent="0.25">
      <c r="B30" t="s">
        <v>48</v>
      </c>
      <c r="C30" s="9">
        <f t="shared" ref="C30:J30" si="25">+C14/C5</f>
        <v>0.17414931861884458</v>
      </c>
      <c r="D30" s="9">
        <f t="shared" si="25"/>
        <v>1</v>
      </c>
      <c r="E30" s="9" t="e">
        <f t="shared" si="25"/>
        <v>#DIV/0!</v>
      </c>
      <c r="F30" s="9" t="e">
        <f t="shared" si="25"/>
        <v>#DIV/0!</v>
      </c>
      <c r="G30" s="9">
        <f t="shared" si="25"/>
        <v>0.41968356127648165</v>
      </c>
      <c r="H30" s="9">
        <f t="shared" si="25"/>
        <v>1</v>
      </c>
      <c r="I30" s="9" t="e">
        <f t="shared" si="25"/>
        <v>#DIV/0!</v>
      </c>
      <c r="J30" s="9" t="e">
        <f t="shared" si="25"/>
        <v>#DIV/0!</v>
      </c>
      <c r="K30" s="2"/>
      <c r="L30" s="9" t="e">
        <f t="shared" ref="L30:Q30" si="26">+L14/L5</f>
        <v>#DIV/0!</v>
      </c>
      <c r="M30" s="9" t="e">
        <f t="shared" si="26"/>
        <v>#DIV/0!</v>
      </c>
      <c r="N30" s="9" t="e">
        <f t="shared" si="26"/>
        <v>#DIV/0!</v>
      </c>
      <c r="O30" s="9" t="e">
        <f t="shared" si="26"/>
        <v>#DIV/0!</v>
      </c>
      <c r="P30" s="9">
        <f t="shared" si="26"/>
        <v>0.42842514230641809</v>
      </c>
      <c r="Q30" s="9">
        <f t="shared" si="26"/>
        <v>0.45246935983695802</v>
      </c>
      <c r="R30" s="9">
        <f>+R14/R5</f>
        <v>0.26104238569822003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</row>
    <row r="31" spans="2:77" x14ac:dyDescent="0.25">
      <c r="B31" t="s">
        <v>49</v>
      </c>
      <c r="C31" s="9">
        <f t="shared" ref="C31:J31" si="27">+C18/C17</f>
        <v>4.8815506101938265E-2</v>
      </c>
      <c r="D31" s="9">
        <f t="shared" si="27"/>
        <v>0</v>
      </c>
      <c r="E31" s="9" t="e">
        <f t="shared" si="27"/>
        <v>#DIV/0!</v>
      </c>
      <c r="F31" s="9" t="e">
        <f t="shared" si="27"/>
        <v>#DIV/0!</v>
      </c>
      <c r="G31" s="9">
        <f t="shared" si="27"/>
        <v>-2.3679417122040073E-3</v>
      </c>
      <c r="H31" s="9">
        <f t="shared" si="27"/>
        <v>0</v>
      </c>
      <c r="I31" s="9" t="e">
        <f t="shared" si="27"/>
        <v>#DIV/0!</v>
      </c>
      <c r="J31" s="9" t="e">
        <f t="shared" si="27"/>
        <v>#DIV/0!</v>
      </c>
      <c r="K31" s="2"/>
      <c r="L31" s="9" t="e">
        <f t="shared" ref="L31:Q31" si="28">+L18/L17</f>
        <v>#DIV/0!</v>
      </c>
      <c r="M31" s="9" t="e">
        <f t="shared" si="28"/>
        <v>#DIV/0!</v>
      </c>
      <c r="N31" s="9" t="e">
        <f t="shared" si="28"/>
        <v>#DIV/0!</v>
      </c>
      <c r="O31" s="9" t="e">
        <f t="shared" si="28"/>
        <v>#DIV/0!</v>
      </c>
      <c r="P31" s="9">
        <f t="shared" si="28"/>
        <v>7.5518738941611707E-2</v>
      </c>
      <c r="Q31" s="9">
        <f t="shared" si="28"/>
        <v>6.7231900377558454E-2</v>
      </c>
      <c r="R31" s="9">
        <f>+R18/R17</f>
        <v>0.37797498991528844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</row>
    <row r="32" spans="2:77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</row>
    <row r="33" spans="3:77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</row>
    <row r="34" spans="3:77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</row>
    <row r="35" spans="3:77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</row>
    <row r="36" spans="3:77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</row>
    <row r="37" spans="3:77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</row>
    <row r="38" spans="3:77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</row>
    <row r="39" spans="3:77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</row>
    <row r="40" spans="3:77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</row>
    <row r="41" spans="3:77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</row>
    <row r="42" spans="3:77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</row>
    <row r="43" spans="3:77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</row>
    <row r="44" spans="3:77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</row>
    <row r="45" spans="3:77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</row>
    <row r="46" spans="3:77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</row>
    <row r="47" spans="3:77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</row>
    <row r="48" spans="3:77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</row>
    <row r="49" spans="3:77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</row>
    <row r="50" spans="3:77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</row>
    <row r="51" spans="3:77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</row>
    <row r="52" spans="3:77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</row>
    <row r="53" spans="3:77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</row>
    <row r="54" spans="3:77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</row>
    <row r="55" spans="3:77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</row>
    <row r="56" spans="3:77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</row>
    <row r="57" spans="3:77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</row>
    <row r="58" spans="3:77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</row>
    <row r="59" spans="3:77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</row>
    <row r="60" spans="3:77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</row>
    <row r="61" spans="3:77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</row>
    <row r="62" spans="3:77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</row>
    <row r="63" spans="3:77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</row>
    <row r="64" spans="3:77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</row>
    <row r="65" spans="3:77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</row>
    <row r="66" spans="3:77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</row>
    <row r="67" spans="3:77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</row>
    <row r="68" spans="3:77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</row>
    <row r="69" spans="3:77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</row>
    <row r="70" spans="3:77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</row>
    <row r="71" spans="3:77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</row>
    <row r="72" spans="3:77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</row>
    <row r="73" spans="3:77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</row>
    <row r="74" spans="3:77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</row>
    <row r="75" spans="3:77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</row>
    <row r="76" spans="3:77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</row>
    <row r="77" spans="3:77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</row>
    <row r="78" spans="3:77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</row>
    <row r="79" spans="3:77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</row>
    <row r="80" spans="3:77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</row>
    <row r="81" spans="3:77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</row>
    <row r="82" spans="3:77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</row>
    <row r="83" spans="3:77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</row>
    <row r="84" spans="3:77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</row>
    <row r="85" spans="3:77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</row>
    <row r="86" spans="3:77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</row>
    <row r="87" spans="3:77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3:77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3:77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3:77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3:77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3:77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3:77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3:77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3:77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3:77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3:77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3:77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3:77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3:77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3:77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</row>
    <row r="102" spans="3:77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</row>
    <row r="103" spans="3:77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</row>
    <row r="104" spans="3:77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</row>
    <row r="105" spans="3:77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</row>
    <row r="106" spans="3:77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</row>
    <row r="107" spans="3:77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</row>
    <row r="108" spans="3:77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</row>
    <row r="109" spans="3:77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</row>
    <row r="110" spans="3:77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</row>
    <row r="111" spans="3:77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</row>
    <row r="112" spans="3:77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</row>
    <row r="113" spans="3:77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</row>
    <row r="114" spans="3:77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</row>
    <row r="115" spans="3:77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</row>
    <row r="116" spans="3:77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</row>
    <row r="117" spans="3:77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</row>
    <row r="118" spans="3:77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</row>
    <row r="119" spans="3:77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</row>
    <row r="120" spans="3:77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</row>
    <row r="121" spans="3:77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</row>
    <row r="122" spans="3:77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</row>
    <row r="123" spans="3:77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</row>
    <row r="124" spans="3:77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</row>
    <row r="125" spans="3:77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</row>
    <row r="126" spans="3:77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</row>
    <row r="127" spans="3:77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</row>
    <row r="128" spans="3:77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</row>
    <row r="129" spans="3:77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</row>
    <row r="130" spans="3:77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</row>
    <row r="131" spans="3:77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</row>
    <row r="132" spans="3:77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</row>
    <row r="133" spans="3:77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</row>
    <row r="134" spans="3:77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</row>
    <row r="135" spans="3:77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</row>
    <row r="136" spans="3:77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</row>
    <row r="137" spans="3:77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</row>
    <row r="138" spans="3:77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</row>
    <row r="139" spans="3:77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</row>
    <row r="140" spans="3:77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</row>
    <row r="141" spans="3:77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</row>
    <row r="142" spans="3:77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</row>
    <row r="143" spans="3:77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</row>
    <row r="144" spans="3:77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</row>
    <row r="145" spans="3:77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</row>
    <row r="146" spans="3:77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</row>
    <row r="147" spans="3:77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</row>
    <row r="148" spans="3:77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</row>
    <row r="149" spans="3:77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</row>
    <row r="150" spans="3:77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</row>
    <row r="151" spans="3:77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</row>
    <row r="152" spans="3:77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</row>
    <row r="153" spans="3:77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</row>
    <row r="154" spans="3:77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</row>
    <row r="155" spans="3:77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</row>
    <row r="156" spans="3:77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</row>
    <row r="157" spans="3:77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</row>
    <row r="158" spans="3:77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</row>
    <row r="159" spans="3:77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</row>
    <row r="160" spans="3:77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</row>
    <row r="161" spans="3:77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</row>
    <row r="162" spans="3:77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</row>
    <row r="163" spans="3:77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</row>
    <row r="164" spans="3:77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</row>
    <row r="165" spans="3:77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</row>
    <row r="166" spans="3:77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</row>
    <row r="167" spans="3:77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</row>
    <row r="168" spans="3:77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</row>
    <row r="169" spans="3:77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</row>
    <row r="170" spans="3:77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</row>
    <row r="171" spans="3:77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</row>
    <row r="172" spans="3:77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</row>
    <row r="173" spans="3:77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</row>
    <row r="174" spans="3:77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</row>
    <row r="175" spans="3:77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</row>
    <row r="176" spans="3:77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</row>
    <row r="177" spans="3:77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</row>
    <row r="178" spans="3:77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</row>
    <row r="179" spans="3:77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</row>
    <row r="180" spans="3:77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</row>
    <row r="181" spans="3:77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</row>
    <row r="182" spans="3:77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</row>
    <row r="183" spans="3:77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</row>
    <row r="184" spans="3:77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</row>
    <row r="185" spans="3:77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</row>
    <row r="186" spans="3:77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</row>
    <row r="187" spans="3:77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</row>
    <row r="188" spans="3:77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</row>
    <row r="189" spans="3:77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</row>
    <row r="190" spans="3:77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</row>
    <row r="191" spans="3:77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</row>
    <row r="192" spans="3:77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</row>
    <row r="193" spans="3:77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</row>
    <row r="194" spans="3:77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</row>
    <row r="195" spans="3:77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</row>
    <row r="196" spans="3:77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</row>
    <row r="197" spans="3:77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</row>
    <row r="198" spans="3:77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</row>
    <row r="199" spans="3:77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</row>
    <row r="200" spans="3:77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</row>
    <row r="201" spans="3:77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</row>
    <row r="202" spans="3:77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</row>
    <row r="203" spans="3:77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</row>
    <row r="204" spans="3:77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</row>
    <row r="205" spans="3:77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</row>
    <row r="206" spans="3:77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</row>
    <row r="207" spans="3:77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</row>
    <row r="208" spans="3:77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</row>
    <row r="209" spans="3:77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</row>
    <row r="210" spans="3:77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</row>
    <row r="211" spans="3:77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</row>
    <row r="212" spans="3:77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</row>
    <row r="213" spans="3:77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</row>
    <row r="214" spans="3:77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</row>
    <row r="215" spans="3:77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</row>
    <row r="216" spans="3:77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</row>
    <row r="217" spans="3:77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</row>
    <row r="218" spans="3:77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</row>
    <row r="219" spans="3:77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</row>
    <row r="220" spans="3:77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</row>
    <row r="221" spans="3:77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</row>
    <row r="222" spans="3:77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</row>
    <row r="223" spans="3:77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</row>
    <row r="224" spans="3:77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</row>
    <row r="225" spans="3:77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</row>
    <row r="226" spans="3:77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</row>
    <row r="227" spans="3:77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</row>
    <row r="228" spans="3:77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</row>
    <row r="229" spans="3:77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</row>
    <row r="230" spans="3:77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</row>
    <row r="231" spans="3:77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</row>
    <row r="232" spans="3:77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</row>
    <row r="233" spans="3:77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</row>
    <row r="234" spans="3:77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</row>
    <row r="235" spans="3:77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</row>
    <row r="236" spans="3:77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</row>
    <row r="237" spans="3:77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</row>
    <row r="238" spans="3:77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</row>
    <row r="239" spans="3:77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</row>
    <row r="240" spans="3:77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</row>
    <row r="241" spans="3:77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</row>
    <row r="242" spans="3:77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</row>
    <row r="243" spans="3:77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</row>
    <row r="244" spans="3:77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</row>
    <row r="245" spans="3:77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</row>
    <row r="246" spans="3:77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</row>
    <row r="247" spans="3:77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</row>
    <row r="248" spans="3:77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</row>
    <row r="249" spans="3:77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</row>
    <row r="250" spans="3:77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</row>
    <row r="251" spans="3:77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</row>
    <row r="252" spans="3:77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</row>
    <row r="253" spans="3:77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</row>
    <row r="254" spans="3:77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</row>
    <row r="255" spans="3:77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</row>
    <row r="256" spans="3:77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</row>
    <row r="257" spans="3:77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</row>
    <row r="258" spans="3:77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</row>
    <row r="259" spans="3:77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</row>
    <row r="260" spans="3:77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</row>
    <row r="261" spans="3:77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</row>
    <row r="262" spans="3:77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</row>
    <row r="263" spans="3:77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</row>
    <row r="264" spans="3:77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</row>
    <row r="265" spans="3:77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</row>
    <row r="266" spans="3:77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</row>
    <row r="267" spans="3:77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</row>
    <row r="268" spans="3:77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</row>
    <row r="269" spans="3:77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</row>
    <row r="270" spans="3:77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</row>
    <row r="271" spans="3:77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</row>
    <row r="272" spans="3:77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</row>
    <row r="273" spans="3:77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</row>
    <row r="274" spans="3:77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</row>
    <row r="275" spans="3:77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</row>
    <row r="276" spans="3:77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</row>
    <row r="277" spans="3:77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</row>
    <row r="278" spans="3:77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</row>
    <row r="279" spans="3:77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</row>
    <row r="280" spans="3:77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</row>
    <row r="281" spans="3:77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</row>
    <row r="282" spans="3:77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</row>
    <row r="283" spans="3:77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</row>
    <row r="284" spans="3:77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</row>
    <row r="285" spans="3:77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</row>
    <row r="286" spans="3:77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</row>
    <row r="287" spans="3:77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</row>
    <row r="288" spans="3:77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</row>
    <row r="289" spans="3:77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</row>
    <row r="290" spans="3:77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</row>
    <row r="291" spans="3:77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</row>
    <row r="292" spans="3:77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</row>
    <row r="293" spans="3:77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</row>
    <row r="294" spans="3:77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</row>
    <row r="295" spans="3:77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</row>
    <row r="296" spans="3:77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</row>
    <row r="297" spans="3:77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</row>
    <row r="298" spans="3:77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</row>
    <row r="299" spans="3:77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</row>
    <row r="300" spans="3:77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</row>
    <row r="301" spans="3:77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</row>
    <row r="302" spans="3:77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</row>
    <row r="303" spans="3:77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</row>
    <row r="304" spans="3:77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</row>
    <row r="305" spans="3:77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</row>
    <row r="306" spans="3:77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</row>
    <row r="307" spans="3:77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</row>
    <row r="308" spans="3:77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</row>
    <row r="309" spans="3:77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</row>
    <row r="310" spans="3:77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</row>
    <row r="311" spans="3:77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</row>
    <row r="312" spans="3:77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</row>
    <row r="313" spans="3:77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</row>
    <row r="314" spans="3:77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</row>
    <row r="315" spans="3:77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</row>
    <row r="316" spans="3:77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</row>
    <row r="317" spans="3:77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</row>
    <row r="318" spans="3:77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</row>
    <row r="319" spans="3:77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</row>
    <row r="320" spans="3:77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</row>
    <row r="321" spans="3:77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</row>
    <row r="322" spans="3:77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</row>
    <row r="323" spans="3:77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</row>
    <row r="324" spans="3:77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</row>
    <row r="325" spans="3:77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</row>
    <row r="326" spans="3:77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</row>
    <row r="327" spans="3:77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</row>
    <row r="328" spans="3:77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</row>
    <row r="329" spans="3:77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</row>
    <row r="330" spans="3:77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</row>
    <row r="331" spans="3:77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</row>
    <row r="332" spans="3:77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</row>
    <row r="333" spans="3:77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</row>
    <row r="334" spans="3:77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</row>
    <row r="335" spans="3:77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</row>
    <row r="336" spans="3:77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</row>
    <row r="337" spans="3:77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</row>
    <row r="338" spans="3:77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</row>
    <row r="339" spans="3:77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</row>
    <row r="340" spans="3:77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</row>
    <row r="341" spans="3:77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</row>
    <row r="342" spans="3:77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</row>
    <row r="343" spans="3:77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</row>
    <row r="344" spans="3:77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</row>
    <row r="345" spans="3:77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</row>
    <row r="346" spans="3:77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</row>
    <row r="347" spans="3:77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</row>
    <row r="348" spans="3:77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</row>
    <row r="349" spans="3:77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</row>
    <row r="350" spans="3:77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</row>
    <row r="351" spans="3:77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</row>
    <row r="352" spans="3:77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</row>
    <row r="353" spans="3:77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</row>
    <row r="354" spans="3:77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</row>
    <row r="355" spans="3:77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</row>
    <row r="356" spans="3:77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</row>
    <row r="357" spans="3:77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</row>
    <row r="358" spans="3:77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</row>
    <row r="359" spans="3:77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</row>
    <row r="360" spans="3:77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</row>
    <row r="361" spans="3:77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</row>
    <row r="362" spans="3:77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</row>
    <row r="363" spans="3:77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</row>
    <row r="364" spans="3:77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</row>
    <row r="365" spans="3:77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</row>
    <row r="366" spans="3:77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</row>
    <row r="367" spans="3:77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</row>
    <row r="368" spans="3:77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</row>
    <row r="369" spans="3:77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</row>
    <row r="370" spans="3:77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</row>
    <row r="371" spans="3:77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</row>
    <row r="372" spans="3:77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</row>
    <row r="373" spans="3:77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</row>
    <row r="374" spans="3:77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</row>
    <row r="375" spans="3:77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</row>
    <row r="376" spans="3:77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</row>
    <row r="377" spans="3:77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</row>
    <row r="378" spans="3:77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</row>
    <row r="379" spans="3:77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</row>
    <row r="380" spans="3:77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</row>
    <row r="381" spans="3:77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</row>
    <row r="382" spans="3:77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</row>
    <row r="383" spans="3:77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</row>
    <row r="384" spans="3:77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</row>
    <row r="385" spans="3:77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</row>
    <row r="386" spans="3:77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</row>
    <row r="387" spans="3:77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</row>
    <row r="388" spans="3:77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</row>
    <row r="389" spans="3:77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</row>
    <row r="390" spans="3:77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</row>
    <row r="391" spans="3:77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</row>
    <row r="392" spans="3:77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</row>
    <row r="393" spans="3:77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</row>
    <row r="394" spans="3:77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</row>
    <row r="395" spans="3:77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</row>
    <row r="396" spans="3:77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</row>
    <row r="397" spans="3:77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</row>
    <row r="398" spans="3:77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</row>
    <row r="399" spans="3:77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</row>
    <row r="400" spans="3:77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</row>
    <row r="401" spans="3:77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</row>
    <row r="402" spans="3:77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</row>
    <row r="403" spans="3:77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</row>
    <row r="404" spans="3:77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</row>
    <row r="405" spans="3:77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</row>
    <row r="406" spans="3:77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</row>
    <row r="407" spans="3:77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</row>
    <row r="408" spans="3:77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</row>
    <row r="409" spans="3:77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</row>
    <row r="410" spans="3:77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</row>
    <row r="411" spans="3:77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</row>
    <row r="412" spans="3:77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</row>
    <row r="413" spans="3:77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</row>
    <row r="414" spans="3:77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</row>
    <row r="415" spans="3:77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</row>
    <row r="416" spans="3:77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</row>
    <row r="417" spans="3:77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</row>
    <row r="418" spans="3:77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</row>
    <row r="419" spans="3:77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</row>
    <row r="420" spans="3:77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</row>
    <row r="421" spans="3:77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</row>
    <row r="422" spans="3:77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</row>
    <row r="423" spans="3:77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</row>
    <row r="424" spans="3:77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</row>
    <row r="425" spans="3:77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</row>
    <row r="426" spans="3:77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</row>
    <row r="427" spans="3:77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</row>
    <row r="428" spans="3:77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</row>
    <row r="429" spans="3:77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</row>
    <row r="430" spans="3:77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</row>
    <row r="431" spans="3:77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</row>
    <row r="432" spans="3:77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</row>
    <row r="433" spans="3:77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</row>
    <row r="434" spans="3:77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</row>
    <row r="435" spans="3:77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</row>
    <row r="436" spans="3:77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</row>
    <row r="437" spans="3:77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</row>
    <row r="438" spans="3:77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</row>
    <row r="439" spans="3:77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</row>
    <row r="440" spans="3:77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</row>
    <row r="441" spans="3:77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</row>
    <row r="442" spans="3:77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</row>
    <row r="443" spans="3:77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</row>
  </sheetData>
  <hyperlinks>
    <hyperlink ref="A1" location="Main!A1" display="Main" xr:uid="{84AAFD7D-C4A5-43AB-BA0F-87A6F76EEB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2024-10-01T09:07:13Z</dcterms:created>
  <dcterms:modified xsi:type="dcterms:W3CDTF">2025-06-06T11:53:26Z</dcterms:modified>
</cp:coreProperties>
</file>