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B6B5908-B079-4669-B66C-61842421AD20}" xr6:coauthVersionLast="47" xr6:coauthVersionMax="47" xr10:uidLastSave="{00000000-0000-0000-0000-000000000000}"/>
  <bookViews>
    <workbookView xWindow="19095" yWindow="0" windowWidth="19410" windowHeight="20925" xr2:uid="{45B8ACDC-CB3B-40F4-A3D2-AA5D93D3C1D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" i="2" l="1"/>
  <c r="T34" i="2"/>
  <c r="S34" i="2"/>
  <c r="R34" i="2"/>
  <c r="Q34" i="2"/>
  <c r="U33" i="2"/>
  <c r="T33" i="2"/>
  <c r="S33" i="2"/>
  <c r="R33" i="2"/>
  <c r="Q33" i="2"/>
  <c r="U32" i="2"/>
  <c r="T32" i="2"/>
  <c r="S32" i="2"/>
  <c r="R32" i="2"/>
  <c r="Q32" i="2"/>
  <c r="U31" i="2"/>
  <c r="T31" i="2"/>
  <c r="S31" i="2"/>
  <c r="R31" i="2"/>
  <c r="Q31" i="2"/>
  <c r="V33" i="2"/>
  <c r="V32" i="2"/>
  <c r="V31" i="2"/>
  <c r="V34" i="2"/>
  <c r="I30" i="2"/>
  <c r="H30" i="2"/>
  <c r="G30" i="2"/>
  <c r="I29" i="2"/>
  <c r="H29" i="2"/>
  <c r="G29" i="2"/>
  <c r="J29" i="2"/>
  <c r="J30" i="2"/>
  <c r="I34" i="2"/>
  <c r="H34" i="2"/>
  <c r="G34" i="2"/>
  <c r="I33" i="2"/>
  <c r="H33" i="2"/>
  <c r="G33" i="2"/>
  <c r="I32" i="2"/>
  <c r="H32" i="2"/>
  <c r="G32" i="2"/>
  <c r="I31" i="2"/>
  <c r="H31" i="2"/>
  <c r="G31" i="2"/>
  <c r="J33" i="2"/>
  <c r="J32" i="2"/>
  <c r="J31" i="2"/>
  <c r="J34" i="2"/>
  <c r="I36" i="2"/>
  <c r="H36" i="2"/>
  <c r="G36" i="2"/>
  <c r="I35" i="2"/>
  <c r="H35" i="2"/>
  <c r="G35" i="2"/>
  <c r="J35" i="2"/>
  <c r="J36" i="2"/>
  <c r="J12" i="2"/>
  <c r="J11" i="2"/>
  <c r="J10" i="2"/>
  <c r="J9" i="2"/>
  <c r="J8" i="2"/>
  <c r="F12" i="2"/>
  <c r="F11" i="2"/>
  <c r="F10" i="2"/>
  <c r="F9" i="2"/>
  <c r="F8" i="2"/>
  <c r="J5" i="1"/>
  <c r="J4" i="1"/>
  <c r="J23" i="2"/>
  <c r="J21" i="2"/>
  <c r="J20" i="2"/>
  <c r="J18" i="2"/>
  <c r="J16" i="2"/>
  <c r="J15" i="2"/>
  <c r="J14" i="2"/>
  <c r="J13" i="2"/>
  <c r="F23" i="2"/>
  <c r="F21" i="2"/>
  <c r="F20" i="2"/>
  <c r="F18" i="2"/>
  <c r="F16" i="2"/>
  <c r="F17" i="2" s="1"/>
  <c r="F38" i="2" s="1"/>
  <c r="F15" i="2"/>
  <c r="F14" i="2"/>
  <c r="F13" i="2"/>
  <c r="V37" i="2"/>
  <c r="V36" i="2"/>
  <c r="V35" i="2"/>
  <c r="V30" i="2"/>
  <c r="V29" i="2"/>
  <c r="V48" i="2"/>
  <c r="V17" i="2"/>
  <c r="V38" i="2" s="1"/>
  <c r="V5" i="2"/>
  <c r="V6" i="2" s="1"/>
  <c r="U5" i="2"/>
  <c r="U6" i="2" s="1"/>
  <c r="T5" i="2"/>
  <c r="T6" i="2" s="1"/>
  <c r="S5" i="2"/>
  <c r="S6" i="2" s="1"/>
  <c r="R5" i="2"/>
  <c r="R6" i="2" s="1"/>
  <c r="Q5" i="2"/>
  <c r="Q6" i="2" s="1"/>
  <c r="P5" i="2"/>
  <c r="P6" i="2" s="1"/>
  <c r="N5" i="2"/>
  <c r="N6" i="2" s="1"/>
  <c r="M5" i="2"/>
  <c r="M6" i="2" s="1"/>
  <c r="L5" i="2"/>
  <c r="L6" i="2" s="1"/>
  <c r="K5" i="2"/>
  <c r="K6" i="2" s="1"/>
  <c r="J5" i="2"/>
  <c r="I5" i="2"/>
  <c r="I6" i="2" s="1"/>
  <c r="H5" i="2"/>
  <c r="H6" i="2" s="1"/>
  <c r="G5" i="2"/>
  <c r="G6" i="2" s="1"/>
  <c r="F5" i="2"/>
  <c r="E5" i="2"/>
  <c r="E6" i="2" s="1"/>
  <c r="D5" i="2"/>
  <c r="D6" i="2" s="1"/>
  <c r="C5" i="2"/>
  <c r="C6" i="2" s="1"/>
  <c r="R20" i="2"/>
  <c r="T30" i="2"/>
  <c r="S30" i="2"/>
  <c r="R30" i="2"/>
  <c r="Q30" i="2"/>
  <c r="U30" i="2"/>
  <c r="T29" i="2"/>
  <c r="S29" i="2"/>
  <c r="R29" i="2"/>
  <c r="Q29" i="2"/>
  <c r="U29" i="2"/>
  <c r="T35" i="2"/>
  <c r="S35" i="2"/>
  <c r="R35" i="2"/>
  <c r="Q35" i="2"/>
  <c r="U35" i="2"/>
  <c r="T36" i="2"/>
  <c r="S36" i="2"/>
  <c r="R36" i="2"/>
  <c r="Q36" i="2"/>
  <c r="U36" i="2"/>
  <c r="T37" i="2"/>
  <c r="S37" i="2"/>
  <c r="R37" i="2"/>
  <c r="Q37" i="2"/>
  <c r="U37" i="2"/>
  <c r="S20" i="2"/>
  <c r="U17" i="2"/>
  <c r="U19" i="2" s="1"/>
  <c r="U22" i="2" s="1"/>
  <c r="U24" i="2" s="1"/>
  <c r="U26" i="2" s="1"/>
  <c r="T17" i="2"/>
  <c r="T19" i="2" s="1"/>
  <c r="T22" i="2" s="1"/>
  <c r="T24" i="2" s="1"/>
  <c r="T26" i="2" s="1"/>
  <c r="S17" i="2"/>
  <c r="S19" i="2" s="1"/>
  <c r="S39" i="2" s="1"/>
  <c r="R17" i="2"/>
  <c r="R38" i="2" s="1"/>
  <c r="Q17" i="2"/>
  <c r="Q38" i="2" s="1"/>
  <c r="P17" i="2"/>
  <c r="P19" i="2" s="1"/>
  <c r="P22" i="2" s="1"/>
  <c r="P24" i="2" s="1"/>
  <c r="V69" i="2"/>
  <c r="U69" i="2"/>
  <c r="T69" i="2"/>
  <c r="S69" i="2"/>
  <c r="R69" i="2"/>
  <c r="Q69" i="2"/>
  <c r="P69" i="2"/>
  <c r="V63" i="2"/>
  <c r="U63" i="2"/>
  <c r="T63" i="2"/>
  <c r="S63" i="2"/>
  <c r="R63" i="2"/>
  <c r="Q63" i="2"/>
  <c r="P63" i="2"/>
  <c r="V58" i="2"/>
  <c r="U58" i="2"/>
  <c r="T58" i="2"/>
  <c r="S58" i="2"/>
  <c r="R58" i="2"/>
  <c r="Q58" i="2"/>
  <c r="P58" i="2"/>
  <c r="V52" i="2"/>
  <c r="U52" i="2"/>
  <c r="T52" i="2"/>
  <c r="S52" i="2"/>
  <c r="R52" i="2"/>
  <c r="Q52" i="2"/>
  <c r="P52" i="2"/>
  <c r="U48" i="2"/>
  <c r="T48" i="2"/>
  <c r="S48" i="2"/>
  <c r="R48" i="2"/>
  <c r="Q48" i="2"/>
  <c r="P48" i="2"/>
  <c r="J97" i="2"/>
  <c r="I97" i="2"/>
  <c r="H97" i="2"/>
  <c r="G97" i="2"/>
  <c r="F97" i="2"/>
  <c r="E97" i="2"/>
  <c r="D97" i="2"/>
  <c r="C97" i="2"/>
  <c r="J93" i="2"/>
  <c r="I93" i="2"/>
  <c r="H93" i="2"/>
  <c r="G93" i="2"/>
  <c r="F93" i="2"/>
  <c r="E93" i="2"/>
  <c r="D93" i="2"/>
  <c r="C93" i="2"/>
  <c r="J86" i="2"/>
  <c r="I86" i="2"/>
  <c r="H86" i="2"/>
  <c r="G86" i="2"/>
  <c r="F86" i="2"/>
  <c r="E86" i="2"/>
  <c r="D86" i="2"/>
  <c r="C86" i="2"/>
  <c r="J69" i="2"/>
  <c r="I69" i="2"/>
  <c r="H69" i="2"/>
  <c r="G69" i="2"/>
  <c r="F69" i="2"/>
  <c r="E69" i="2"/>
  <c r="D69" i="2"/>
  <c r="C69" i="2"/>
  <c r="J63" i="2"/>
  <c r="I63" i="2"/>
  <c r="H63" i="2"/>
  <c r="G63" i="2"/>
  <c r="F63" i="2"/>
  <c r="E63" i="2"/>
  <c r="D63" i="2"/>
  <c r="C63" i="2"/>
  <c r="J58" i="2"/>
  <c r="I58" i="2"/>
  <c r="H58" i="2"/>
  <c r="G58" i="2"/>
  <c r="F58" i="2"/>
  <c r="E58" i="2"/>
  <c r="D58" i="2"/>
  <c r="C58" i="2"/>
  <c r="J52" i="2"/>
  <c r="I52" i="2"/>
  <c r="H52" i="2"/>
  <c r="G52" i="2"/>
  <c r="F52" i="2"/>
  <c r="E52" i="2"/>
  <c r="D52" i="2"/>
  <c r="C52" i="2"/>
  <c r="J48" i="2"/>
  <c r="I48" i="2"/>
  <c r="H48" i="2"/>
  <c r="G48" i="2"/>
  <c r="F48" i="2"/>
  <c r="E48" i="2"/>
  <c r="D48" i="2"/>
  <c r="C48" i="2"/>
  <c r="J37" i="2"/>
  <c r="I37" i="2"/>
  <c r="H37" i="2"/>
  <c r="G37" i="2"/>
  <c r="J17" i="2"/>
  <c r="J38" i="2" s="1"/>
  <c r="I17" i="2"/>
  <c r="I19" i="2" s="1"/>
  <c r="I39" i="2" s="1"/>
  <c r="H17" i="2"/>
  <c r="H19" i="2" s="1"/>
  <c r="H39" i="2" s="1"/>
  <c r="G17" i="2"/>
  <c r="G38" i="2" s="1"/>
  <c r="E17" i="2"/>
  <c r="E19" i="2" s="1"/>
  <c r="D17" i="2"/>
  <c r="D38" i="2" s="1"/>
  <c r="C17" i="2"/>
  <c r="C38" i="2" s="1"/>
  <c r="J6" i="2" l="1"/>
  <c r="F6" i="2"/>
  <c r="V19" i="2"/>
  <c r="V64" i="2"/>
  <c r="V70" i="2" s="1"/>
  <c r="U40" i="2"/>
  <c r="T40" i="2"/>
  <c r="Q53" i="2"/>
  <c r="U53" i="2"/>
  <c r="H22" i="2"/>
  <c r="I40" i="2"/>
  <c r="R19" i="2"/>
  <c r="P53" i="2"/>
  <c r="V53" i="2"/>
  <c r="R64" i="2"/>
  <c r="R70" i="2" s="1"/>
  <c r="T39" i="2"/>
  <c r="U39" i="2"/>
  <c r="P64" i="2"/>
  <c r="P70" i="2" s="1"/>
  <c r="Q64" i="2"/>
  <c r="Q70" i="2" s="1"/>
  <c r="R53" i="2"/>
  <c r="S53" i="2"/>
  <c r="S64" i="2"/>
  <c r="S70" i="2" s="1"/>
  <c r="T53" i="2"/>
  <c r="T72" i="2"/>
  <c r="U72" i="2"/>
  <c r="Q19" i="2"/>
  <c r="U38" i="2"/>
  <c r="P26" i="2"/>
  <c r="P72" i="2"/>
  <c r="S38" i="2"/>
  <c r="T41" i="2"/>
  <c r="D53" i="2"/>
  <c r="T38" i="2"/>
  <c r="U41" i="2"/>
  <c r="S22" i="2"/>
  <c r="T64" i="2"/>
  <c r="T70" i="2" s="1"/>
  <c r="U64" i="2"/>
  <c r="U70" i="2" s="1"/>
  <c r="D64" i="2"/>
  <c r="D70" i="2" s="1"/>
  <c r="E64" i="2"/>
  <c r="E70" i="2" s="1"/>
  <c r="I53" i="2"/>
  <c r="F64" i="2"/>
  <c r="F70" i="2" s="1"/>
  <c r="H38" i="2"/>
  <c r="I38" i="2"/>
  <c r="J53" i="2"/>
  <c r="G19" i="2"/>
  <c r="H40" i="2" s="1"/>
  <c r="I64" i="2"/>
  <c r="I70" i="2" s="1"/>
  <c r="J64" i="2"/>
  <c r="J70" i="2" s="1"/>
  <c r="F53" i="2"/>
  <c r="H53" i="2"/>
  <c r="F19" i="2"/>
  <c r="E38" i="2"/>
  <c r="E53" i="2"/>
  <c r="H64" i="2"/>
  <c r="H70" i="2" s="1"/>
  <c r="E22" i="2"/>
  <c r="E39" i="2"/>
  <c r="G64" i="2"/>
  <c r="G70" i="2" s="1"/>
  <c r="G53" i="2"/>
  <c r="I22" i="2"/>
  <c r="J19" i="2"/>
  <c r="J40" i="2" s="1"/>
  <c r="C64" i="2"/>
  <c r="C70" i="2" s="1"/>
  <c r="C19" i="2"/>
  <c r="D19" i="2"/>
  <c r="C53" i="2"/>
  <c r="J9" i="1"/>
  <c r="V39" i="2" l="1"/>
  <c r="V22" i="2"/>
  <c r="V40" i="2"/>
  <c r="Q22" i="2"/>
  <c r="Q24" i="2" s="1"/>
  <c r="Q40" i="2"/>
  <c r="S40" i="2"/>
  <c r="R40" i="2"/>
  <c r="F22" i="2"/>
  <c r="F41" i="2" s="1"/>
  <c r="F40" i="2"/>
  <c r="G39" i="2"/>
  <c r="G40" i="2"/>
  <c r="D40" i="2"/>
  <c r="E40" i="2"/>
  <c r="J7" i="1"/>
  <c r="R22" i="2"/>
  <c r="R41" i="2" s="1"/>
  <c r="R39" i="2"/>
  <c r="Q39" i="2"/>
  <c r="S24" i="2"/>
  <c r="S41" i="2"/>
  <c r="F39" i="2"/>
  <c r="G22" i="2"/>
  <c r="G41" i="2" s="1"/>
  <c r="D22" i="2"/>
  <c r="D39" i="2"/>
  <c r="H24" i="2"/>
  <c r="H26" i="2" s="1"/>
  <c r="H41" i="2"/>
  <c r="C22" i="2"/>
  <c r="C39" i="2"/>
  <c r="J39" i="2"/>
  <c r="J22" i="2"/>
  <c r="I24" i="2"/>
  <c r="I26" i="2" s="1"/>
  <c r="I41" i="2"/>
  <c r="E41" i="2"/>
  <c r="E24" i="2"/>
  <c r="E26" i="2" s="1"/>
  <c r="V41" i="2" l="1"/>
  <c r="V24" i="2"/>
  <c r="R24" i="2"/>
  <c r="Q72" i="2"/>
  <c r="Q26" i="2"/>
  <c r="Q41" i="2"/>
  <c r="F24" i="2"/>
  <c r="S26" i="2"/>
  <c r="S72" i="2"/>
  <c r="G24" i="2"/>
  <c r="E72" i="2"/>
  <c r="E87" i="2" s="1"/>
  <c r="E99" i="2" s="1"/>
  <c r="C41" i="2"/>
  <c r="C24" i="2"/>
  <c r="I72" i="2"/>
  <c r="I87" i="2" s="1"/>
  <c r="I99" i="2" s="1"/>
  <c r="J24" i="2"/>
  <c r="J26" i="2" s="1"/>
  <c r="J41" i="2"/>
  <c r="H72" i="2"/>
  <c r="H87" i="2" s="1"/>
  <c r="H99" i="2" s="1"/>
  <c r="D41" i="2"/>
  <c r="D24" i="2"/>
  <c r="D26" i="2" s="1"/>
  <c r="F72" i="2" l="1"/>
  <c r="F87" i="2" s="1"/>
  <c r="F99" i="2" s="1"/>
  <c r="F26" i="2"/>
  <c r="V26" i="2"/>
  <c r="V72" i="2"/>
  <c r="R26" i="2"/>
  <c r="R72" i="2"/>
  <c r="G72" i="2"/>
  <c r="G87" i="2" s="1"/>
  <c r="G99" i="2" s="1"/>
  <c r="G101" i="2" s="1"/>
  <c r="G26" i="2"/>
  <c r="D72" i="2"/>
  <c r="D87" i="2" s="1"/>
  <c r="D99" i="2" s="1"/>
  <c r="C72" i="2"/>
  <c r="C87" i="2" s="1"/>
  <c r="C99" i="2" s="1"/>
  <c r="C101" i="2" s="1"/>
  <c r="C26" i="2"/>
  <c r="J72" i="2"/>
  <c r="J87" i="2" s="1"/>
  <c r="J99" i="2" s="1"/>
</calcChain>
</file>

<file path=xl/sharedStrings.xml><?xml version="1.0" encoding="utf-8"?>
<sst xmlns="http://schemas.openxmlformats.org/spreadsheetml/2006/main" count="165" uniqueCount="154">
  <si>
    <t>GAP</t>
  </si>
  <si>
    <t>SEC</t>
  </si>
  <si>
    <t>IR</t>
  </si>
  <si>
    <t>Price</t>
  </si>
  <si>
    <t>Shares</t>
  </si>
  <si>
    <t>Q124</t>
  </si>
  <si>
    <t>MC</t>
  </si>
  <si>
    <t>Cash</t>
  </si>
  <si>
    <t>Debt</t>
  </si>
  <si>
    <t>EV</t>
  </si>
  <si>
    <t>GAP Inc</t>
  </si>
  <si>
    <t>Main</t>
  </si>
  <si>
    <t>Revenue</t>
  </si>
  <si>
    <t>COGS</t>
  </si>
  <si>
    <t>Gross Profit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</si>
  <si>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</si>
  <si>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</si>
  <si>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</si>
  <si>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</si>
  <si>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</si>
  <si>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</si>
  <si>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</si>
  <si>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</si>
  <si>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</si>
  <si>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</si>
  <si>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Operating Expenses</t>
  </si>
  <si>
    <t>Operating Income</t>
  </si>
  <si>
    <t>Interest Expense</t>
  </si>
  <si>
    <t>Interest Income</t>
  </si>
  <si>
    <t>Pretax Income</t>
  </si>
  <si>
    <t>Net Income</t>
  </si>
  <si>
    <t>Income Tax Expense</t>
  </si>
  <si>
    <t>EPS</t>
  </si>
  <si>
    <t>Revenue Growth</t>
  </si>
  <si>
    <t>Gross Margin</t>
  </si>
  <si>
    <t>Operating Margin</t>
  </si>
  <si>
    <t>Tax Rate</t>
  </si>
  <si>
    <t>Cash and Cash Equivalents</t>
  </si>
  <si>
    <t>Short Term Investments</t>
  </si>
  <si>
    <t>Merchandise Invesntory</t>
  </si>
  <si>
    <t xml:space="preserve">Other Current Assets </t>
  </si>
  <si>
    <t>Total Current Assets</t>
  </si>
  <si>
    <t>Accrued Expenses</t>
  </si>
  <si>
    <t>PP&amp;E</t>
  </si>
  <si>
    <t>Lease Assets</t>
  </si>
  <si>
    <t>Other</t>
  </si>
  <si>
    <t>Total Non Current Assets</t>
  </si>
  <si>
    <t>Total Assets</t>
  </si>
  <si>
    <t>Accounts Payabales</t>
  </si>
  <si>
    <t>Current Portion of Lease Liabilities</t>
  </si>
  <si>
    <t>Income Tax Paybles</t>
  </si>
  <si>
    <t>Total Current Liabilties</t>
  </si>
  <si>
    <t>Revolver Credit</t>
  </si>
  <si>
    <t>Lease Debt</t>
  </si>
  <si>
    <t>Total Long-Term Liabilities</t>
  </si>
  <si>
    <t>Total Liabilities</t>
  </si>
  <si>
    <t>Common Stock</t>
  </si>
  <si>
    <t>Paid in Capital</t>
  </si>
  <si>
    <t>Retained Earnings</t>
  </si>
  <si>
    <t>Comprehensive Income</t>
  </si>
  <si>
    <t>Total Equity</t>
  </si>
  <si>
    <t>Total Liabilities and Equity</t>
  </si>
  <si>
    <t>D&amp;A</t>
  </si>
  <si>
    <t>Share-based Compensations</t>
  </si>
  <si>
    <t>Other Non-Cash Adjustments</t>
  </si>
  <si>
    <t>Gain on Sale of Building</t>
  </si>
  <si>
    <t>Deffered Income Tax</t>
  </si>
  <si>
    <t>Change in WC:</t>
  </si>
  <si>
    <t>Inventory</t>
  </si>
  <si>
    <t>Account Payables</t>
  </si>
  <si>
    <t>Income Tax Payables</t>
  </si>
  <si>
    <t>Other Current Liabilties</t>
  </si>
  <si>
    <t>Other Current Assets</t>
  </si>
  <si>
    <t>Total</t>
  </si>
  <si>
    <t>CFFO</t>
  </si>
  <si>
    <t>Operating Lease assets/liabilties</t>
  </si>
  <si>
    <t>CapEx</t>
  </si>
  <si>
    <t>Sales of Building</t>
  </si>
  <si>
    <t>Purchase of Short Term Investments</t>
  </si>
  <si>
    <t>Sale of Short Term Investments</t>
  </si>
  <si>
    <t>Devisititure Activity</t>
  </si>
  <si>
    <t>CFFI</t>
  </si>
  <si>
    <t>Issuance of Stock based Compensations</t>
  </si>
  <si>
    <t>Withhold Taxpayments for vest stocks</t>
  </si>
  <si>
    <t>Dividend paid</t>
  </si>
  <si>
    <t>CFFF</t>
  </si>
  <si>
    <t>Net Change in Cash</t>
  </si>
  <si>
    <t>Cash BOP</t>
  </si>
  <si>
    <t>Cash EOP</t>
  </si>
  <si>
    <t>Business Model</t>
  </si>
  <si>
    <t>Brand</t>
  </si>
  <si>
    <t>Old Navy</t>
  </si>
  <si>
    <t>Banana Republic</t>
  </si>
  <si>
    <t>Athleta Brands</t>
  </si>
  <si>
    <t>Notes</t>
  </si>
  <si>
    <t>% of Rev</t>
  </si>
  <si>
    <t>Products</t>
  </si>
  <si>
    <t>Competitors</t>
  </si>
  <si>
    <t>Appereal, Accessoires, Personal Care</t>
  </si>
  <si>
    <t>"Affordable" Lifestyle Brand -&gt; Appereal, Accessoires</t>
  </si>
  <si>
    <t>H&amp;M, Zara</t>
  </si>
  <si>
    <t>Premium Men/Womenwear, Home Products</t>
  </si>
  <si>
    <t>RL, Marco Polo, Lacoste</t>
  </si>
  <si>
    <t>Appereal &amp; Accessoires</t>
  </si>
  <si>
    <t>Abercrombie</t>
  </si>
  <si>
    <t>Premium Fitness Lifestyle Products</t>
  </si>
  <si>
    <t>Lululemon, Nike, etc.</t>
  </si>
  <si>
    <t>Number of Stores</t>
  </si>
  <si>
    <t>Franchise Stores</t>
  </si>
  <si>
    <t>Store Revenue</t>
  </si>
  <si>
    <t>Online Shop Revenue</t>
  </si>
  <si>
    <t>Store Growth</t>
  </si>
  <si>
    <t>Franchise Growth</t>
  </si>
  <si>
    <t>Store Revenue Growth</t>
  </si>
  <si>
    <t>Contribution Margin</t>
  </si>
  <si>
    <t>P/E</t>
  </si>
  <si>
    <t>Q225</t>
  </si>
  <si>
    <t>Q125</t>
  </si>
  <si>
    <t>Q325</t>
  </si>
  <si>
    <t>Q425</t>
  </si>
  <si>
    <t>FX effects</t>
  </si>
  <si>
    <t>numbers in mio USD</t>
  </si>
  <si>
    <t>Q123</t>
  </si>
  <si>
    <t>Q423</t>
  </si>
  <si>
    <t>FY25</t>
  </si>
  <si>
    <t>ARPS</t>
  </si>
  <si>
    <t>Total Stores</t>
  </si>
  <si>
    <t>Old Navy Global</t>
  </si>
  <si>
    <t>Gap Global</t>
  </si>
  <si>
    <t>Banana Republic Global</t>
  </si>
  <si>
    <t>Athleta Global</t>
  </si>
  <si>
    <t>Old Navy Growth</t>
  </si>
  <si>
    <t>GAP Growth</t>
  </si>
  <si>
    <t>Banana Republic Growth</t>
  </si>
  <si>
    <t>Athletea Growth</t>
  </si>
  <si>
    <t>Online Growth</t>
  </si>
  <si>
    <t>Founded 1969</t>
  </si>
  <si>
    <t>Managment</t>
  </si>
  <si>
    <t>CEO</t>
  </si>
  <si>
    <t>CFO</t>
  </si>
  <si>
    <t>Richard Dickson</t>
  </si>
  <si>
    <t>Katrina O'Connell</t>
  </si>
  <si>
    <t>Old Navy CEO</t>
  </si>
  <si>
    <t>Haip Barbeito</t>
  </si>
  <si>
    <t>GAP CEO</t>
  </si>
  <si>
    <t>Mark Breitbard</t>
  </si>
  <si>
    <t>Athleta CEO</t>
  </si>
  <si>
    <t>Chris Blakeslee</t>
  </si>
  <si>
    <t>CSO</t>
  </si>
  <si>
    <t>CPO</t>
  </si>
  <si>
    <t>Eric Chan</t>
  </si>
  <si>
    <t>Amy Thompson</t>
  </si>
  <si>
    <t>Creative Director</t>
  </si>
  <si>
    <t>Zac Posen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</si>
</sst>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;\(#,##0.0\)"/>
    <numFmt numFmtId="165" formatCode="#,##0.00;\(\-#,##0.00\)"/>
    <numFmt numFmtId="166" formatCode="#,##0.00;\(#,##0.00\)"/>
    <numFmt numFmtId="167" formatCode="#,##0;\(#,##0\)"/>
    <numFmt numFmtId="168" formatCode="0.0%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/>
    <xf numFmtId="0" fontId="3" fillId="0" borderId="0" xfId="0" applyFont="1"/>
    <xf numFmtId="165" fontId="3" fillId="0" borderId="0" xfId="0" applyNumberFormat="1" applyFont="1"/>
    <xf numFmtId="9" fontId="0" fillId="0" borderId="0" xfId="2" applyFont="1"/>
    <xf numFmtId="166" fontId="0" fillId="0" borderId="0" xfId="0" applyNumberFormat="1"/>
    <xf numFmtId="166" fontId="3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2" fontId="0" fillId="0" borderId="0" xfId="0" applyNumberFormat="1"/>
    <xf numFmtId="167" fontId="0" fillId="0" borderId="0" xfId="0" applyNumberFormat="1"/>
    <xf numFmtId="167" fontId="3" fillId="0" borderId="0" xfId="0" applyNumberFormat="1" applyFont="1"/>
    <xf numFmtId="0" fontId="0" fillId="0" borderId="0" xfId="0" applyFont="1"/>
    <xf numFmtId="167" fontId="0" fillId="0" borderId="0" xfId="0" applyNumberFormat="1" applyFont="1"/>
    <xf numFmtId="165" fontId="0" fillId="0" borderId="0" xfId="0" applyNumberFormat="1" applyFont="1"/>
    <xf numFmtId="0" fontId="0" fillId="0" borderId="0" xfId="0" applyFont="1" applyAlignment="1">
      <alignment horizontal="center"/>
    </xf>
    <xf numFmtId="9" fontId="3" fillId="0" borderId="0" xfId="2" applyFont="1"/>
    <xf numFmtId="9" fontId="2" fillId="0" borderId="0" xfId="2" applyFont="1"/>
    <xf numFmtId="10" fontId="0" fillId="0" borderId="0" xfId="0" applyNumberFormat="1"/>
    <xf numFmtId="168" fontId="0" fillId="0" borderId="5" xfId="2" applyNumberFormat="1" applyFont="1" applyBorder="1"/>
    <xf numFmtId="168" fontId="0" fillId="0" borderId="0" xfId="0" applyNumberFormat="1"/>
    <xf numFmtId="168" fontId="0" fillId="0" borderId="0" xfId="2" applyNumberFormat="1" applyFont="1"/>
    <xf numFmtId="0" fontId="4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apinc.com/en-us/investors" TargetMode="External"/><Relationship Id="rId1" Type="http://schemas.openxmlformats.org/officeDocument/2006/relationships/hyperlink" Target="https://www.sec.gov/edgar/browse/?CIK=39911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9C52-BB44-40A0-B598-95160E4D3AF4}">
  <dimension ref="A1:K21"/>
  <sheetViews>
    <sheetView tabSelected="1" topLeftCell="F1" zoomScale="200" zoomScaleNormal="200" workbookViewId="0">
      <selection activeCell="L26" sqref="L26"/>
    </sheetView>
  </sheetViews>
  <sheetFormatPr defaultRowHeight="15" x14ac:dyDescent="0.25"/>
  <cols>
    <col min="1" max="1" width="3.42578125" customWidth="1"/>
    <col min="2" max="2" width="14.42578125" bestFit="1" customWidth="1"/>
    <col min="4" max="4" width="43.5703125" bestFit="1" customWidth="1"/>
    <col min="5" max="5" width="20.28515625" bestFit="1" customWidth="1"/>
    <col min="6" max="6" width="11.5703125" customWidth="1"/>
    <col min="7" max="7" width="15.5703125" bestFit="1" customWidth="1"/>
  </cols>
  <sheetData>
    <row r="1" spans="1:11" x14ac:dyDescent="0.25">
      <c r="A1" s="6" t="s">
        <v>10</v>
      </c>
    </row>
    <row r="2" spans="1:11" x14ac:dyDescent="0.25">
      <c r="A2" t="s">
        <v>121</v>
      </c>
      <c r="I2" t="s">
        <v>3</v>
      </c>
      <c r="J2">
        <v>24.2</v>
      </c>
    </row>
    <row r="3" spans="1:11" x14ac:dyDescent="0.25">
      <c r="I3" t="s">
        <v>4</v>
      </c>
      <c r="J3" s="2">
        <v>374.90472299999999</v>
      </c>
      <c r="K3" s="3" t="s">
        <v>17</v>
      </c>
    </row>
    <row r="4" spans="1:11" x14ac:dyDescent="0.25">
      <c r="B4" s="1" t="s">
        <v>2</v>
      </c>
      <c r="C4" s="1" t="s">
        <v>1</v>
      </c>
      <c r="I4" t="s">
        <v>6</v>
      </c>
      <c r="J4" s="23">
        <f>J3*J2</f>
        <v>9072.6942965999988</v>
      </c>
      <c r="K4" s="3"/>
    </row>
    <row r="5" spans="1:11" x14ac:dyDescent="0.25">
      <c r="B5" s="6" t="s">
        <v>89</v>
      </c>
      <c r="I5" t="s">
        <v>7</v>
      </c>
      <c r="J5" s="23">
        <f>2335+253</f>
        <v>2588</v>
      </c>
      <c r="K5" s="3" t="s">
        <v>17</v>
      </c>
    </row>
    <row r="6" spans="1:11" x14ac:dyDescent="0.25">
      <c r="B6" s="19" t="s">
        <v>90</v>
      </c>
      <c r="C6" s="20" t="s">
        <v>95</v>
      </c>
      <c r="D6" s="20" t="s">
        <v>96</v>
      </c>
      <c r="E6" s="20" t="s">
        <v>97</v>
      </c>
      <c r="F6" s="21"/>
      <c r="I6" t="s">
        <v>8</v>
      </c>
      <c r="J6" s="23">
        <v>1490</v>
      </c>
      <c r="K6" s="3" t="s">
        <v>17</v>
      </c>
    </row>
    <row r="7" spans="1:11" x14ac:dyDescent="0.25">
      <c r="B7" s="11" t="s">
        <v>0</v>
      </c>
      <c r="C7" s="32">
        <v>0.22099960228026</v>
      </c>
      <c r="D7" s="12" t="s">
        <v>103</v>
      </c>
      <c r="E7" s="12" t="s">
        <v>104</v>
      </c>
      <c r="F7" s="13"/>
      <c r="I7" t="s">
        <v>9</v>
      </c>
      <c r="J7" s="23">
        <f>J4+J6-J5</f>
        <v>7974.6942965999988</v>
      </c>
    </row>
    <row r="8" spans="1:11" x14ac:dyDescent="0.25">
      <c r="B8" s="14" t="s">
        <v>91</v>
      </c>
      <c r="C8" s="33">
        <v>0.55687392284237003</v>
      </c>
      <c r="D8" t="s">
        <v>99</v>
      </c>
      <c r="E8" t="s">
        <v>100</v>
      </c>
      <c r="F8" s="15"/>
    </row>
    <row r="9" spans="1:11" x14ac:dyDescent="0.25">
      <c r="B9" s="14" t="s">
        <v>92</v>
      </c>
      <c r="C9" s="34">
        <v>0.13210924035529631</v>
      </c>
      <c r="D9" t="s">
        <v>101</v>
      </c>
      <c r="E9" t="s">
        <v>102</v>
      </c>
      <c r="F9" s="15"/>
      <c r="I9" t="s">
        <v>115</v>
      </c>
      <c r="J9" s="22">
        <f>+J4/844</f>
        <v>10.749637792180094</v>
      </c>
    </row>
    <row r="10" spans="1:11" x14ac:dyDescent="0.25">
      <c r="B10" s="14" t="s">
        <v>93</v>
      </c>
      <c r="C10" s="34">
        <v>8.9685801405276419E-2</v>
      </c>
      <c r="D10" t="s">
        <v>105</v>
      </c>
      <c r="E10" t="s">
        <v>106</v>
      </c>
      <c r="F10" s="15"/>
    </row>
    <row r="11" spans="1:11" x14ac:dyDescent="0.25">
      <c r="B11" s="16"/>
      <c r="C11" s="17"/>
      <c r="D11" s="17"/>
      <c r="E11" s="17"/>
      <c r="F11" s="18"/>
    </row>
    <row r="13" spans="1:11" x14ac:dyDescent="0.25">
      <c r="B13" s="35" t="s">
        <v>94</v>
      </c>
      <c r="G13" s="35" t="s">
        <v>137</v>
      </c>
    </row>
    <row r="14" spans="1:11" x14ac:dyDescent="0.25">
      <c r="B14" t="s">
        <v>98</v>
      </c>
      <c r="G14" t="s">
        <v>138</v>
      </c>
      <c r="H14" t="s">
        <v>140</v>
      </c>
    </row>
    <row r="15" spans="1:11" x14ac:dyDescent="0.25">
      <c r="B15" t="s">
        <v>136</v>
      </c>
      <c r="G15" t="s">
        <v>139</v>
      </c>
      <c r="H15" t="s">
        <v>141</v>
      </c>
    </row>
    <row r="16" spans="1:11" x14ac:dyDescent="0.25">
      <c r="C16" s="31"/>
      <c r="G16" t="s">
        <v>142</v>
      </c>
      <c r="H16" t="s">
        <v>143</v>
      </c>
    </row>
    <row r="17" spans="7:8" x14ac:dyDescent="0.25">
      <c r="G17" t="s">
        <v>144</v>
      </c>
      <c r="H17" t="s">
        <v>145</v>
      </c>
    </row>
    <row r="18" spans="7:8" x14ac:dyDescent="0.25">
      <c r="G18" t="s">
        <v>146</v>
      </c>
      <c r="H18" t="s">
        <v>147</v>
      </c>
    </row>
    <row r="19" spans="7:8" x14ac:dyDescent="0.25">
      <c r="G19" t="s">
        <v>148</v>
      </c>
      <c r="H19" t="s">
        <v>150</v>
      </c>
    </row>
    <row r="20" spans="7:8" x14ac:dyDescent="0.25">
      <c r="G20" t="s">
        <v>149</v>
      </c>
      <c r="H20" t="s">
        <v>151</v>
      </c>
    </row>
    <row r="21" spans="7:8" x14ac:dyDescent="0.25">
      <c r="G21" t="s">
        <v>152</v>
      </c>
      <c r="H21" t="s">
        <v>153</v>
      </c>
    </row>
  </sheetData>
  <hyperlinks>
    <hyperlink ref="C4" r:id="rId1" xr:uid="{EB8B7E33-70DC-4300-ADDE-D9FA973757D7}"/>
    <hyperlink ref="B4" r:id="rId2" xr:uid="{D96CEBDF-83D5-4016-B4E8-9E391024B1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EEBF-2CF3-46B3-9270-C39008852D3A}">
  <dimension ref="A1:AH210"/>
  <sheetViews>
    <sheetView zoomScale="200" zoomScaleNormal="200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U21" sqref="U21"/>
    </sheetView>
  </sheetViews>
  <sheetFormatPr defaultRowHeight="15" x14ac:dyDescent="0.25"/>
  <cols>
    <col min="1" max="1" width="4.7109375" style="4" bestFit="1" customWidth="1"/>
    <col min="2" max="2" width="33.85546875" bestFit="1" customWidth="1"/>
    <col min="3" max="10" width="8.85546875" bestFit="1" customWidth="1"/>
    <col min="11" max="13" width="8.85546875" customWidth="1"/>
    <col min="16" max="17" width="8.85546875" bestFit="1" customWidth="1"/>
    <col min="18" max="18" width="9.140625" bestFit="1" customWidth="1"/>
    <col min="19" max="21" width="8.85546875" bestFit="1" customWidth="1"/>
  </cols>
  <sheetData>
    <row r="1" spans="1:34" x14ac:dyDescent="0.25">
      <c r="A1" s="1" t="s">
        <v>11</v>
      </c>
    </row>
    <row r="2" spans="1:34" x14ac:dyDescent="0.25">
      <c r="A2"/>
      <c r="C2" s="3" t="s">
        <v>122</v>
      </c>
      <c r="D2" s="3" t="s">
        <v>15</v>
      </c>
      <c r="E2" s="3" t="s">
        <v>16</v>
      </c>
      <c r="F2" s="3" t="s">
        <v>123</v>
      </c>
      <c r="G2" s="3" t="s">
        <v>5</v>
      </c>
      <c r="H2" s="3" t="s">
        <v>15</v>
      </c>
      <c r="I2" s="3" t="s">
        <v>16</v>
      </c>
      <c r="J2" s="3" t="s">
        <v>17</v>
      </c>
      <c r="K2" s="3" t="s">
        <v>117</v>
      </c>
      <c r="L2" s="3" t="s">
        <v>116</v>
      </c>
      <c r="M2" s="3" t="s">
        <v>118</v>
      </c>
      <c r="N2" s="3" t="s">
        <v>119</v>
      </c>
      <c r="O2" s="3"/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124</v>
      </c>
    </row>
    <row r="3" spans="1:34" x14ac:dyDescent="0.25">
      <c r="A3"/>
      <c r="B3" t="s">
        <v>107</v>
      </c>
      <c r="C3" s="23">
        <v>2601</v>
      </c>
      <c r="D3" s="23">
        <v>2592</v>
      </c>
      <c r="E3" s="23">
        <v>2598</v>
      </c>
      <c r="F3" s="23">
        <v>2562</v>
      </c>
      <c r="G3" s="23">
        <v>2554</v>
      </c>
      <c r="H3" s="23">
        <v>2541</v>
      </c>
      <c r="I3" s="23">
        <v>2544</v>
      </c>
      <c r="J3" s="23">
        <v>2506</v>
      </c>
      <c r="K3" s="23"/>
      <c r="L3" s="23"/>
      <c r="M3" s="23"/>
      <c r="N3" s="23"/>
      <c r="O3" s="23"/>
      <c r="P3" s="23">
        <v>3194</v>
      </c>
      <c r="Q3" s="23">
        <v>3345</v>
      </c>
      <c r="R3" s="23">
        <v>2835</v>
      </c>
      <c r="S3" s="23">
        <v>2685</v>
      </c>
      <c r="T3" s="23">
        <v>2685</v>
      </c>
      <c r="U3" s="23">
        <v>2562</v>
      </c>
      <c r="V3" s="23">
        <v>2506</v>
      </c>
      <c r="W3" s="23"/>
      <c r="X3" s="23"/>
      <c r="Y3" s="23"/>
      <c r="Z3" s="23"/>
      <c r="AA3" s="23"/>
      <c r="AB3" s="23"/>
      <c r="AC3" s="23"/>
      <c r="AD3" s="23"/>
    </row>
    <row r="4" spans="1:34" x14ac:dyDescent="0.25">
      <c r="A4"/>
      <c r="B4" t="s">
        <v>108</v>
      </c>
      <c r="C4" s="23">
        <v>852</v>
      </c>
      <c r="D4" s="23">
        <v>864</v>
      </c>
      <c r="E4" s="23">
        <v>935</v>
      </c>
      <c r="F4" s="23">
        <v>998</v>
      </c>
      <c r="G4" s="23">
        <v>1017</v>
      </c>
      <c r="H4" s="23">
        <v>1027</v>
      </c>
      <c r="I4" s="23">
        <v>1059</v>
      </c>
      <c r="J4" s="23">
        <v>1063</v>
      </c>
      <c r="K4" s="23"/>
      <c r="L4" s="23"/>
      <c r="M4" s="23"/>
      <c r="N4" s="23"/>
      <c r="O4" s="23"/>
      <c r="P4" s="23">
        <v>472</v>
      </c>
      <c r="Q4" s="23">
        <v>574</v>
      </c>
      <c r="R4" s="23">
        <v>564</v>
      </c>
      <c r="S4" s="23">
        <v>667</v>
      </c>
      <c r="T4" s="23">
        <v>667</v>
      </c>
      <c r="U4" s="23">
        <v>998</v>
      </c>
      <c r="V4" s="23">
        <v>1063</v>
      </c>
      <c r="W4" s="23"/>
      <c r="X4" s="23"/>
      <c r="Y4" s="23"/>
      <c r="Z4" s="23"/>
      <c r="AA4" s="23"/>
      <c r="AB4" s="23"/>
      <c r="AC4" s="23"/>
      <c r="AD4" s="23"/>
    </row>
    <row r="5" spans="1:34" x14ac:dyDescent="0.25">
      <c r="A5"/>
      <c r="B5" s="6" t="s">
        <v>126</v>
      </c>
      <c r="C5" s="24">
        <f>+C3+C4</f>
        <v>3453</v>
      </c>
      <c r="D5" s="24">
        <f t="shared" ref="D5:N5" si="0">+D3+D4</f>
        <v>3456</v>
      </c>
      <c r="E5" s="24">
        <f t="shared" si="0"/>
        <v>3533</v>
      </c>
      <c r="F5" s="24">
        <f t="shared" si="0"/>
        <v>3560</v>
      </c>
      <c r="G5" s="24">
        <f t="shared" si="0"/>
        <v>3571</v>
      </c>
      <c r="H5" s="24">
        <f t="shared" si="0"/>
        <v>3568</v>
      </c>
      <c r="I5" s="24">
        <f t="shared" si="0"/>
        <v>3603</v>
      </c>
      <c r="J5" s="24">
        <f t="shared" si="0"/>
        <v>3569</v>
      </c>
      <c r="K5" s="24">
        <f t="shared" si="0"/>
        <v>0</v>
      </c>
      <c r="L5" s="24">
        <f t="shared" si="0"/>
        <v>0</v>
      </c>
      <c r="M5" s="24">
        <f t="shared" si="0"/>
        <v>0</v>
      </c>
      <c r="N5" s="24">
        <f t="shared" si="0"/>
        <v>0</v>
      </c>
      <c r="O5" s="24"/>
      <c r="P5" s="24">
        <f t="shared" ref="P5" si="1">+P3+P4</f>
        <v>3666</v>
      </c>
      <c r="Q5" s="24">
        <f t="shared" ref="Q5" si="2">+Q3+Q4</f>
        <v>3919</v>
      </c>
      <c r="R5" s="24">
        <f t="shared" ref="R5" si="3">+R3+R4</f>
        <v>3399</v>
      </c>
      <c r="S5" s="24">
        <f t="shared" ref="S5" si="4">+S3+S4</f>
        <v>3352</v>
      </c>
      <c r="T5" s="24">
        <f t="shared" ref="T5" si="5">+T3+T4</f>
        <v>3352</v>
      </c>
      <c r="U5" s="24">
        <f t="shared" ref="U5" si="6">+U3+U4</f>
        <v>3560</v>
      </c>
      <c r="V5" s="24">
        <f t="shared" ref="V5" si="7">+V3+V4</f>
        <v>3569</v>
      </c>
      <c r="W5" s="24"/>
      <c r="X5" s="24"/>
      <c r="Y5" s="24"/>
      <c r="Z5" s="23"/>
      <c r="AA5" s="23"/>
      <c r="AB5" s="23"/>
      <c r="AC5" s="23"/>
      <c r="AD5" s="23"/>
    </row>
    <row r="6" spans="1:34" x14ac:dyDescent="0.25">
      <c r="A6"/>
      <c r="B6" t="s">
        <v>125</v>
      </c>
      <c r="C6" s="9">
        <f>+C13/C5</f>
        <v>0.59455545902114104</v>
      </c>
      <c r="D6" s="9">
        <f>+D13/D5</f>
        <v>0.69068287037037035</v>
      </c>
      <c r="E6" s="9">
        <f>+E13/E5</f>
        <v>0.65977922445513726</v>
      </c>
      <c r="F6" s="9">
        <f>+F13/F5</f>
        <v>0.723314606741573</v>
      </c>
      <c r="G6" s="9">
        <f>+G13/G5</f>
        <v>0.58975077009241106</v>
      </c>
      <c r="H6" s="9">
        <f>+H13/H5</f>
        <v>0.69394618834080712</v>
      </c>
      <c r="I6" s="9">
        <f>+I13/I5</f>
        <v>0.63530391340549541</v>
      </c>
      <c r="J6" s="9">
        <f>+J13/J5</f>
        <v>0.6895488932474082</v>
      </c>
      <c r="K6" s="9" t="e">
        <f>+K13/K5</f>
        <v>#DIV/0!</v>
      </c>
      <c r="L6" s="9" t="e">
        <f>+L13/L5</f>
        <v>#DIV/0!</v>
      </c>
      <c r="M6" s="9" t="e">
        <f>+M13/M5</f>
        <v>#DIV/0!</v>
      </c>
      <c r="N6" s="9" t="e">
        <f>+N13/N5</f>
        <v>#DIV/0!</v>
      </c>
      <c r="O6" s="9"/>
      <c r="P6" s="9">
        <f>+P13/P5</f>
        <v>3.5081833060556464</v>
      </c>
      <c r="Q6" s="9">
        <f>+Q13/Q5</f>
        <v>3.1370247512120439</v>
      </c>
      <c r="R6" s="9">
        <f>+R13/R5</f>
        <v>2.2130038246543102</v>
      </c>
      <c r="S6" s="9">
        <f>+S13/S5</f>
        <v>3.0545942720763724</v>
      </c>
      <c r="T6" s="9">
        <f>+T13/T5</f>
        <v>2.8791766109785204</v>
      </c>
      <c r="U6" s="9">
        <f>+U13/U5</f>
        <v>2.6252808988764045</v>
      </c>
      <c r="V6" s="9">
        <f>+V13/V5</f>
        <v>2.6147380218548615</v>
      </c>
    </row>
    <row r="7" spans="1:34" x14ac:dyDescent="0.25">
      <c r="A7"/>
      <c r="C7" s="23"/>
      <c r="D7" s="23"/>
      <c r="E7" s="23"/>
      <c r="F7" s="23"/>
      <c r="G7" s="23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3"/>
    </row>
    <row r="8" spans="1:34" x14ac:dyDescent="0.25">
      <c r="A8"/>
      <c r="B8" t="s">
        <v>127</v>
      </c>
      <c r="C8" s="23">
        <v>1828</v>
      </c>
      <c r="D8" s="23">
        <v>1961</v>
      </c>
      <c r="E8" s="23">
        <v>2126</v>
      </c>
      <c r="F8" s="23">
        <f t="shared" ref="F8:F12" si="8">+U8-SUM(C8:E8)</f>
        <v>2288</v>
      </c>
      <c r="G8" s="23">
        <v>1916</v>
      </c>
      <c r="H8" s="23">
        <v>2123</v>
      </c>
      <c r="I8" s="23">
        <v>2150</v>
      </c>
      <c r="J8" s="23">
        <f t="shared" ref="J8:J12" si="9">+V8-SUM(G8:I8)</f>
        <v>2212</v>
      </c>
      <c r="K8" s="23"/>
      <c r="L8" s="23"/>
      <c r="M8" s="23"/>
      <c r="N8" s="23"/>
      <c r="O8" s="23"/>
      <c r="P8" s="23"/>
      <c r="Q8" s="23"/>
      <c r="R8" s="23"/>
      <c r="S8" s="23"/>
      <c r="T8" s="23">
        <v>8234</v>
      </c>
      <c r="U8" s="23">
        <v>8203</v>
      </c>
      <c r="V8" s="23">
        <v>8401</v>
      </c>
      <c r="W8" s="23"/>
      <c r="X8" s="23"/>
      <c r="Y8" s="23"/>
      <c r="Z8" s="23"/>
      <c r="AA8" s="23"/>
      <c r="AB8" s="23"/>
      <c r="AC8" s="23"/>
      <c r="AD8" s="23"/>
    </row>
    <row r="9" spans="1:34" x14ac:dyDescent="0.25">
      <c r="A9"/>
      <c r="B9" t="s">
        <v>128</v>
      </c>
      <c r="C9" s="23">
        <v>692</v>
      </c>
      <c r="D9" s="23">
        <v>755</v>
      </c>
      <c r="E9" s="23">
        <v>887</v>
      </c>
      <c r="F9" s="23">
        <f t="shared" si="8"/>
        <v>1007</v>
      </c>
      <c r="G9" s="23">
        <v>689</v>
      </c>
      <c r="H9" s="23">
        <v>766</v>
      </c>
      <c r="I9" s="23">
        <v>899</v>
      </c>
      <c r="J9" s="23">
        <f t="shared" si="9"/>
        <v>980</v>
      </c>
      <c r="K9" s="23"/>
      <c r="L9" s="23"/>
      <c r="M9" s="23"/>
      <c r="N9" s="23"/>
      <c r="O9" s="23"/>
      <c r="P9" s="23"/>
      <c r="Q9" s="23"/>
      <c r="R9" s="23"/>
      <c r="S9" s="23"/>
      <c r="T9" s="23">
        <v>3774</v>
      </c>
      <c r="U9" s="23">
        <v>3341</v>
      </c>
      <c r="V9" s="23">
        <v>3334</v>
      </c>
      <c r="W9" s="23"/>
      <c r="X9" s="23"/>
      <c r="Y9" s="23"/>
      <c r="Z9" s="23"/>
      <c r="AA9" s="23"/>
      <c r="AB9" s="23"/>
      <c r="AC9" s="23"/>
      <c r="AD9" s="23"/>
    </row>
    <row r="10" spans="1:34" x14ac:dyDescent="0.25">
      <c r="A10"/>
      <c r="B10" t="s">
        <v>129</v>
      </c>
      <c r="C10" s="23">
        <v>432</v>
      </c>
      <c r="D10" s="23">
        <v>480</v>
      </c>
      <c r="E10" s="23">
        <v>460</v>
      </c>
      <c r="F10" s="23">
        <f t="shared" si="8"/>
        <v>567</v>
      </c>
      <c r="G10" s="23">
        <v>440</v>
      </c>
      <c r="H10" s="23">
        <v>479</v>
      </c>
      <c r="I10" s="23">
        <v>469</v>
      </c>
      <c r="J10" s="23">
        <f t="shared" si="9"/>
        <v>605</v>
      </c>
      <c r="K10" s="23"/>
      <c r="L10" s="23"/>
      <c r="M10" s="23"/>
      <c r="N10" s="23"/>
      <c r="O10" s="23"/>
      <c r="P10" s="23"/>
      <c r="Q10" s="23"/>
      <c r="R10" s="23"/>
      <c r="S10" s="23"/>
      <c r="T10" s="23">
        <v>2116</v>
      </c>
      <c r="U10" s="23">
        <v>1939</v>
      </c>
      <c r="V10" s="23">
        <v>1993</v>
      </c>
      <c r="W10" s="23"/>
      <c r="X10" s="23"/>
      <c r="Y10" s="23"/>
      <c r="Z10" s="23"/>
      <c r="AA10" s="23"/>
      <c r="AB10" s="23"/>
      <c r="AC10" s="23"/>
      <c r="AD10" s="23"/>
    </row>
    <row r="11" spans="1:34" x14ac:dyDescent="0.25">
      <c r="A11"/>
      <c r="B11" t="s">
        <v>130</v>
      </c>
      <c r="C11" s="23">
        <v>321</v>
      </c>
      <c r="D11" s="23">
        <v>341</v>
      </c>
      <c r="E11" s="23">
        <v>279</v>
      </c>
      <c r="F11" s="23">
        <f t="shared" si="8"/>
        <v>419</v>
      </c>
      <c r="G11" s="23">
        <v>329</v>
      </c>
      <c r="H11" s="23">
        <v>338</v>
      </c>
      <c r="I11" s="23">
        <v>290</v>
      </c>
      <c r="J11" s="23">
        <f t="shared" si="9"/>
        <v>396</v>
      </c>
      <c r="K11" s="23"/>
      <c r="L11" s="23"/>
      <c r="M11" s="23"/>
      <c r="N11" s="23"/>
      <c r="O11" s="23"/>
      <c r="P11" s="23"/>
      <c r="Q11" s="23"/>
      <c r="R11" s="23"/>
      <c r="S11" s="23"/>
      <c r="T11" s="23">
        <v>1480</v>
      </c>
      <c r="U11" s="23">
        <v>1360</v>
      </c>
      <c r="V11" s="23">
        <v>1353</v>
      </c>
      <c r="W11" s="23"/>
      <c r="X11" s="23"/>
      <c r="Y11" s="23"/>
      <c r="Z11" s="23"/>
      <c r="AA11" s="23"/>
      <c r="AB11" s="23"/>
      <c r="AC11" s="23"/>
      <c r="AD11" s="23"/>
    </row>
    <row r="12" spans="1:34" x14ac:dyDescent="0.25">
      <c r="A12"/>
      <c r="B12" t="s">
        <v>45</v>
      </c>
      <c r="C12" s="23">
        <v>3</v>
      </c>
      <c r="D12" s="23">
        <v>11</v>
      </c>
      <c r="E12" s="23">
        <v>15</v>
      </c>
      <c r="F12" s="23">
        <f t="shared" si="8"/>
        <v>17</v>
      </c>
      <c r="G12" s="23">
        <v>14</v>
      </c>
      <c r="H12" s="23">
        <v>14</v>
      </c>
      <c r="I12" s="23">
        <v>21</v>
      </c>
      <c r="J12" s="23">
        <f t="shared" si="9"/>
        <v>16</v>
      </c>
      <c r="K12" s="23"/>
      <c r="L12" s="23"/>
      <c r="M12" s="23"/>
      <c r="N12" s="23"/>
      <c r="O12" s="23"/>
      <c r="P12" s="23"/>
      <c r="Q12" s="23"/>
      <c r="R12" s="23"/>
      <c r="S12" s="23"/>
      <c r="T12" s="23">
        <v>12</v>
      </c>
      <c r="U12" s="23">
        <v>46</v>
      </c>
      <c r="V12" s="23">
        <v>65</v>
      </c>
      <c r="W12" s="23"/>
      <c r="X12" s="23"/>
      <c r="Y12" s="23"/>
      <c r="Z12" s="23"/>
      <c r="AA12" s="23"/>
      <c r="AB12" s="23"/>
      <c r="AC12" s="23"/>
      <c r="AD12" s="23"/>
    </row>
    <row r="13" spans="1:34" x14ac:dyDescent="0.25">
      <c r="B13" t="s">
        <v>109</v>
      </c>
      <c r="C13" s="23">
        <v>2053</v>
      </c>
      <c r="D13" s="23">
        <v>2387</v>
      </c>
      <c r="E13" s="23">
        <v>2331</v>
      </c>
      <c r="F13" s="23">
        <f>+U13-SUM(C13:E13)</f>
        <v>2575</v>
      </c>
      <c r="G13" s="23">
        <v>2106</v>
      </c>
      <c r="H13" s="23">
        <v>2476</v>
      </c>
      <c r="I13" s="23">
        <v>2289</v>
      </c>
      <c r="J13" s="23">
        <f>+V13-SUM(G13:I13)</f>
        <v>2461</v>
      </c>
      <c r="K13" s="23"/>
      <c r="L13" s="23"/>
      <c r="M13" s="23"/>
      <c r="N13" s="23"/>
      <c r="O13" s="23"/>
      <c r="P13" s="23">
        <v>12861</v>
      </c>
      <c r="Q13" s="23">
        <v>12294</v>
      </c>
      <c r="R13" s="23">
        <v>7522</v>
      </c>
      <c r="S13" s="23">
        <v>10239</v>
      </c>
      <c r="T13" s="23">
        <v>9651</v>
      </c>
      <c r="U13" s="23">
        <v>9346</v>
      </c>
      <c r="V13" s="23">
        <v>9332</v>
      </c>
      <c r="W13" s="23"/>
      <c r="X13" s="23"/>
      <c r="Y13" s="23"/>
      <c r="Z13" s="23"/>
      <c r="AA13" s="23"/>
      <c r="AB13" s="23"/>
      <c r="AC13" s="23"/>
      <c r="AD13" s="9"/>
      <c r="AE13" s="9"/>
      <c r="AF13" s="9"/>
      <c r="AG13" s="9"/>
    </row>
    <row r="14" spans="1:34" x14ac:dyDescent="0.25">
      <c r="B14" t="s">
        <v>110</v>
      </c>
      <c r="C14" s="23">
        <v>1223</v>
      </c>
      <c r="D14" s="23">
        <v>1161</v>
      </c>
      <c r="E14" s="23">
        <v>1436</v>
      </c>
      <c r="F14" s="23">
        <f>+U14-SUM(C14:E14)</f>
        <v>1723</v>
      </c>
      <c r="G14" s="23">
        <v>1282</v>
      </c>
      <c r="H14" s="23">
        <v>1224</v>
      </c>
      <c r="I14" s="23">
        <v>1540</v>
      </c>
      <c r="J14" s="23">
        <f>+V14-SUM(G14:I14)</f>
        <v>1708</v>
      </c>
      <c r="K14" s="23"/>
      <c r="L14" s="23"/>
      <c r="M14" s="23"/>
      <c r="N14" s="23"/>
      <c r="O14" s="23"/>
      <c r="P14" s="23">
        <v>3719</v>
      </c>
      <c r="Q14" s="23">
        <v>4089</v>
      </c>
      <c r="R14" s="23">
        <v>6278</v>
      </c>
      <c r="S14" s="23">
        <v>6431</v>
      </c>
      <c r="T14" s="23">
        <v>5965</v>
      </c>
      <c r="U14" s="23">
        <v>5543</v>
      </c>
      <c r="V14" s="23">
        <v>5754</v>
      </c>
      <c r="W14" s="23"/>
      <c r="X14" s="23"/>
      <c r="Y14" s="23"/>
      <c r="Z14" s="23"/>
      <c r="AA14" s="23"/>
      <c r="AB14" s="23"/>
      <c r="AC14" s="23"/>
      <c r="AD14" s="9"/>
      <c r="AE14" s="9"/>
      <c r="AF14" s="9"/>
      <c r="AG14" s="9"/>
      <c r="AH14" s="9"/>
    </row>
    <row r="15" spans="1:34" s="9" customFormat="1" x14ac:dyDescent="0.25">
      <c r="A15" s="4"/>
      <c r="B15" s="6" t="s">
        <v>12</v>
      </c>
      <c r="C15" s="24">
        <v>3276</v>
      </c>
      <c r="D15" s="24">
        <v>3548</v>
      </c>
      <c r="E15" s="24">
        <v>3767</v>
      </c>
      <c r="F15" s="24">
        <f>+U15-SUM(C15:E15)</f>
        <v>4298</v>
      </c>
      <c r="G15" s="24">
        <v>3388</v>
      </c>
      <c r="H15" s="24">
        <v>3720</v>
      </c>
      <c r="I15" s="24">
        <v>3829</v>
      </c>
      <c r="J15" s="24">
        <f>+V15-SUM(G15:I15)</f>
        <v>4149</v>
      </c>
      <c r="K15" s="24"/>
      <c r="L15" s="24"/>
      <c r="M15" s="24"/>
      <c r="N15" s="24"/>
      <c r="O15" s="24"/>
      <c r="P15" s="24">
        <v>16580</v>
      </c>
      <c r="Q15" s="24">
        <v>16383</v>
      </c>
      <c r="R15" s="24">
        <v>13800</v>
      </c>
      <c r="S15" s="24">
        <v>16670</v>
      </c>
      <c r="T15" s="24">
        <v>15616</v>
      </c>
      <c r="U15" s="24">
        <v>14889</v>
      </c>
      <c r="V15" s="24">
        <v>15086</v>
      </c>
      <c r="W15" s="24"/>
      <c r="X15" s="24"/>
      <c r="Y15" s="24"/>
      <c r="Z15" s="24"/>
      <c r="AA15" s="24"/>
      <c r="AB15" s="24"/>
      <c r="AC15" s="24"/>
    </row>
    <row r="16" spans="1:34" s="9" customFormat="1" x14ac:dyDescent="0.25">
      <c r="A16" s="4"/>
      <c r="B16" t="s">
        <v>13</v>
      </c>
      <c r="C16" s="23">
        <v>2062</v>
      </c>
      <c r="D16" s="23">
        <v>2215</v>
      </c>
      <c r="E16" s="23">
        <v>2211</v>
      </c>
      <c r="F16" s="23">
        <f>+U16-SUM(C16:E16)</f>
        <v>2626</v>
      </c>
      <c r="G16" s="23">
        <v>1991</v>
      </c>
      <c r="H16" s="23">
        <v>2137</v>
      </c>
      <c r="I16" s="23">
        <v>2194</v>
      </c>
      <c r="J16" s="23">
        <f>+V16-SUM(G16:I16)</f>
        <v>2537</v>
      </c>
      <c r="K16" s="23"/>
      <c r="L16" s="23"/>
      <c r="M16" s="23"/>
      <c r="N16" s="23"/>
      <c r="O16" s="23"/>
      <c r="P16" s="23">
        <v>10258</v>
      </c>
      <c r="Q16" s="23">
        <v>10250</v>
      </c>
      <c r="R16" s="23">
        <v>9095</v>
      </c>
      <c r="S16" s="23">
        <v>10033</v>
      </c>
      <c r="T16" s="23">
        <v>10257</v>
      </c>
      <c r="U16" s="23">
        <v>9114</v>
      </c>
      <c r="V16" s="23">
        <v>8859</v>
      </c>
      <c r="W16" s="23"/>
      <c r="X16" s="23"/>
      <c r="Y16" s="23"/>
      <c r="Z16" s="23"/>
      <c r="AA16" s="23"/>
      <c r="AB16" s="23"/>
      <c r="AC16" s="23"/>
    </row>
    <row r="17" spans="1:33" s="9" customFormat="1" x14ac:dyDescent="0.25">
      <c r="A17" s="4"/>
      <c r="B17" s="25" t="s">
        <v>14</v>
      </c>
      <c r="C17" s="26">
        <f>C15-C16</f>
        <v>1214</v>
      </c>
      <c r="D17" s="26">
        <f t="shared" ref="D17:J17" si="10">D15-D16</f>
        <v>1333</v>
      </c>
      <c r="E17" s="26">
        <f t="shared" si="10"/>
        <v>1556</v>
      </c>
      <c r="F17" s="26">
        <f t="shared" si="10"/>
        <v>1672</v>
      </c>
      <c r="G17" s="26">
        <f t="shared" si="10"/>
        <v>1397</v>
      </c>
      <c r="H17" s="26">
        <f t="shared" si="10"/>
        <v>1583</v>
      </c>
      <c r="I17" s="26">
        <f t="shared" si="10"/>
        <v>1635</v>
      </c>
      <c r="J17" s="26">
        <f t="shared" si="10"/>
        <v>1612</v>
      </c>
      <c r="K17" s="26"/>
      <c r="L17" s="26"/>
      <c r="M17" s="26"/>
      <c r="N17" s="26"/>
      <c r="O17" s="26"/>
      <c r="P17" s="26">
        <f t="shared" ref="P17" si="11">P15-P16</f>
        <v>6322</v>
      </c>
      <c r="Q17" s="26">
        <f t="shared" ref="Q17" si="12">Q15-Q16</f>
        <v>6133</v>
      </c>
      <c r="R17" s="26">
        <f t="shared" ref="R17" si="13">R15-R16</f>
        <v>4705</v>
      </c>
      <c r="S17" s="26">
        <f t="shared" ref="S17" si="14">S15-S16</f>
        <v>6637</v>
      </c>
      <c r="T17" s="26">
        <f t="shared" ref="T17" si="15">T15-T16</f>
        <v>5359</v>
      </c>
      <c r="U17" s="26">
        <f t="shared" ref="U17:V17" si="16">U15-U16</f>
        <v>5775</v>
      </c>
      <c r="V17" s="26">
        <f t="shared" si="16"/>
        <v>6227</v>
      </c>
      <c r="W17" s="26"/>
      <c r="X17" s="26"/>
      <c r="Y17" s="26"/>
      <c r="Z17" s="26"/>
      <c r="AA17" s="26"/>
      <c r="AB17" s="26"/>
      <c r="AC17" s="26"/>
    </row>
    <row r="18" spans="1:33" s="9" customFormat="1" x14ac:dyDescent="0.25">
      <c r="A18" s="4"/>
      <c r="B18" t="s">
        <v>25</v>
      </c>
      <c r="C18" s="23">
        <v>1224</v>
      </c>
      <c r="D18" s="23">
        <v>1227</v>
      </c>
      <c r="E18" s="23">
        <v>1306</v>
      </c>
      <c r="F18" s="23">
        <f>+U18-SUM(C18:E18)</f>
        <v>1458</v>
      </c>
      <c r="G18" s="23">
        <v>1192</v>
      </c>
      <c r="H18" s="23">
        <v>1290</v>
      </c>
      <c r="I18" s="23">
        <v>1280</v>
      </c>
      <c r="J18" s="23">
        <f>+V18-SUM(G18:I18)</f>
        <v>1353</v>
      </c>
      <c r="K18" s="23"/>
      <c r="L18" s="23"/>
      <c r="M18" s="23"/>
      <c r="N18" s="23"/>
      <c r="O18" s="23"/>
      <c r="P18" s="23">
        <v>4960</v>
      </c>
      <c r="Q18" s="23">
        <v>5559</v>
      </c>
      <c r="R18" s="23">
        <v>5567</v>
      </c>
      <c r="S18" s="23">
        <v>5827</v>
      </c>
      <c r="T18" s="23">
        <v>5428</v>
      </c>
      <c r="U18" s="23">
        <v>5215</v>
      </c>
      <c r="V18" s="23">
        <v>5115</v>
      </c>
      <c r="W18" s="23"/>
      <c r="X18" s="23"/>
      <c r="Y18" s="23"/>
      <c r="Z18" s="23"/>
      <c r="AA18" s="23"/>
      <c r="AB18" s="23"/>
      <c r="AC18" s="23"/>
    </row>
    <row r="19" spans="1:33" s="9" customFormat="1" x14ac:dyDescent="0.25">
      <c r="A19" s="4"/>
      <c r="B19" s="27" t="s">
        <v>26</v>
      </c>
      <c r="C19" s="26">
        <f t="shared" ref="C19:F19" si="17">C17-C18</f>
        <v>-10</v>
      </c>
      <c r="D19" s="26">
        <f t="shared" si="17"/>
        <v>106</v>
      </c>
      <c r="E19" s="26">
        <f t="shared" si="17"/>
        <v>250</v>
      </c>
      <c r="F19" s="26">
        <f t="shared" si="17"/>
        <v>214</v>
      </c>
      <c r="G19" s="26">
        <f>G17-G18</f>
        <v>205</v>
      </c>
      <c r="H19" s="26">
        <f t="shared" ref="H19:J19" si="18">H17-H18</f>
        <v>293</v>
      </c>
      <c r="I19" s="26">
        <f t="shared" si="18"/>
        <v>355</v>
      </c>
      <c r="J19" s="26">
        <f t="shared" si="18"/>
        <v>259</v>
      </c>
      <c r="K19" s="26"/>
      <c r="L19" s="26"/>
      <c r="M19" s="26"/>
      <c r="N19" s="26"/>
      <c r="O19" s="26"/>
      <c r="P19" s="26">
        <f t="shared" ref="P19" si="19">P17-P18</f>
        <v>1362</v>
      </c>
      <c r="Q19" s="26">
        <f t="shared" ref="Q19" si="20">Q17-Q18</f>
        <v>574</v>
      </c>
      <c r="R19" s="26">
        <f t="shared" ref="R19" si="21">R17-R18</f>
        <v>-862</v>
      </c>
      <c r="S19" s="26">
        <f t="shared" ref="S19" si="22">S17-S18</f>
        <v>810</v>
      </c>
      <c r="T19" s="26">
        <f t="shared" ref="T19" si="23">T17-T18</f>
        <v>-69</v>
      </c>
      <c r="U19" s="26">
        <f t="shared" ref="U19:V19" si="24">U17-U18</f>
        <v>560</v>
      </c>
      <c r="V19" s="26">
        <f t="shared" si="24"/>
        <v>1112</v>
      </c>
      <c r="W19" s="26"/>
      <c r="X19" s="26"/>
      <c r="Y19" s="26"/>
      <c r="Z19" s="26"/>
      <c r="AA19" s="26"/>
      <c r="AB19" s="26"/>
      <c r="AC19" s="26"/>
    </row>
    <row r="20" spans="1:33" s="9" customFormat="1" x14ac:dyDescent="0.25">
      <c r="A20" s="4"/>
      <c r="B20" t="s">
        <v>27</v>
      </c>
      <c r="C20" s="23">
        <v>23</v>
      </c>
      <c r="D20" s="23">
        <v>15</v>
      </c>
      <c r="E20" s="23">
        <v>28</v>
      </c>
      <c r="F20" s="23">
        <f>+U20-SUM(C20:E20)</f>
        <v>24</v>
      </c>
      <c r="G20" s="23">
        <v>21</v>
      </c>
      <c r="H20" s="23">
        <v>24</v>
      </c>
      <c r="I20" s="23">
        <v>23</v>
      </c>
      <c r="J20" s="23">
        <f>+V20-SUM(G20:I20)</f>
        <v>19</v>
      </c>
      <c r="K20" s="23"/>
      <c r="L20" s="23"/>
      <c r="M20" s="23"/>
      <c r="N20" s="23"/>
      <c r="O20" s="23"/>
      <c r="P20" s="23">
        <v>73</v>
      </c>
      <c r="Q20" s="23">
        <v>76</v>
      </c>
      <c r="R20" s="23">
        <f>58+192</f>
        <v>250</v>
      </c>
      <c r="S20" s="23">
        <f>325+167</f>
        <v>492</v>
      </c>
      <c r="T20" s="23">
        <v>88</v>
      </c>
      <c r="U20" s="23">
        <v>90</v>
      </c>
      <c r="V20" s="23">
        <v>87</v>
      </c>
      <c r="W20" s="23"/>
      <c r="X20" s="23"/>
      <c r="Y20" s="23"/>
      <c r="Z20" s="23"/>
      <c r="AA20" s="23"/>
      <c r="AB20" s="23"/>
      <c r="AC20" s="23"/>
    </row>
    <row r="21" spans="1:33" s="9" customFormat="1" x14ac:dyDescent="0.25">
      <c r="A21" s="4"/>
      <c r="B21" t="s">
        <v>28</v>
      </c>
      <c r="C21" s="23">
        <v>13</v>
      </c>
      <c r="D21" s="23">
        <v>17</v>
      </c>
      <c r="E21" s="23">
        <v>28</v>
      </c>
      <c r="F21" s="23">
        <f>+U21-SUM(C21:E21)</f>
        <v>28</v>
      </c>
      <c r="G21" s="23">
        <v>24</v>
      </c>
      <c r="H21" s="23">
        <v>27</v>
      </c>
      <c r="I21" s="23">
        <v>29</v>
      </c>
      <c r="J21" s="23">
        <f>+V21-SUM(G21:I21)</f>
        <v>32</v>
      </c>
      <c r="K21" s="23"/>
      <c r="L21" s="23"/>
      <c r="M21" s="23"/>
      <c r="N21" s="23"/>
      <c r="O21" s="23"/>
      <c r="P21" s="23">
        <v>33</v>
      </c>
      <c r="Q21" s="23">
        <v>30</v>
      </c>
      <c r="R21" s="23">
        <v>10</v>
      </c>
      <c r="S21" s="23">
        <v>5</v>
      </c>
      <c r="T21" s="23">
        <v>18</v>
      </c>
      <c r="U21" s="23">
        <v>86</v>
      </c>
      <c r="V21" s="23">
        <v>112</v>
      </c>
      <c r="W21" s="23"/>
      <c r="X21" s="23"/>
      <c r="Y21" s="23"/>
      <c r="Z21" s="23"/>
      <c r="AA21" s="23"/>
      <c r="AB21" s="23"/>
      <c r="AC21" s="23"/>
    </row>
    <row r="22" spans="1:33" s="9" customFormat="1" x14ac:dyDescent="0.25">
      <c r="A22" s="4"/>
      <c r="B22" t="s">
        <v>29</v>
      </c>
      <c r="C22" s="23">
        <f>C19-C20+C21</f>
        <v>-20</v>
      </c>
      <c r="D22" s="23">
        <f t="shared" ref="D22" si="25">D19-D20+D21</f>
        <v>108</v>
      </c>
      <c r="E22" s="23">
        <f t="shared" ref="E22" si="26">E19-E20+E21</f>
        <v>250</v>
      </c>
      <c r="F22" s="23">
        <f t="shared" ref="F22" si="27">F19-F20+F21</f>
        <v>218</v>
      </c>
      <c r="G22" s="23">
        <f>G19-G20+G21</f>
        <v>208</v>
      </c>
      <c r="H22" s="23">
        <f t="shared" ref="H22:J22" si="28">H19-H20+H21</f>
        <v>296</v>
      </c>
      <c r="I22" s="23">
        <f t="shared" si="28"/>
        <v>361</v>
      </c>
      <c r="J22" s="23">
        <f t="shared" si="28"/>
        <v>272</v>
      </c>
      <c r="K22" s="23"/>
      <c r="L22" s="23"/>
      <c r="M22" s="23"/>
      <c r="N22" s="23"/>
      <c r="O22" s="23"/>
      <c r="P22" s="23">
        <f t="shared" ref="P22" si="29">P19-P20+P21</f>
        <v>1322</v>
      </c>
      <c r="Q22" s="23">
        <f t="shared" ref="Q22" si="30">Q19-Q20+Q21</f>
        <v>528</v>
      </c>
      <c r="R22" s="23">
        <f>R19-R20+R21</f>
        <v>-1102</v>
      </c>
      <c r="S22" s="23">
        <f t="shared" ref="S22" si="31">S19-S20+S21</f>
        <v>323</v>
      </c>
      <c r="T22" s="23">
        <f t="shared" ref="T22" si="32">T19-T20+T21</f>
        <v>-139</v>
      </c>
      <c r="U22" s="23">
        <f t="shared" ref="U22:V22" si="33">U19-U20+U21</f>
        <v>556</v>
      </c>
      <c r="V22" s="23">
        <f t="shared" si="33"/>
        <v>1137</v>
      </c>
      <c r="W22" s="23"/>
      <c r="X22" s="23"/>
      <c r="Y22" s="23"/>
      <c r="Z22" s="23"/>
      <c r="AA22" s="23"/>
      <c r="AB22" s="23"/>
      <c r="AC22" s="23"/>
    </row>
    <row r="23" spans="1:33" s="9" customFormat="1" x14ac:dyDescent="0.25">
      <c r="A23" s="4"/>
      <c r="B23" t="s">
        <v>31</v>
      </c>
      <c r="C23" s="23">
        <v>-2</v>
      </c>
      <c r="D23" s="23">
        <v>-9</v>
      </c>
      <c r="E23" s="23">
        <v>32</v>
      </c>
      <c r="F23" s="23">
        <f>+U23-SUM(C23:E23)</f>
        <v>33</v>
      </c>
      <c r="G23" s="23">
        <v>50</v>
      </c>
      <c r="H23" s="23">
        <v>90</v>
      </c>
      <c r="I23" s="23">
        <v>87</v>
      </c>
      <c r="J23" s="23">
        <f>+V23-SUM(G23:I23)</f>
        <v>66</v>
      </c>
      <c r="K23" s="23"/>
      <c r="L23" s="23"/>
      <c r="M23" s="23"/>
      <c r="N23" s="23"/>
      <c r="O23" s="23"/>
      <c r="P23" s="23">
        <v>319</v>
      </c>
      <c r="Q23" s="23">
        <v>177</v>
      </c>
      <c r="R23" s="23">
        <v>-437</v>
      </c>
      <c r="S23" s="23">
        <v>67</v>
      </c>
      <c r="T23" s="23">
        <v>63</v>
      </c>
      <c r="U23" s="23">
        <v>54</v>
      </c>
      <c r="V23" s="23">
        <v>293</v>
      </c>
      <c r="W23" s="23"/>
      <c r="X23" s="23"/>
      <c r="Y23" s="23"/>
      <c r="Z23" s="23"/>
      <c r="AA23" s="23"/>
      <c r="AB23" s="23"/>
      <c r="AC23" s="23"/>
    </row>
    <row r="24" spans="1:33" s="9" customFormat="1" x14ac:dyDescent="0.25">
      <c r="A24" s="4"/>
      <c r="B24" s="25" t="s">
        <v>30</v>
      </c>
      <c r="C24" s="26">
        <f>C22-C23</f>
        <v>-18</v>
      </c>
      <c r="D24" s="26">
        <f t="shared" ref="D24:J24" si="34">D22-D23</f>
        <v>117</v>
      </c>
      <c r="E24" s="26">
        <f t="shared" si="34"/>
        <v>218</v>
      </c>
      <c r="F24" s="26">
        <f t="shared" si="34"/>
        <v>185</v>
      </c>
      <c r="G24" s="26">
        <f t="shared" si="34"/>
        <v>158</v>
      </c>
      <c r="H24" s="26">
        <f t="shared" si="34"/>
        <v>206</v>
      </c>
      <c r="I24" s="26">
        <f t="shared" si="34"/>
        <v>274</v>
      </c>
      <c r="J24" s="26">
        <f t="shared" si="34"/>
        <v>206</v>
      </c>
      <c r="K24" s="26"/>
      <c r="L24" s="26"/>
      <c r="M24" s="26"/>
      <c r="N24" s="26"/>
      <c r="O24" s="26"/>
      <c r="P24" s="26">
        <f t="shared" ref="P24" si="35">P22-P23</f>
        <v>1003</v>
      </c>
      <c r="Q24" s="26">
        <f t="shared" ref="Q24" si="36">Q22-Q23</f>
        <v>351</v>
      </c>
      <c r="R24" s="26">
        <f t="shared" ref="R24" si="37">R22-R23</f>
        <v>-665</v>
      </c>
      <c r="S24" s="26">
        <f t="shared" ref="S24" si="38">S22-S23</f>
        <v>256</v>
      </c>
      <c r="T24" s="26">
        <f t="shared" ref="T24" si="39">T22-T23</f>
        <v>-202</v>
      </c>
      <c r="U24" s="26">
        <f t="shared" ref="U24:V24" si="40">U22-U23</f>
        <v>502</v>
      </c>
      <c r="V24" s="26">
        <f t="shared" si="40"/>
        <v>844</v>
      </c>
      <c r="W24" s="26"/>
      <c r="X24" s="26"/>
      <c r="Y24" s="26"/>
      <c r="Z24" s="26"/>
      <c r="AA24" s="26"/>
      <c r="AB24" s="26"/>
      <c r="AC24" s="26"/>
    </row>
    <row r="25" spans="1:33" s="9" customFormat="1" x14ac:dyDescent="0.25">
      <c r="A25" s="4"/>
      <c r="B25"/>
      <c r="C25" s="23"/>
      <c r="D25" s="23"/>
      <c r="E25" s="23"/>
      <c r="F25" s="23"/>
    </row>
    <row r="26" spans="1:33" s="9" customFormat="1" x14ac:dyDescent="0.25">
      <c r="A26" s="4"/>
      <c r="B26" t="s">
        <v>32</v>
      </c>
      <c r="C26" s="9">
        <f>C24/C27</f>
        <v>-4.9046321525885561E-2</v>
      </c>
      <c r="D26" s="9">
        <f>D24/D27</f>
        <v>0.31707317073170732</v>
      </c>
      <c r="E26" s="9">
        <f>E24/E27</f>
        <v>0.58760107816711593</v>
      </c>
      <c r="F26" s="9">
        <f>F24/F27</f>
        <v>0.49865229110512127</v>
      </c>
      <c r="G26" s="9">
        <f>G24/G27</f>
        <v>0.42245989304812837</v>
      </c>
      <c r="H26" s="9">
        <f>+H24/H27</f>
        <v>0.5478723404255319</v>
      </c>
      <c r="I26" s="9">
        <f>+I24/I27</f>
        <v>0.72679045092838201</v>
      </c>
      <c r="J26" s="9">
        <f>+J24/J27</f>
        <v>0.54641909814323608</v>
      </c>
      <c r="P26" s="9">
        <f>P24/P27</f>
        <v>2.5850515463917527</v>
      </c>
      <c r="Q26" s="9">
        <f>Q24/Q27</f>
        <v>0.9285714285714286</v>
      </c>
      <c r="R26" s="9">
        <f>R24/R27</f>
        <v>-1.7780748663101604</v>
      </c>
      <c r="S26" s="9">
        <f>S24/S27</f>
        <v>0.68085106382978722</v>
      </c>
      <c r="T26" s="9">
        <f>T24/T27</f>
        <v>-0.55040871934604907</v>
      </c>
      <c r="U26" s="9">
        <f>U24/U27</f>
        <v>1.3567567567567567</v>
      </c>
      <c r="V26" s="9">
        <f>V24/V27</f>
        <v>2.2446808510638299</v>
      </c>
    </row>
    <row r="27" spans="1:33" s="9" customFormat="1" x14ac:dyDescent="0.25">
      <c r="A27" s="4"/>
      <c r="B27" t="s">
        <v>4</v>
      </c>
      <c r="C27" s="23">
        <v>367</v>
      </c>
      <c r="D27" s="23">
        <v>369</v>
      </c>
      <c r="E27" s="23">
        <v>371</v>
      </c>
      <c r="F27" s="23">
        <v>371</v>
      </c>
      <c r="G27" s="23">
        <v>374</v>
      </c>
      <c r="H27" s="23">
        <v>376</v>
      </c>
      <c r="I27" s="23">
        <v>377</v>
      </c>
      <c r="J27" s="23">
        <v>377</v>
      </c>
      <c r="K27" s="23"/>
      <c r="L27" s="23"/>
      <c r="M27" s="23"/>
      <c r="N27" s="23"/>
      <c r="O27" s="23"/>
      <c r="P27" s="23">
        <v>388</v>
      </c>
      <c r="Q27" s="23">
        <v>378</v>
      </c>
      <c r="R27" s="23">
        <v>374</v>
      </c>
      <c r="S27" s="23">
        <v>376</v>
      </c>
      <c r="T27" s="23">
        <v>367</v>
      </c>
      <c r="U27" s="23">
        <v>370</v>
      </c>
      <c r="V27" s="23">
        <v>376</v>
      </c>
      <c r="W27" s="23"/>
      <c r="X27" s="23"/>
      <c r="Y27" s="23"/>
      <c r="Z27" s="23"/>
      <c r="AA27" s="23"/>
      <c r="AB27" s="23"/>
      <c r="AC27" s="23"/>
    </row>
    <row r="28" spans="1:33" s="9" customFormat="1" x14ac:dyDescent="0.25">
      <c r="A28" s="4"/>
      <c r="B28"/>
      <c r="C28" s="23"/>
      <c r="D28" s="23"/>
      <c r="E28" s="23"/>
      <c r="F28" s="23"/>
      <c r="G28" s="23"/>
      <c r="H28" s="23"/>
    </row>
    <row r="29" spans="1:33" x14ac:dyDescent="0.25">
      <c r="B29" t="s">
        <v>111</v>
      </c>
      <c r="C29" s="5"/>
      <c r="D29" s="23"/>
      <c r="E29" s="23"/>
      <c r="F29" s="23"/>
      <c r="G29" s="8">
        <f t="shared" ref="G29:I29" si="41">+G3/C3-1</f>
        <v>-1.8069973087274094E-2</v>
      </c>
      <c r="H29" s="8">
        <f t="shared" si="41"/>
        <v>-1.967592592592593E-2</v>
      </c>
      <c r="I29" s="8">
        <f t="shared" si="41"/>
        <v>-2.0785219399538146E-2</v>
      </c>
      <c r="J29" s="8">
        <f>+J3/F3-1</f>
        <v>-2.1857923497267784E-2</v>
      </c>
      <c r="K29" s="5"/>
      <c r="L29" s="5"/>
      <c r="M29" s="5"/>
      <c r="N29" s="5"/>
      <c r="O29" s="5"/>
      <c r="P29" s="5"/>
      <c r="Q29" s="8">
        <f>Q3/P3-1</f>
        <v>4.7276142767689322E-2</v>
      </c>
      <c r="R29" s="8">
        <f>R3/Q3-1</f>
        <v>-0.15246636771300448</v>
      </c>
      <c r="S29" s="8">
        <f>S3/R3-1</f>
        <v>-5.2910052910052907E-2</v>
      </c>
      <c r="T29" s="8">
        <f>T3/S3-1</f>
        <v>0</v>
      </c>
      <c r="U29" s="8">
        <f>U3/T3-1</f>
        <v>-4.5810055865921795E-2</v>
      </c>
      <c r="V29" s="8">
        <f>V3/U3-1</f>
        <v>-2.1857923497267784E-2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B30" t="s">
        <v>112</v>
      </c>
      <c r="C30" s="5"/>
      <c r="D30" s="23"/>
      <c r="E30" s="23"/>
      <c r="F30" s="23"/>
      <c r="G30" s="8">
        <f t="shared" ref="G30:I30" si="42">+G4/C4-1</f>
        <v>0.19366197183098599</v>
      </c>
      <c r="H30" s="8">
        <f t="shared" si="42"/>
        <v>0.18865740740740744</v>
      </c>
      <c r="I30" s="8">
        <f t="shared" si="42"/>
        <v>0.13262032085561493</v>
      </c>
      <c r="J30" s="8">
        <f>+J4/F4-1</f>
        <v>6.5130260521041983E-2</v>
      </c>
      <c r="K30" s="5"/>
      <c r="L30" s="5"/>
      <c r="M30" s="5"/>
      <c r="N30" s="5"/>
      <c r="O30" s="5"/>
      <c r="P30" s="5"/>
      <c r="Q30" s="8">
        <f>Q4/P4-1</f>
        <v>0.21610169491525433</v>
      </c>
      <c r="R30" s="8">
        <f>R4/Q4-1</f>
        <v>-1.7421602787456414E-2</v>
      </c>
      <c r="S30" s="8">
        <f>S4/R4-1</f>
        <v>0.18262411347517737</v>
      </c>
      <c r="T30" s="8">
        <f>T4/S4-1</f>
        <v>0</v>
      </c>
      <c r="U30" s="8">
        <f>U4/T4-1</f>
        <v>0.49625187406296845</v>
      </c>
      <c r="V30" s="8">
        <f>V4/U4-1</f>
        <v>6.5130260521041983E-2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B31" t="s">
        <v>131</v>
      </c>
      <c r="C31" s="5"/>
      <c r="D31" s="23"/>
      <c r="E31" s="23"/>
      <c r="F31" s="23"/>
      <c r="G31" s="8">
        <f t="shared" ref="G31:G34" si="43">+G8/C8-1</f>
        <v>4.8140043763676088E-2</v>
      </c>
      <c r="H31" s="8">
        <f t="shared" ref="H31:H34" si="44">+H8/D8-1</f>
        <v>8.2610912799591985E-2</v>
      </c>
      <c r="I31" s="8">
        <f t="shared" ref="I31:I34" si="45">+I8/E8-1</f>
        <v>1.1288805268109048E-2</v>
      </c>
      <c r="J31" s="8">
        <f t="shared" ref="J31:J33" si="46">+J8/F8-1</f>
        <v>-3.321678321678323E-2</v>
      </c>
      <c r="K31" s="5"/>
      <c r="L31" s="5"/>
      <c r="M31" s="5"/>
      <c r="N31" s="5"/>
      <c r="O31" s="5"/>
      <c r="P31" s="5"/>
      <c r="Q31" s="8" t="e">
        <f t="shared" ref="Q31:V33" si="47">+Q8/P8-1</f>
        <v>#DIV/0!</v>
      </c>
      <c r="R31" s="8" t="e">
        <f t="shared" si="47"/>
        <v>#DIV/0!</v>
      </c>
      <c r="S31" s="8" t="e">
        <f t="shared" si="47"/>
        <v>#DIV/0!</v>
      </c>
      <c r="T31" s="8" t="e">
        <f t="shared" si="47"/>
        <v>#DIV/0!</v>
      </c>
      <c r="U31" s="8">
        <f t="shared" si="47"/>
        <v>-3.764877337867345E-3</v>
      </c>
      <c r="V31" s="8">
        <f t="shared" ref="V31:V33" si="48">+V8/U8-1</f>
        <v>2.4137510666829121E-2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B32" t="s">
        <v>132</v>
      </c>
      <c r="C32" s="5"/>
      <c r="D32" s="23"/>
      <c r="E32" s="23"/>
      <c r="F32" s="23"/>
      <c r="G32" s="8">
        <f t="shared" si="43"/>
        <v>-4.3352601156069204E-3</v>
      </c>
      <c r="H32" s="8">
        <f t="shared" si="44"/>
        <v>1.4569536423840956E-2</v>
      </c>
      <c r="I32" s="8">
        <f t="shared" si="45"/>
        <v>1.3528748590755368E-2</v>
      </c>
      <c r="J32" s="8">
        <f t="shared" si="46"/>
        <v>-2.6812313803376342E-2</v>
      </c>
      <c r="K32" s="5"/>
      <c r="L32" s="5"/>
      <c r="M32" s="5"/>
      <c r="N32" s="5"/>
      <c r="O32" s="5"/>
      <c r="P32" s="5"/>
      <c r="Q32" s="8" t="e">
        <f t="shared" si="47"/>
        <v>#DIV/0!</v>
      </c>
      <c r="R32" s="8" t="e">
        <f t="shared" si="47"/>
        <v>#DIV/0!</v>
      </c>
      <c r="S32" s="8" t="e">
        <f t="shared" si="47"/>
        <v>#DIV/0!</v>
      </c>
      <c r="T32" s="8" t="e">
        <f t="shared" si="47"/>
        <v>#DIV/0!</v>
      </c>
      <c r="U32" s="8">
        <f t="shared" si="47"/>
        <v>-0.11473237943826176</v>
      </c>
      <c r="V32" s="8">
        <f t="shared" si="48"/>
        <v>-2.0951810835079243E-3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2:33" x14ac:dyDescent="0.25">
      <c r="B33" t="s">
        <v>133</v>
      </c>
      <c r="C33" s="5"/>
      <c r="D33" s="23"/>
      <c r="E33" s="23"/>
      <c r="F33" s="23"/>
      <c r="G33" s="8">
        <f t="shared" si="43"/>
        <v>1.8518518518518601E-2</v>
      </c>
      <c r="H33" s="8">
        <f t="shared" si="44"/>
        <v>-2.0833333333333259E-3</v>
      </c>
      <c r="I33" s="8">
        <f t="shared" si="45"/>
        <v>1.9565217391304346E-2</v>
      </c>
      <c r="J33" s="8">
        <f t="shared" si="46"/>
        <v>6.7019400352733793E-2</v>
      </c>
      <c r="K33" s="5"/>
      <c r="L33" s="5"/>
      <c r="M33" s="5"/>
      <c r="N33" s="5"/>
      <c r="O33" s="5"/>
      <c r="P33" s="5"/>
      <c r="Q33" s="8" t="e">
        <f t="shared" si="47"/>
        <v>#DIV/0!</v>
      </c>
      <c r="R33" s="8" t="e">
        <f t="shared" si="47"/>
        <v>#DIV/0!</v>
      </c>
      <c r="S33" s="8" t="e">
        <f t="shared" si="47"/>
        <v>#DIV/0!</v>
      </c>
      <c r="T33" s="8" t="e">
        <f t="shared" si="47"/>
        <v>#DIV/0!</v>
      </c>
      <c r="U33" s="8">
        <f t="shared" si="47"/>
        <v>-8.364839319470696E-2</v>
      </c>
      <c r="V33" s="8">
        <f t="shared" si="48"/>
        <v>2.7849406910778862E-2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2:33" x14ac:dyDescent="0.25">
      <c r="B34" t="s">
        <v>134</v>
      </c>
      <c r="C34" s="5"/>
      <c r="D34" s="23"/>
      <c r="E34" s="23"/>
      <c r="F34" s="23"/>
      <c r="G34" s="8">
        <f t="shared" si="43"/>
        <v>2.4922118380062308E-2</v>
      </c>
      <c r="H34" s="8">
        <f t="shared" si="44"/>
        <v>-8.7976539589442737E-3</v>
      </c>
      <c r="I34" s="8">
        <f t="shared" si="45"/>
        <v>3.9426523297491078E-2</v>
      </c>
      <c r="J34" s="8">
        <f>+J11/F11-1</f>
        <v>-5.4892601431980936E-2</v>
      </c>
      <c r="K34" s="5"/>
      <c r="L34" s="5"/>
      <c r="M34" s="5"/>
      <c r="N34" s="5"/>
      <c r="O34" s="5"/>
      <c r="P34" s="5"/>
      <c r="Q34" s="8" t="e">
        <f t="shared" ref="Q34:V34" si="49">+Q11/P11-1</f>
        <v>#DIV/0!</v>
      </c>
      <c r="R34" s="8" t="e">
        <f t="shared" si="49"/>
        <v>#DIV/0!</v>
      </c>
      <c r="S34" s="8" t="e">
        <f t="shared" si="49"/>
        <v>#DIV/0!</v>
      </c>
      <c r="T34" s="8" t="e">
        <f t="shared" si="49"/>
        <v>#DIV/0!</v>
      </c>
      <c r="U34" s="8">
        <f t="shared" si="49"/>
        <v>-8.108108108108103E-2</v>
      </c>
      <c r="V34" s="8">
        <f>+V11/U11-1</f>
        <v>-5.1470588235293935E-3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2:33" x14ac:dyDescent="0.25">
      <c r="B35" t="s">
        <v>113</v>
      </c>
      <c r="C35" s="5"/>
      <c r="D35" s="23"/>
      <c r="E35" s="5"/>
      <c r="F35" s="5"/>
      <c r="G35" s="30">
        <f t="shared" ref="G35:G36" si="50">+G13/C13-1</f>
        <v>2.5815879201169123E-2</v>
      </c>
      <c r="H35" s="30">
        <f t="shared" ref="H35:H36" si="51">+H13/D13-1</f>
        <v>3.7285295349811509E-2</v>
      </c>
      <c r="I35" s="30">
        <f t="shared" ref="I35:I36" si="52">+I13/E13-1</f>
        <v>-1.8018018018018056E-2</v>
      </c>
      <c r="J35" s="30">
        <f t="shared" ref="J35" si="53">+J13/F13-1</f>
        <v>-4.4271844660194182E-2</v>
      </c>
      <c r="K35" s="5"/>
      <c r="L35" s="5"/>
      <c r="M35" s="5"/>
      <c r="N35" s="5"/>
      <c r="O35" s="5"/>
      <c r="P35" s="5"/>
      <c r="Q35" s="8">
        <f>Q13/P13-1</f>
        <v>-4.4086773967809689E-2</v>
      </c>
      <c r="R35" s="8">
        <f>R13/Q13-1</f>
        <v>-0.38815682446721977</v>
      </c>
      <c r="S35" s="8">
        <f>S13/R13-1</f>
        <v>0.36120712576442426</v>
      </c>
      <c r="T35" s="8">
        <f>T13/S13-1</f>
        <v>-5.742748315265167E-2</v>
      </c>
      <c r="U35" s="8">
        <f>U13/T13-1</f>
        <v>-3.1602942700238335E-2</v>
      </c>
      <c r="V35" s="8">
        <f>V13/U13-1</f>
        <v>-1.4979670447250459E-3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2:33" x14ac:dyDescent="0.25">
      <c r="B36" t="s">
        <v>135</v>
      </c>
      <c r="C36" s="5"/>
      <c r="D36" s="23"/>
      <c r="E36" s="5"/>
      <c r="F36" s="5"/>
      <c r="G36" s="30">
        <f t="shared" si="50"/>
        <v>4.8242027800490694E-2</v>
      </c>
      <c r="H36" s="30">
        <f t="shared" si="51"/>
        <v>5.4263565891472965E-2</v>
      </c>
      <c r="I36" s="30">
        <f t="shared" si="52"/>
        <v>7.2423398328690824E-2</v>
      </c>
      <c r="J36" s="30">
        <f>+J14/F14-1</f>
        <v>-8.7057457922228298E-3</v>
      </c>
      <c r="K36" s="5"/>
      <c r="L36" s="5"/>
      <c r="M36" s="5"/>
      <c r="N36" s="5"/>
      <c r="O36" s="5"/>
      <c r="P36" s="5"/>
      <c r="Q36" s="8">
        <f>Q14/P14-1</f>
        <v>9.9489109975799961E-2</v>
      </c>
      <c r="R36" s="8">
        <f>R14/Q14-1</f>
        <v>0.53533871362191254</v>
      </c>
      <c r="S36" s="8">
        <f>S14/R14-1</f>
        <v>2.4370818732080357E-2</v>
      </c>
      <c r="T36" s="8">
        <f>T14/S14-1</f>
        <v>-7.2461514538951999E-2</v>
      </c>
      <c r="U36" s="8">
        <f>U14/T14-1</f>
        <v>-7.0746018440905334E-2</v>
      </c>
      <c r="V36" s="8">
        <f>V14/U14-1</f>
        <v>3.8066029226050846E-2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2:33" x14ac:dyDescent="0.25">
      <c r="B37" s="6" t="s">
        <v>33</v>
      </c>
      <c r="C37" s="7"/>
      <c r="D37" s="24"/>
      <c r="E37" s="7"/>
      <c r="F37" s="7"/>
      <c r="G37" s="29">
        <f>G15/C15-1</f>
        <v>3.4188034188034289E-2</v>
      </c>
      <c r="H37" s="29">
        <f>H15/D15-1</f>
        <v>4.8478015783540052E-2</v>
      </c>
      <c r="I37" s="29">
        <f>I15/E15-1</f>
        <v>1.6458720467215304E-2</v>
      </c>
      <c r="J37" s="29">
        <f>J15/F15-1</f>
        <v>-3.4667287110283884E-2</v>
      </c>
      <c r="K37" s="29"/>
      <c r="L37" s="29"/>
      <c r="M37" s="29"/>
      <c r="N37" s="7"/>
      <c r="O37" s="7"/>
      <c r="P37" s="7"/>
      <c r="Q37" s="29">
        <f>Q15/P15-1</f>
        <v>-1.1881785283474056E-2</v>
      </c>
      <c r="R37" s="29">
        <f>R15/Q15-1</f>
        <v>-0.15766343160593299</v>
      </c>
      <c r="S37" s="29">
        <f>S15/R15-1</f>
        <v>0.20797101449275357</v>
      </c>
      <c r="T37" s="29">
        <f>T15/S15-1</f>
        <v>-6.3227354529094226E-2</v>
      </c>
      <c r="U37" s="29">
        <f>U15/T15-1</f>
        <v>-4.6554815573770503E-2</v>
      </c>
      <c r="V37" s="29">
        <f>V15/U15-1</f>
        <v>1.3231244542951215E-2</v>
      </c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2:33" x14ac:dyDescent="0.25">
      <c r="B38" t="s">
        <v>34</v>
      </c>
      <c r="C38" s="8">
        <f>C17/C15</f>
        <v>0.37057387057387059</v>
      </c>
      <c r="D38" s="8">
        <f>D17/D15</f>
        <v>0.37570462232243518</v>
      </c>
      <c r="E38" s="8">
        <f>E17/E15</f>
        <v>0.41306079108043536</v>
      </c>
      <c r="F38" s="8">
        <f>F17/F15</f>
        <v>0.3890181479758027</v>
      </c>
      <c r="G38" s="8">
        <f>G17/G15</f>
        <v>0.41233766233766234</v>
      </c>
      <c r="H38" s="8">
        <f>H17/H15</f>
        <v>0.42553763440860215</v>
      </c>
      <c r="I38" s="8">
        <f>I17/I15</f>
        <v>0.42700443980151476</v>
      </c>
      <c r="J38" s="8">
        <f>J17/J15</f>
        <v>0.38852735598939503</v>
      </c>
      <c r="K38" s="8"/>
      <c r="L38" s="8"/>
      <c r="M38" s="8"/>
      <c r="N38" s="5"/>
      <c r="O38" s="5"/>
      <c r="P38" s="5"/>
      <c r="Q38" s="8">
        <f>Q17/Q15</f>
        <v>0.37435146188121832</v>
      </c>
      <c r="R38" s="8">
        <f>R17/R15</f>
        <v>0.34094202898550724</v>
      </c>
      <c r="S38" s="8">
        <f>S17/S15</f>
        <v>0.39814037192561486</v>
      </c>
      <c r="T38" s="8">
        <f>T17/T15</f>
        <v>0.34317366803278687</v>
      </c>
      <c r="U38" s="8">
        <f>U17/U15</f>
        <v>0.38787023977433005</v>
      </c>
      <c r="V38" s="8">
        <f>V17/V15</f>
        <v>0.41276680365902163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2:33" x14ac:dyDescent="0.25">
      <c r="B39" t="s">
        <v>35</v>
      </c>
      <c r="C39" s="8">
        <f>C19/C15</f>
        <v>-3.0525030525030525E-3</v>
      </c>
      <c r="D39" s="8">
        <f>D19/D15</f>
        <v>2.987598647125141E-2</v>
      </c>
      <c r="E39" s="8">
        <f>E19/E15</f>
        <v>6.636580833554552E-2</v>
      </c>
      <c r="F39" s="8">
        <f>F19/F15</f>
        <v>4.9790600279199626E-2</v>
      </c>
      <c r="G39" s="8">
        <f>G19/G15</f>
        <v>6.0507674144037779E-2</v>
      </c>
      <c r="H39" s="8">
        <f>H19/H15</f>
        <v>7.8763440860215056E-2</v>
      </c>
      <c r="I39" s="8">
        <f>I19/I15</f>
        <v>9.2713502219900754E-2</v>
      </c>
      <c r="J39" s="8">
        <f>J19/J15</f>
        <v>6.2424680645938778E-2</v>
      </c>
      <c r="K39" s="8"/>
      <c r="L39" s="8"/>
      <c r="M39" s="8"/>
      <c r="N39" s="5"/>
      <c r="O39" s="5"/>
      <c r="P39" s="5"/>
      <c r="Q39" s="8">
        <f>Q19/Q15</f>
        <v>3.5036318134651773E-2</v>
      </c>
      <c r="R39" s="8">
        <f>R19/R15</f>
        <v>-6.246376811594203E-2</v>
      </c>
      <c r="S39" s="8">
        <f>S19/S15</f>
        <v>4.8590281943611278E-2</v>
      </c>
      <c r="T39" s="8">
        <f>T19/T15</f>
        <v>-4.4185450819672128E-3</v>
      </c>
      <c r="U39" s="8">
        <f>U19/U15</f>
        <v>3.7611659614480486E-2</v>
      </c>
      <c r="V39" s="8">
        <f>V19/V15</f>
        <v>7.3710725175659547E-2</v>
      </c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2:33" x14ac:dyDescent="0.25">
      <c r="B40" t="s">
        <v>114</v>
      </c>
      <c r="C40" s="8"/>
      <c r="D40" s="8">
        <f>(D19-C19)/(D17-C17)</f>
        <v>0.97478991596638653</v>
      </c>
      <c r="E40" s="8">
        <f>(E19-D19)/(E17-D17)</f>
        <v>0.64573991031390132</v>
      </c>
      <c r="F40" s="8">
        <f>(F19-E19)/(F17-E17)</f>
        <v>-0.31034482758620691</v>
      </c>
      <c r="G40" s="8">
        <f>(G19-F19)/(G17-F17)</f>
        <v>3.272727272727273E-2</v>
      </c>
      <c r="H40" s="8">
        <f>(H19-G19)/(H17-G17)</f>
        <v>0.4731182795698925</v>
      </c>
      <c r="I40" s="8">
        <f>(I19-H19)/(I17-H17)</f>
        <v>1.1923076923076923</v>
      </c>
      <c r="J40" s="8">
        <f>(J19-I19)/(J17-I17)</f>
        <v>4.1739130434782608</v>
      </c>
      <c r="K40" s="8"/>
      <c r="L40" s="8"/>
      <c r="M40" s="8"/>
      <c r="N40" s="5"/>
      <c r="O40" s="5"/>
      <c r="P40" s="5"/>
      <c r="Q40" s="8">
        <f>(Q19-P19)/(Q15-P15)</f>
        <v>4</v>
      </c>
      <c r="R40" s="8">
        <f>(R19-Q19)/(R15-Q15)</f>
        <v>0.55594270228416565</v>
      </c>
      <c r="S40" s="8">
        <f>(S19-R19)/(S15-R15)</f>
        <v>0.58257839721254356</v>
      </c>
      <c r="T40" s="8">
        <f>(T19-S19)/(T15-S15)</f>
        <v>0.83396584440227706</v>
      </c>
      <c r="U40" s="8">
        <f>(U19-T19)/(U15-T15)</f>
        <v>-0.86519944979367258</v>
      </c>
      <c r="V40" s="8">
        <f>(V19-U19)/(V15-U15)</f>
        <v>2.8020304568527918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2:33" x14ac:dyDescent="0.25">
      <c r="B41" t="s">
        <v>36</v>
      </c>
      <c r="C41" s="8">
        <f>C23/C22</f>
        <v>0.1</v>
      </c>
      <c r="D41" s="8">
        <f>D23/D22</f>
        <v>-8.3333333333333329E-2</v>
      </c>
      <c r="E41" s="8">
        <f>E23/E22</f>
        <v>0.128</v>
      </c>
      <c r="F41" s="8">
        <f>F23/F22</f>
        <v>0.15137614678899083</v>
      </c>
      <c r="G41" s="8">
        <f>G23/G22</f>
        <v>0.24038461538461539</v>
      </c>
      <c r="H41" s="8">
        <f>H23/H22</f>
        <v>0.30405405405405406</v>
      </c>
      <c r="I41" s="8">
        <f>I23/I22</f>
        <v>0.24099722991689751</v>
      </c>
      <c r="J41" s="8">
        <f>J23/J22</f>
        <v>0.24264705882352941</v>
      </c>
      <c r="K41" s="8"/>
      <c r="L41" s="8"/>
      <c r="M41" s="8"/>
      <c r="N41" s="5"/>
      <c r="O41" s="5"/>
      <c r="P41" s="5"/>
      <c r="Q41" s="8">
        <f>Q23/Q22</f>
        <v>0.33522727272727271</v>
      </c>
      <c r="R41" s="8">
        <f>R23/R22</f>
        <v>0.39655172413793105</v>
      </c>
      <c r="S41" s="8">
        <f>S23/S22</f>
        <v>0.20743034055727555</v>
      </c>
      <c r="T41" s="8">
        <f>T23/T22</f>
        <v>-0.45323741007194246</v>
      </c>
      <c r="U41" s="8">
        <f>U23/U22</f>
        <v>9.7122302158273388E-2</v>
      </c>
      <c r="V41" s="8">
        <f>V23/V22</f>
        <v>0.25769569041336854</v>
      </c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2:33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8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2:33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0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2:33" x14ac:dyDescent="0.25">
      <c r="B44" t="s">
        <v>37</v>
      </c>
      <c r="C44" s="23">
        <v>1170</v>
      </c>
      <c r="D44" s="23"/>
      <c r="E44" s="23"/>
      <c r="F44" s="23">
        <v>1902</v>
      </c>
      <c r="G44" s="23">
        <v>1532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>
        <v>1215</v>
      </c>
      <c r="U44" s="23">
        <v>1873</v>
      </c>
      <c r="V44" s="23">
        <v>2335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2:33" x14ac:dyDescent="0.25">
      <c r="B45" t="s">
        <v>38</v>
      </c>
      <c r="C45" s="23">
        <v>0</v>
      </c>
      <c r="D45" s="23"/>
      <c r="E45" s="23"/>
      <c r="F45" s="23"/>
      <c r="G45" s="23">
        <v>199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>
        <v>0</v>
      </c>
      <c r="U45" s="23">
        <v>0</v>
      </c>
      <c r="V45" s="23">
        <v>253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2:33" x14ac:dyDescent="0.25">
      <c r="B46" t="s">
        <v>39</v>
      </c>
      <c r="C46" s="23">
        <v>2299</v>
      </c>
      <c r="D46" s="23"/>
      <c r="E46" s="23"/>
      <c r="F46" s="23"/>
      <c r="G46" s="23">
        <v>1952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>
        <v>2389</v>
      </c>
      <c r="U46" s="23">
        <v>1995</v>
      </c>
      <c r="V46" s="23">
        <v>2067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2:33" x14ac:dyDescent="0.25">
      <c r="B47" t="s">
        <v>40</v>
      </c>
      <c r="C47" s="23">
        <v>814</v>
      </c>
      <c r="D47" s="23"/>
      <c r="E47" s="23"/>
      <c r="F47" s="23"/>
      <c r="G47" s="23">
        <v>514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>
        <v>1013</v>
      </c>
      <c r="U47" s="23">
        <v>527</v>
      </c>
      <c r="V47" s="23">
        <v>548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2:33" x14ac:dyDescent="0.25">
      <c r="B48" s="25" t="s">
        <v>41</v>
      </c>
      <c r="C48" s="26">
        <f>SUM(C44:C47)</f>
        <v>4283</v>
      </c>
      <c r="D48" s="26">
        <f t="shared" ref="D48:J48" si="54">SUM(D44:D47)</f>
        <v>0</v>
      </c>
      <c r="E48" s="26">
        <f t="shared" si="54"/>
        <v>0</v>
      </c>
      <c r="F48" s="26">
        <f t="shared" si="54"/>
        <v>1902</v>
      </c>
      <c r="G48" s="26">
        <f t="shared" si="54"/>
        <v>4197</v>
      </c>
      <c r="H48" s="26">
        <f t="shared" si="54"/>
        <v>0</v>
      </c>
      <c r="I48" s="26">
        <f t="shared" si="54"/>
        <v>0</v>
      </c>
      <c r="J48" s="26">
        <f t="shared" si="54"/>
        <v>0</v>
      </c>
      <c r="K48" s="26"/>
      <c r="L48" s="26"/>
      <c r="M48" s="26"/>
      <c r="N48" s="26"/>
      <c r="O48" s="26"/>
      <c r="P48" s="26">
        <f t="shared" ref="P48" si="55">SUM(P44:P47)</f>
        <v>0</v>
      </c>
      <c r="Q48" s="26">
        <f t="shared" ref="Q48" si="56">SUM(Q44:Q47)</f>
        <v>0</v>
      </c>
      <c r="R48" s="26">
        <f t="shared" ref="R48" si="57">SUM(R44:R47)</f>
        <v>0</v>
      </c>
      <c r="S48" s="26">
        <f t="shared" ref="S48" si="58">SUM(S44:S47)</f>
        <v>0</v>
      </c>
      <c r="T48" s="26">
        <f t="shared" ref="T48" si="59">SUM(T44:T47)</f>
        <v>4617</v>
      </c>
      <c r="U48" s="26">
        <f t="shared" ref="U48:V48" si="60">SUM(U44:U47)</f>
        <v>4395</v>
      </c>
      <c r="V48" s="26">
        <f t="shared" si="60"/>
        <v>5203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B49" t="s">
        <v>43</v>
      </c>
      <c r="C49" s="23">
        <v>2646</v>
      </c>
      <c r="D49" s="23"/>
      <c r="E49" s="23"/>
      <c r="F49" s="23"/>
      <c r="G49" s="23">
        <v>2528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>
        <v>2688</v>
      </c>
      <c r="U49" s="23">
        <v>2566</v>
      </c>
      <c r="V49" s="23">
        <v>2496</v>
      </c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B50" t="s">
        <v>44</v>
      </c>
      <c r="C50" s="23">
        <v>3123</v>
      </c>
      <c r="D50" s="23"/>
      <c r="E50" s="23"/>
      <c r="F50" s="23"/>
      <c r="G50" s="23">
        <v>3207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>
        <v>3173</v>
      </c>
      <c r="U50" s="23">
        <v>3115</v>
      </c>
      <c r="V50" s="23">
        <v>3240</v>
      </c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B51" t="s">
        <v>45</v>
      </c>
      <c r="C51" s="23">
        <v>880</v>
      </c>
      <c r="D51" s="23"/>
      <c r="E51" s="23"/>
      <c r="F51" s="23"/>
      <c r="G51" s="23">
        <v>976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>
        <v>908</v>
      </c>
      <c r="U51" s="23">
        <v>968</v>
      </c>
      <c r="V51" s="23">
        <v>946</v>
      </c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B52" s="25" t="s">
        <v>46</v>
      </c>
      <c r="C52" s="26">
        <f>SUM(C49:C51)</f>
        <v>6649</v>
      </c>
      <c r="D52" s="26">
        <f t="shared" ref="D52:J52" si="61">SUM(D49:D51)</f>
        <v>0</v>
      </c>
      <c r="E52" s="26">
        <f t="shared" si="61"/>
        <v>0</v>
      </c>
      <c r="F52" s="26">
        <f t="shared" si="61"/>
        <v>0</v>
      </c>
      <c r="G52" s="26">
        <f t="shared" si="61"/>
        <v>6711</v>
      </c>
      <c r="H52" s="26">
        <f t="shared" si="61"/>
        <v>0</v>
      </c>
      <c r="I52" s="26">
        <f t="shared" si="61"/>
        <v>0</v>
      </c>
      <c r="J52" s="26">
        <f t="shared" si="61"/>
        <v>0</v>
      </c>
      <c r="K52" s="26"/>
      <c r="L52" s="26"/>
      <c r="M52" s="26"/>
      <c r="N52" s="26"/>
      <c r="O52" s="26"/>
      <c r="P52" s="26">
        <f t="shared" ref="P52" si="62">SUM(P49:P51)</f>
        <v>0</v>
      </c>
      <c r="Q52" s="26">
        <f t="shared" ref="Q52" si="63">SUM(Q49:Q51)</f>
        <v>0</v>
      </c>
      <c r="R52" s="26">
        <f t="shared" ref="R52" si="64">SUM(R49:R51)</f>
        <v>0</v>
      </c>
      <c r="S52" s="26">
        <f t="shared" ref="S52" si="65">SUM(S49:S51)</f>
        <v>0</v>
      </c>
      <c r="T52" s="26">
        <f t="shared" ref="T52" si="66">SUM(T49:T51)</f>
        <v>6769</v>
      </c>
      <c r="U52" s="26">
        <f t="shared" ref="U52" si="67">SUM(U49:U51)</f>
        <v>6649</v>
      </c>
      <c r="V52" s="26">
        <f t="shared" ref="V52" si="68">SUM(V49:V51)</f>
        <v>6682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B53" s="6" t="s">
        <v>47</v>
      </c>
      <c r="C53" s="24">
        <f>C52+C48</f>
        <v>10932</v>
      </c>
      <c r="D53" s="24">
        <f>D52+D48</f>
        <v>0</v>
      </c>
      <c r="E53" s="24">
        <f>E52+E48</f>
        <v>0</v>
      </c>
      <c r="F53" s="24">
        <f>F52+F48</f>
        <v>1902</v>
      </c>
      <c r="G53" s="24">
        <f>G52+G48</f>
        <v>10908</v>
      </c>
      <c r="H53" s="24">
        <f>H52+H48</f>
        <v>0</v>
      </c>
      <c r="I53" s="24">
        <f>I52+I48</f>
        <v>0</v>
      </c>
      <c r="J53" s="24">
        <f>J52+J48</f>
        <v>0</v>
      </c>
      <c r="K53" s="24"/>
      <c r="L53" s="24"/>
      <c r="M53" s="24"/>
      <c r="N53" s="23"/>
      <c r="O53" s="23"/>
      <c r="P53" s="24">
        <f>P52+P48</f>
        <v>0</v>
      </c>
      <c r="Q53" s="24">
        <f>Q52+Q48</f>
        <v>0</v>
      </c>
      <c r="R53" s="24">
        <f>R52+R48</f>
        <v>0</v>
      </c>
      <c r="S53" s="24">
        <f>S52+S48</f>
        <v>0</v>
      </c>
      <c r="T53" s="24">
        <f>T52+T48</f>
        <v>11386</v>
      </c>
      <c r="U53" s="24">
        <f>U52+U48</f>
        <v>11044</v>
      </c>
      <c r="V53" s="24">
        <f>V52+V48</f>
        <v>11885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B54" t="s">
        <v>48</v>
      </c>
      <c r="C54" s="23">
        <v>1199</v>
      </c>
      <c r="D54" s="23"/>
      <c r="E54" s="23"/>
      <c r="F54" s="23"/>
      <c r="G54" s="23">
        <v>1196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>
        <v>1320</v>
      </c>
      <c r="U54" s="23">
        <v>1349</v>
      </c>
      <c r="V54" s="23">
        <v>1488</v>
      </c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B55" t="s">
        <v>42</v>
      </c>
      <c r="C55" s="23">
        <v>1051</v>
      </c>
      <c r="D55" s="23"/>
      <c r="E55" s="23"/>
      <c r="F55" s="23"/>
      <c r="G55" s="23">
        <v>942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>
        <v>1219</v>
      </c>
      <c r="U55" s="23">
        <v>1108</v>
      </c>
      <c r="V55" s="23">
        <v>1083</v>
      </c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B56" t="s">
        <v>49</v>
      </c>
      <c r="C56" s="23">
        <v>658</v>
      </c>
      <c r="D56" s="23"/>
      <c r="E56" s="23"/>
      <c r="F56" s="23"/>
      <c r="G56" s="23">
        <v>624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>
        <v>667</v>
      </c>
      <c r="U56" s="23">
        <v>600</v>
      </c>
      <c r="V56" s="23">
        <v>632</v>
      </c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B57" t="s">
        <v>50</v>
      </c>
      <c r="C57" s="23">
        <v>10</v>
      </c>
      <c r="D57" s="23"/>
      <c r="E57" s="23"/>
      <c r="F57" s="23"/>
      <c r="G57" s="23">
        <v>44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>
        <v>50</v>
      </c>
      <c r="U57" s="23">
        <v>39</v>
      </c>
      <c r="V57" s="23">
        <v>53</v>
      </c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28"/>
      <c r="B58" s="25" t="s">
        <v>51</v>
      </c>
      <c r="C58" s="26">
        <f>SUM(C54:C57)</f>
        <v>2918</v>
      </c>
      <c r="D58" s="26">
        <f t="shared" ref="D58:J58" si="69">SUM(D54:D57)</f>
        <v>0</v>
      </c>
      <c r="E58" s="26">
        <f t="shared" si="69"/>
        <v>0</v>
      </c>
      <c r="F58" s="26">
        <f t="shared" si="69"/>
        <v>0</v>
      </c>
      <c r="G58" s="26">
        <f t="shared" si="69"/>
        <v>2806</v>
      </c>
      <c r="H58" s="26">
        <f t="shared" si="69"/>
        <v>0</v>
      </c>
      <c r="I58" s="26">
        <f t="shared" si="69"/>
        <v>0</v>
      </c>
      <c r="J58" s="26">
        <f t="shared" si="69"/>
        <v>0</v>
      </c>
      <c r="K58" s="26"/>
      <c r="L58" s="26"/>
      <c r="M58" s="26"/>
      <c r="N58" s="26"/>
      <c r="O58" s="26"/>
      <c r="P58" s="26">
        <f t="shared" ref="P58" si="70">SUM(P54:P57)</f>
        <v>0</v>
      </c>
      <c r="Q58" s="26">
        <f t="shared" ref="Q58" si="71">SUM(Q54:Q57)</f>
        <v>0</v>
      </c>
      <c r="R58" s="26">
        <f t="shared" ref="R58" si="72">SUM(R54:R57)</f>
        <v>0</v>
      </c>
      <c r="S58" s="26">
        <f t="shared" ref="S58" si="73">SUM(S54:S57)</f>
        <v>0</v>
      </c>
      <c r="T58" s="26">
        <f t="shared" ref="T58" si="74">SUM(T54:T57)</f>
        <v>3256</v>
      </c>
      <c r="U58" s="26">
        <f t="shared" ref="U58" si="75">SUM(U54:U57)</f>
        <v>3096</v>
      </c>
      <c r="V58" s="26">
        <f t="shared" ref="V58" si="76">SUM(V54:V57)</f>
        <v>3256</v>
      </c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B59" t="s">
        <v>52</v>
      </c>
      <c r="C59" s="23">
        <v>350</v>
      </c>
      <c r="D59" s="23"/>
      <c r="E59" s="23"/>
      <c r="F59" s="23"/>
      <c r="G59" s="23">
        <v>0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>
        <v>350</v>
      </c>
      <c r="U59" s="23">
        <v>0</v>
      </c>
      <c r="V59" s="23">
        <v>0</v>
      </c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B60" t="s">
        <v>8</v>
      </c>
      <c r="C60" s="23">
        <v>1487</v>
      </c>
      <c r="D60" s="23"/>
      <c r="E60" s="23"/>
      <c r="F60" s="23"/>
      <c r="G60" s="23">
        <v>1489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>
        <v>1486</v>
      </c>
      <c r="U60" s="23">
        <v>1488</v>
      </c>
      <c r="V60" s="23">
        <v>1490</v>
      </c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B61" t="s">
        <v>53</v>
      </c>
      <c r="C61" s="23">
        <v>3453</v>
      </c>
      <c r="D61" s="23"/>
      <c r="E61" s="23"/>
      <c r="F61" s="23"/>
      <c r="G61" s="23">
        <v>3387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>
        <v>3517</v>
      </c>
      <c r="U61" s="23">
        <v>3353</v>
      </c>
      <c r="V61" s="23">
        <v>3353</v>
      </c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B62" t="s">
        <v>45</v>
      </c>
      <c r="C62" s="23">
        <v>539</v>
      </c>
      <c r="D62" s="23"/>
      <c r="E62" s="23"/>
      <c r="F62" s="23"/>
      <c r="G62" s="23">
        <v>519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>
        <v>544</v>
      </c>
      <c r="U62" s="23">
        <v>512</v>
      </c>
      <c r="V62" s="23">
        <v>522</v>
      </c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B63" s="25" t="s">
        <v>54</v>
      </c>
      <c r="C63" s="26">
        <f>SUM(C59:C62)</f>
        <v>5829</v>
      </c>
      <c r="D63" s="26">
        <f t="shared" ref="D63:J63" si="77">SUM(D59:D62)</f>
        <v>0</v>
      </c>
      <c r="E63" s="26">
        <f t="shared" si="77"/>
        <v>0</v>
      </c>
      <c r="F63" s="26">
        <f t="shared" si="77"/>
        <v>0</v>
      </c>
      <c r="G63" s="26">
        <f t="shared" si="77"/>
        <v>5395</v>
      </c>
      <c r="H63" s="26">
        <f t="shared" si="77"/>
        <v>0</v>
      </c>
      <c r="I63" s="26">
        <f t="shared" si="77"/>
        <v>0</v>
      </c>
      <c r="J63" s="26">
        <f t="shared" si="77"/>
        <v>0</v>
      </c>
      <c r="K63" s="26"/>
      <c r="L63" s="26"/>
      <c r="M63" s="26"/>
      <c r="N63" s="26"/>
      <c r="O63" s="26"/>
      <c r="P63" s="26">
        <f t="shared" ref="P63" si="78">SUM(P59:P62)</f>
        <v>0</v>
      </c>
      <c r="Q63" s="26">
        <f t="shared" ref="Q63" si="79">SUM(Q59:Q62)</f>
        <v>0</v>
      </c>
      <c r="R63" s="26">
        <f t="shared" ref="R63" si="80">SUM(R59:R62)</f>
        <v>0</v>
      </c>
      <c r="S63" s="26">
        <f t="shared" ref="S63" si="81">SUM(S59:S62)</f>
        <v>0</v>
      </c>
      <c r="T63" s="26">
        <f t="shared" ref="T63" si="82">SUM(T59:T62)</f>
        <v>5897</v>
      </c>
      <c r="U63" s="26">
        <f t="shared" ref="U63" si="83">SUM(U59:U62)</f>
        <v>5353</v>
      </c>
      <c r="V63" s="26">
        <f t="shared" ref="V63" si="84">SUM(V59:V62)</f>
        <v>5365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B64" s="6" t="s">
        <v>55</v>
      </c>
      <c r="C64" s="24">
        <f>C63+C58</f>
        <v>8747</v>
      </c>
      <c r="D64" s="24">
        <f>D63+D58</f>
        <v>0</v>
      </c>
      <c r="E64" s="24">
        <f>E63+E58</f>
        <v>0</v>
      </c>
      <c r="F64" s="24">
        <f>F63+F58</f>
        <v>0</v>
      </c>
      <c r="G64" s="24">
        <f>G63+G58</f>
        <v>8201</v>
      </c>
      <c r="H64" s="24">
        <f>H63+H58</f>
        <v>0</v>
      </c>
      <c r="I64" s="24">
        <f>I63+I58</f>
        <v>0</v>
      </c>
      <c r="J64" s="24">
        <f>J63+J58</f>
        <v>0</v>
      </c>
      <c r="K64" s="24"/>
      <c r="L64" s="24"/>
      <c r="M64" s="24"/>
      <c r="N64" s="23"/>
      <c r="O64" s="23"/>
      <c r="P64" s="24">
        <f>P63+P58</f>
        <v>0</v>
      </c>
      <c r="Q64" s="24">
        <f>Q63+Q58</f>
        <v>0</v>
      </c>
      <c r="R64" s="24">
        <f>R63+R58</f>
        <v>0</v>
      </c>
      <c r="S64" s="24">
        <f>S63+S58</f>
        <v>0</v>
      </c>
      <c r="T64" s="24">
        <f>T63+T58</f>
        <v>9153</v>
      </c>
      <c r="U64" s="24">
        <f>U63+U58</f>
        <v>8449</v>
      </c>
      <c r="V64" s="24">
        <f>V63+V58</f>
        <v>8621</v>
      </c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2:33" x14ac:dyDescent="0.25">
      <c r="B65" t="s">
        <v>56</v>
      </c>
      <c r="C65" s="23">
        <v>18</v>
      </c>
      <c r="D65" s="23"/>
      <c r="E65" s="23"/>
      <c r="F65" s="23"/>
      <c r="G65" s="23">
        <v>19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>
        <v>18</v>
      </c>
      <c r="U65" s="23">
        <v>19</v>
      </c>
      <c r="V65" s="23">
        <v>19</v>
      </c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2:33" x14ac:dyDescent="0.25">
      <c r="B66" t="s">
        <v>57</v>
      </c>
      <c r="C66" s="23">
        <v>47</v>
      </c>
      <c r="D66" s="23"/>
      <c r="E66" s="23"/>
      <c r="F66" s="23"/>
      <c r="G66" s="23">
        <v>119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>
        <v>27</v>
      </c>
      <c r="U66" s="23">
        <v>113</v>
      </c>
      <c r="V66" s="23">
        <v>146</v>
      </c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2:33" x14ac:dyDescent="0.25">
      <c r="B67" t="s">
        <v>58</v>
      </c>
      <c r="C67" s="23">
        <v>2067</v>
      </c>
      <c r="D67" s="23"/>
      <c r="E67" s="23"/>
      <c r="F67" s="23"/>
      <c r="G67" s="23">
        <v>2522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>
        <v>2140</v>
      </c>
      <c r="U67" s="23">
        <v>2420</v>
      </c>
      <c r="V67" s="23">
        <v>3039</v>
      </c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2:33" x14ac:dyDescent="0.25">
      <c r="B68" t="s">
        <v>59</v>
      </c>
      <c r="C68" s="23">
        <v>53</v>
      </c>
      <c r="D68" s="23"/>
      <c r="E68" s="23"/>
      <c r="F68" s="23"/>
      <c r="G68" s="23">
        <v>47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>
        <v>48</v>
      </c>
      <c r="U68" s="23">
        <v>43</v>
      </c>
      <c r="V68" s="23">
        <v>60</v>
      </c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2:33" x14ac:dyDescent="0.25">
      <c r="B69" s="25" t="s">
        <v>60</v>
      </c>
      <c r="C69" s="26">
        <f>SUM(C65:C68)</f>
        <v>2185</v>
      </c>
      <c r="D69" s="26">
        <f t="shared" ref="D69:J69" si="85">SUM(D65:D68)</f>
        <v>0</v>
      </c>
      <c r="E69" s="26">
        <f t="shared" si="85"/>
        <v>0</v>
      </c>
      <c r="F69" s="26">
        <f t="shared" si="85"/>
        <v>0</v>
      </c>
      <c r="G69" s="26">
        <f t="shared" si="85"/>
        <v>2707</v>
      </c>
      <c r="H69" s="26">
        <f t="shared" si="85"/>
        <v>0</v>
      </c>
      <c r="I69" s="26">
        <f t="shared" si="85"/>
        <v>0</v>
      </c>
      <c r="J69" s="26">
        <f t="shared" si="85"/>
        <v>0</v>
      </c>
      <c r="K69" s="26"/>
      <c r="L69" s="26"/>
      <c r="M69" s="26"/>
      <c r="N69" s="26"/>
      <c r="O69" s="26"/>
      <c r="P69" s="26">
        <f t="shared" ref="P69" si="86">SUM(P65:P68)</f>
        <v>0</v>
      </c>
      <c r="Q69" s="26">
        <f t="shared" ref="Q69" si="87">SUM(Q65:Q68)</f>
        <v>0</v>
      </c>
      <c r="R69" s="26">
        <f t="shared" ref="R69" si="88">SUM(R65:R68)</f>
        <v>0</v>
      </c>
      <c r="S69" s="26">
        <f t="shared" ref="S69" si="89">SUM(S65:S68)</f>
        <v>0</v>
      </c>
      <c r="T69" s="26">
        <f t="shared" ref="T69" si="90">SUM(T65:T68)</f>
        <v>2233</v>
      </c>
      <c r="U69" s="26">
        <f t="shared" ref="U69" si="91">SUM(U65:U68)</f>
        <v>2595</v>
      </c>
      <c r="V69" s="26">
        <f t="shared" ref="V69" si="92">SUM(V65:V68)</f>
        <v>3264</v>
      </c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2:33" x14ac:dyDescent="0.25">
      <c r="B70" s="6" t="s">
        <v>61</v>
      </c>
      <c r="C70" s="24">
        <f>C69+C64</f>
        <v>10932</v>
      </c>
      <c r="D70" s="24">
        <f>D69+D64</f>
        <v>0</v>
      </c>
      <c r="E70" s="24">
        <f>E69+E64</f>
        <v>0</v>
      </c>
      <c r="F70" s="24">
        <f>F69+F64</f>
        <v>0</v>
      </c>
      <c r="G70" s="24">
        <f>G69+G64</f>
        <v>10908</v>
      </c>
      <c r="H70" s="24">
        <f>H69+H64</f>
        <v>0</v>
      </c>
      <c r="I70" s="24">
        <f>I69+I64</f>
        <v>0</v>
      </c>
      <c r="J70" s="24">
        <f>J69+J64</f>
        <v>0</v>
      </c>
      <c r="K70" s="24"/>
      <c r="L70" s="24"/>
      <c r="M70" s="24"/>
      <c r="N70" s="23"/>
      <c r="O70" s="23"/>
      <c r="P70" s="24">
        <f>P69+P64</f>
        <v>0</v>
      </c>
      <c r="Q70" s="24">
        <f>Q69+Q64</f>
        <v>0</v>
      </c>
      <c r="R70" s="24">
        <f>R69+R64</f>
        <v>0</v>
      </c>
      <c r="S70" s="24">
        <f>S69+S64</f>
        <v>0</v>
      </c>
      <c r="T70" s="24">
        <f>T69+T64</f>
        <v>11386</v>
      </c>
      <c r="U70" s="24">
        <f>U69+U64</f>
        <v>11044</v>
      </c>
      <c r="V70" s="24">
        <f>V69+V64</f>
        <v>11885</v>
      </c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2:33" x14ac:dyDescent="0.25"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2:33" x14ac:dyDescent="0.25">
      <c r="B72" t="s">
        <v>30</v>
      </c>
      <c r="C72" s="23">
        <f>C24</f>
        <v>-18</v>
      </c>
      <c r="D72" s="23">
        <f>D24</f>
        <v>117</v>
      </c>
      <c r="E72" s="23">
        <f>E24</f>
        <v>218</v>
      </c>
      <c r="F72" s="23">
        <f>F24</f>
        <v>185</v>
      </c>
      <c r="G72" s="23">
        <f>G24</f>
        <v>158</v>
      </c>
      <c r="H72" s="23">
        <f>H24</f>
        <v>206</v>
      </c>
      <c r="I72" s="23">
        <f>I24</f>
        <v>274</v>
      </c>
      <c r="J72" s="23">
        <f>J24</f>
        <v>206</v>
      </c>
      <c r="K72" s="23"/>
      <c r="L72" s="23"/>
      <c r="M72" s="23"/>
      <c r="N72" s="23"/>
      <c r="O72" s="23"/>
      <c r="P72" s="23">
        <f>P24</f>
        <v>1003</v>
      </c>
      <c r="Q72" s="23">
        <f>Q24</f>
        <v>351</v>
      </c>
      <c r="R72" s="23">
        <f>R24</f>
        <v>-665</v>
      </c>
      <c r="S72" s="23">
        <f>S24</f>
        <v>256</v>
      </c>
      <c r="T72" s="23">
        <f>T24</f>
        <v>-202</v>
      </c>
      <c r="U72" s="23">
        <f>U24</f>
        <v>502</v>
      </c>
      <c r="V72" s="23">
        <f>V24</f>
        <v>844</v>
      </c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2:33" x14ac:dyDescent="0.25">
      <c r="B73" t="s">
        <v>62</v>
      </c>
      <c r="C73" s="23">
        <v>137</v>
      </c>
      <c r="D73" s="23"/>
      <c r="E73" s="23"/>
      <c r="F73" s="23"/>
      <c r="G73" s="23">
        <v>124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2:33" x14ac:dyDescent="0.25">
      <c r="B74" t="s">
        <v>63</v>
      </c>
      <c r="C74" s="23">
        <v>23</v>
      </c>
      <c r="D74" s="23"/>
      <c r="E74" s="23"/>
      <c r="F74" s="23"/>
      <c r="G74" s="23">
        <v>27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2:33" x14ac:dyDescent="0.25">
      <c r="B75" t="s">
        <v>64</v>
      </c>
      <c r="C75" s="23">
        <v>28</v>
      </c>
      <c r="D75" s="23"/>
      <c r="E75" s="23"/>
      <c r="F75" s="23"/>
      <c r="G75" s="23">
        <v>-2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2:33" x14ac:dyDescent="0.25">
      <c r="B76" t="s">
        <v>65</v>
      </c>
      <c r="C76" s="23">
        <v>-47</v>
      </c>
      <c r="D76" s="23"/>
      <c r="E76" s="23"/>
      <c r="F76" s="23"/>
      <c r="G76" s="23">
        <v>0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2:33" x14ac:dyDescent="0.25">
      <c r="B77" t="s">
        <v>66</v>
      </c>
      <c r="C77" s="23">
        <v>5</v>
      </c>
      <c r="D77" s="23"/>
      <c r="E77" s="23"/>
      <c r="F77" s="23"/>
      <c r="G77" s="23">
        <v>1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2:33" x14ac:dyDescent="0.25">
      <c r="B78" t="s">
        <v>67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2:33" x14ac:dyDescent="0.25">
      <c r="B79" t="s">
        <v>68</v>
      </c>
      <c r="C79" s="23">
        <v>83</v>
      </c>
      <c r="D79" s="23"/>
      <c r="E79" s="23"/>
      <c r="F79" s="23"/>
      <c r="G79" s="23">
        <v>38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2:33" x14ac:dyDescent="0.25">
      <c r="B80" t="s">
        <v>72</v>
      </c>
      <c r="C80" s="23">
        <v>9</v>
      </c>
      <c r="D80" s="23"/>
      <c r="E80" s="23"/>
      <c r="F80" s="23"/>
      <c r="G80" s="23">
        <v>15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2:33" x14ac:dyDescent="0.25">
      <c r="B81" t="s">
        <v>69</v>
      </c>
      <c r="C81" s="23">
        <v>-102</v>
      </c>
      <c r="D81" s="23"/>
      <c r="E81" s="23"/>
      <c r="F81" s="23"/>
      <c r="G81" s="23">
        <v>-152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2:33" x14ac:dyDescent="0.25">
      <c r="B82" t="s">
        <v>42</v>
      </c>
      <c r="C82" s="23">
        <v>-22</v>
      </c>
      <c r="D82" s="23"/>
      <c r="E82" s="23"/>
      <c r="F82" s="23"/>
      <c r="G82" s="23">
        <v>-158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2:33" x14ac:dyDescent="0.25">
      <c r="B83" t="s">
        <v>70</v>
      </c>
      <c r="C83" s="23">
        <v>-49</v>
      </c>
      <c r="D83" s="23"/>
      <c r="E83" s="23"/>
      <c r="F83" s="23"/>
      <c r="G83" s="23">
        <v>13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2:33" x14ac:dyDescent="0.25">
      <c r="B84" t="s">
        <v>71</v>
      </c>
      <c r="C84" s="23">
        <v>-11</v>
      </c>
      <c r="D84" s="23"/>
      <c r="E84" s="23"/>
      <c r="F84" s="23"/>
      <c r="G84" s="23">
        <v>-2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2:33" x14ac:dyDescent="0.25">
      <c r="B85" t="s">
        <v>75</v>
      </c>
      <c r="C85" s="23">
        <v>-21</v>
      </c>
      <c r="D85" s="23"/>
      <c r="E85" s="23"/>
      <c r="F85" s="23"/>
      <c r="G85" s="23">
        <v>-32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2:33" x14ac:dyDescent="0.25">
      <c r="B86" t="s">
        <v>73</v>
      </c>
      <c r="C86" s="23">
        <f>SUM(C79:C85)</f>
        <v>-113</v>
      </c>
      <c r="D86" s="23">
        <f t="shared" ref="D86:J86" si="93">SUM(D79:D85)</f>
        <v>0</v>
      </c>
      <c r="E86" s="23">
        <f t="shared" si="93"/>
        <v>0</v>
      </c>
      <c r="F86" s="23">
        <f t="shared" si="93"/>
        <v>0</v>
      </c>
      <c r="G86" s="23">
        <f t="shared" si="93"/>
        <v>-278</v>
      </c>
      <c r="H86" s="23">
        <f t="shared" si="93"/>
        <v>0</v>
      </c>
      <c r="I86" s="23">
        <f t="shared" si="93"/>
        <v>0</v>
      </c>
      <c r="J86" s="23">
        <f t="shared" si="93"/>
        <v>0</v>
      </c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2:33" x14ac:dyDescent="0.25">
      <c r="B87" s="6" t="s">
        <v>74</v>
      </c>
      <c r="C87" s="24">
        <f t="shared" ref="C87:J87" si="94">SUM(C72:C77)+C86</f>
        <v>15</v>
      </c>
      <c r="D87" s="24">
        <f t="shared" si="94"/>
        <v>117</v>
      </c>
      <c r="E87" s="24">
        <f t="shared" si="94"/>
        <v>218</v>
      </c>
      <c r="F87" s="24">
        <f t="shared" si="94"/>
        <v>185</v>
      </c>
      <c r="G87" s="24">
        <f t="shared" si="94"/>
        <v>30</v>
      </c>
      <c r="H87" s="24">
        <f t="shared" si="94"/>
        <v>206</v>
      </c>
      <c r="I87" s="24">
        <f t="shared" si="94"/>
        <v>274</v>
      </c>
      <c r="J87" s="24">
        <f t="shared" si="94"/>
        <v>206</v>
      </c>
      <c r="K87" s="24"/>
      <c r="L87" s="24"/>
      <c r="M87" s="24"/>
      <c r="N87" s="23"/>
      <c r="O87" s="23"/>
      <c r="P87" s="23"/>
      <c r="Q87" s="23"/>
      <c r="R87" s="23"/>
      <c r="S87" s="23"/>
      <c r="T87" s="23"/>
      <c r="U87" s="23"/>
      <c r="V87" s="23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2:33" x14ac:dyDescent="0.25">
      <c r="B88" t="s">
        <v>76</v>
      </c>
      <c r="C88" s="23">
        <v>-117</v>
      </c>
      <c r="D88" s="23"/>
      <c r="E88" s="23"/>
      <c r="F88" s="23"/>
      <c r="G88" s="23">
        <v>-93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9"/>
      <c r="X88" s="9"/>
      <c r="Y88" s="9"/>
      <c r="Z88" s="5"/>
      <c r="AA88" s="5"/>
      <c r="AB88" s="5"/>
      <c r="AC88" s="5"/>
      <c r="AD88" s="5"/>
      <c r="AE88" s="5"/>
      <c r="AF88" s="5"/>
      <c r="AG88" s="5"/>
    </row>
    <row r="89" spans="2:33" x14ac:dyDescent="0.25">
      <c r="B89" t="s">
        <v>77</v>
      </c>
      <c r="C89" s="23">
        <v>76</v>
      </c>
      <c r="D89" s="23"/>
      <c r="E89" s="23"/>
      <c r="F89" s="23"/>
      <c r="G89" s="23">
        <v>0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9"/>
      <c r="X89" s="9"/>
      <c r="Y89" s="9"/>
      <c r="Z89" s="5"/>
      <c r="AA89" s="5"/>
      <c r="AB89" s="5"/>
      <c r="AC89" s="5"/>
      <c r="AD89" s="5"/>
      <c r="AE89" s="5"/>
      <c r="AF89" s="5"/>
      <c r="AG89" s="5"/>
    </row>
    <row r="90" spans="2:33" x14ac:dyDescent="0.25">
      <c r="B90" t="s">
        <v>78</v>
      </c>
      <c r="C90" s="23">
        <v>0</v>
      </c>
      <c r="D90" s="23"/>
      <c r="E90" s="23"/>
      <c r="F90" s="23"/>
      <c r="G90" s="23">
        <v>-201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9"/>
      <c r="X90" s="9"/>
      <c r="Y90" s="9"/>
      <c r="Z90" s="5"/>
      <c r="AA90" s="5"/>
      <c r="AB90" s="5"/>
      <c r="AC90" s="5"/>
      <c r="AD90" s="5"/>
      <c r="AE90" s="5"/>
      <c r="AF90" s="5"/>
      <c r="AG90" s="5"/>
    </row>
    <row r="91" spans="2:33" x14ac:dyDescent="0.25">
      <c r="B91" t="s">
        <v>79</v>
      </c>
      <c r="C91" s="23">
        <v>0</v>
      </c>
      <c r="D91" s="23"/>
      <c r="E91" s="23"/>
      <c r="F91" s="23"/>
      <c r="G91" s="23">
        <v>3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9"/>
      <c r="X91" s="9"/>
      <c r="Y91" s="9"/>
      <c r="Z91" s="5"/>
      <c r="AA91" s="5"/>
      <c r="AB91" s="5"/>
      <c r="AC91" s="5"/>
      <c r="AD91" s="5"/>
      <c r="AE91" s="5"/>
      <c r="AF91" s="5"/>
      <c r="AG91" s="5"/>
    </row>
    <row r="92" spans="2:33" x14ac:dyDescent="0.25">
      <c r="B92" t="s">
        <v>80</v>
      </c>
      <c r="C92" s="23">
        <v>11</v>
      </c>
      <c r="D92" s="23"/>
      <c r="E92" s="23"/>
      <c r="F92" s="23"/>
      <c r="G92" s="23">
        <v>0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9"/>
      <c r="X92" s="9"/>
      <c r="Y92" s="9"/>
      <c r="Z92" s="5"/>
      <c r="AA92" s="5"/>
      <c r="AB92" s="5"/>
      <c r="AC92" s="5"/>
      <c r="AD92" s="5"/>
      <c r="AE92" s="5"/>
      <c r="AF92" s="5"/>
      <c r="AG92" s="5"/>
    </row>
    <row r="93" spans="2:33" x14ac:dyDescent="0.25">
      <c r="B93" s="6" t="s">
        <v>81</v>
      </c>
      <c r="C93" s="24">
        <f>SUM(C88:C92)</f>
        <v>-30</v>
      </c>
      <c r="D93" s="24">
        <f t="shared" ref="D93:J93" si="95">SUM(D88:D92)</f>
        <v>0</v>
      </c>
      <c r="E93" s="24">
        <f t="shared" si="95"/>
        <v>0</v>
      </c>
      <c r="F93" s="24">
        <f t="shared" si="95"/>
        <v>0</v>
      </c>
      <c r="G93" s="24">
        <f t="shared" si="95"/>
        <v>-291</v>
      </c>
      <c r="H93" s="24">
        <f t="shared" si="95"/>
        <v>0</v>
      </c>
      <c r="I93" s="24">
        <f t="shared" si="95"/>
        <v>0</v>
      </c>
      <c r="J93" s="24">
        <f t="shared" si="95"/>
        <v>0</v>
      </c>
      <c r="K93" s="24"/>
      <c r="L93" s="24"/>
      <c r="M93" s="24"/>
      <c r="N93" s="23"/>
      <c r="O93" s="23"/>
      <c r="P93" s="23"/>
      <c r="Q93" s="23"/>
      <c r="R93" s="23"/>
      <c r="S93" s="23"/>
      <c r="T93" s="23"/>
      <c r="U93" s="23"/>
      <c r="V93" s="23"/>
      <c r="W93" s="9"/>
      <c r="X93" s="9"/>
      <c r="Y93" s="9"/>
      <c r="Z93" s="5"/>
      <c r="AA93" s="5"/>
      <c r="AB93" s="5"/>
      <c r="AC93" s="5"/>
      <c r="AD93" s="5"/>
      <c r="AE93" s="5"/>
      <c r="AF93" s="5"/>
      <c r="AG93" s="5"/>
    </row>
    <row r="94" spans="2:33" x14ac:dyDescent="0.25">
      <c r="B94" t="s">
        <v>82</v>
      </c>
      <c r="C94" s="23">
        <v>7</v>
      </c>
      <c r="D94" s="23"/>
      <c r="E94" s="23"/>
      <c r="F94" s="23"/>
      <c r="G94" s="23">
        <v>10</v>
      </c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9"/>
      <c r="X94" s="9"/>
      <c r="Y94" s="9"/>
      <c r="Z94" s="5"/>
      <c r="AA94" s="5"/>
      <c r="AB94" s="5"/>
      <c r="AC94" s="5"/>
      <c r="AD94" s="5"/>
      <c r="AE94" s="5"/>
      <c r="AF94" s="5"/>
      <c r="AG94" s="5"/>
    </row>
    <row r="95" spans="2:33" x14ac:dyDescent="0.25">
      <c r="B95" t="s">
        <v>83</v>
      </c>
      <c r="C95" s="23">
        <v>-10</v>
      </c>
      <c r="D95" s="23"/>
      <c r="E95" s="23"/>
      <c r="F95" s="23"/>
      <c r="G95" s="23">
        <v>-31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9"/>
      <c r="X95" s="9"/>
      <c r="Y95" s="9"/>
      <c r="Z95" s="5"/>
      <c r="AA95" s="5"/>
      <c r="AB95" s="5"/>
      <c r="AC95" s="5"/>
      <c r="AD95" s="5"/>
      <c r="AE95" s="5"/>
      <c r="AF95" s="5"/>
      <c r="AG95" s="5"/>
    </row>
    <row r="96" spans="2:33" x14ac:dyDescent="0.25">
      <c r="B96" t="s">
        <v>84</v>
      </c>
      <c r="C96" s="23">
        <v>-55</v>
      </c>
      <c r="D96" s="23"/>
      <c r="E96" s="23"/>
      <c r="F96" s="23"/>
      <c r="G96" s="23">
        <v>-56</v>
      </c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9"/>
      <c r="X96" s="9"/>
      <c r="Y96" s="9"/>
      <c r="Z96" s="5"/>
      <c r="AA96" s="5"/>
      <c r="AB96" s="5"/>
      <c r="AC96" s="5"/>
      <c r="AD96" s="5"/>
      <c r="AE96" s="5"/>
      <c r="AF96" s="5"/>
      <c r="AG96" s="5"/>
    </row>
    <row r="97" spans="2:33" x14ac:dyDescent="0.25">
      <c r="B97" s="6" t="s">
        <v>85</v>
      </c>
      <c r="C97" s="24">
        <f>SUM(C94:C96)</f>
        <v>-58</v>
      </c>
      <c r="D97" s="24">
        <f t="shared" ref="D97:J97" si="96">SUM(D94:D96)</f>
        <v>0</v>
      </c>
      <c r="E97" s="24">
        <f t="shared" si="96"/>
        <v>0</v>
      </c>
      <c r="F97" s="24">
        <f t="shared" si="96"/>
        <v>0</v>
      </c>
      <c r="G97" s="24">
        <f t="shared" si="96"/>
        <v>-77</v>
      </c>
      <c r="H97" s="24">
        <f t="shared" si="96"/>
        <v>0</v>
      </c>
      <c r="I97" s="24">
        <f t="shared" si="96"/>
        <v>0</v>
      </c>
      <c r="J97" s="24">
        <f t="shared" si="96"/>
        <v>0</v>
      </c>
      <c r="K97" s="24"/>
      <c r="L97" s="24"/>
      <c r="M97" s="24"/>
      <c r="N97" s="23"/>
      <c r="O97" s="23"/>
      <c r="P97" s="23"/>
      <c r="Q97" s="23"/>
      <c r="R97" s="23"/>
      <c r="S97" s="23"/>
      <c r="T97" s="23"/>
      <c r="U97" s="23"/>
      <c r="V97" s="23"/>
      <c r="W97" s="9"/>
      <c r="X97" s="9"/>
      <c r="Y97" s="9"/>
      <c r="Z97" s="5"/>
      <c r="AA97" s="5"/>
      <c r="AB97" s="5"/>
      <c r="AC97" s="5"/>
      <c r="AD97" s="5"/>
      <c r="AE97" s="5"/>
      <c r="AF97" s="5"/>
      <c r="AG97" s="5"/>
    </row>
    <row r="98" spans="2:33" x14ac:dyDescent="0.25">
      <c r="B98" t="s">
        <v>120</v>
      </c>
      <c r="C98" s="23">
        <v>-2</v>
      </c>
      <c r="D98" s="23"/>
      <c r="E98" s="23"/>
      <c r="F98" s="23"/>
      <c r="G98" s="23">
        <v>-2</v>
      </c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9"/>
      <c r="X98" s="9"/>
      <c r="Y98" s="9"/>
      <c r="Z98" s="5"/>
      <c r="AA98" s="5"/>
      <c r="AB98" s="5"/>
      <c r="AC98" s="5"/>
      <c r="AD98" s="5"/>
      <c r="AE98" s="5"/>
      <c r="AF98" s="5"/>
      <c r="AG98" s="5"/>
    </row>
    <row r="99" spans="2:33" x14ac:dyDescent="0.25">
      <c r="B99" s="6" t="s">
        <v>86</v>
      </c>
      <c r="C99" s="24">
        <f t="shared" ref="C99:F99" si="97">C97+C93+C87+C98</f>
        <v>-75</v>
      </c>
      <c r="D99" s="24">
        <f t="shared" si="97"/>
        <v>117</v>
      </c>
      <c r="E99" s="24">
        <f t="shared" si="97"/>
        <v>218</v>
      </c>
      <c r="F99" s="24">
        <f t="shared" si="97"/>
        <v>185</v>
      </c>
      <c r="G99" s="24">
        <f>G97+G93+G87+G98</f>
        <v>-340</v>
      </c>
      <c r="H99" s="24">
        <f t="shared" ref="H99:J99" si="98">H97+H93+H87+H98</f>
        <v>206</v>
      </c>
      <c r="I99" s="24">
        <f t="shared" si="98"/>
        <v>274</v>
      </c>
      <c r="J99" s="24">
        <f t="shared" si="98"/>
        <v>206</v>
      </c>
      <c r="K99" s="24"/>
      <c r="L99" s="24"/>
      <c r="M99" s="24"/>
      <c r="N99" s="23"/>
      <c r="O99" s="23"/>
      <c r="P99" s="23"/>
      <c r="Q99" s="23"/>
      <c r="R99" s="23"/>
      <c r="S99" s="23"/>
      <c r="T99" s="23"/>
      <c r="U99" s="23"/>
      <c r="V99" s="23"/>
      <c r="W99" s="9"/>
      <c r="X99" s="9"/>
      <c r="Y99" s="9"/>
      <c r="Z99" s="5"/>
      <c r="AA99" s="5"/>
      <c r="AB99" s="5"/>
      <c r="AC99" s="5"/>
      <c r="AD99" s="5"/>
      <c r="AE99" s="5"/>
      <c r="AF99" s="5"/>
      <c r="AG99" s="5"/>
    </row>
    <row r="100" spans="2:33" x14ac:dyDescent="0.25">
      <c r="B100" t="s">
        <v>87</v>
      </c>
      <c r="C100" s="23">
        <v>1273</v>
      </c>
      <c r="D100" s="23"/>
      <c r="E100" s="23"/>
      <c r="F100" s="23"/>
      <c r="G100" s="23">
        <v>1901</v>
      </c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9"/>
      <c r="X100" s="9"/>
      <c r="Y100" s="9"/>
      <c r="Z100" s="5"/>
      <c r="AA100" s="5"/>
      <c r="AB100" s="5"/>
      <c r="AC100" s="5"/>
      <c r="AD100" s="5"/>
      <c r="AE100" s="5"/>
      <c r="AF100" s="5"/>
      <c r="AG100" s="5"/>
    </row>
    <row r="101" spans="2:33" x14ac:dyDescent="0.25">
      <c r="B101" t="s">
        <v>88</v>
      </c>
      <c r="C101" s="23">
        <f>C99+C100</f>
        <v>1198</v>
      </c>
      <c r="D101" s="23"/>
      <c r="E101" s="23"/>
      <c r="F101" s="23"/>
      <c r="G101" s="23">
        <f>G100+G99</f>
        <v>1561</v>
      </c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9"/>
      <c r="X101" s="9"/>
      <c r="Y101" s="9"/>
      <c r="Z101" s="5"/>
      <c r="AA101" s="5"/>
      <c r="AB101" s="5"/>
      <c r="AC101" s="5"/>
      <c r="AD101" s="5"/>
      <c r="AE101" s="5"/>
      <c r="AF101" s="5"/>
      <c r="AG101" s="5"/>
    </row>
    <row r="102" spans="2:33" x14ac:dyDescent="0.25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5"/>
      <c r="AA102" s="5"/>
      <c r="AB102" s="5"/>
      <c r="AC102" s="5"/>
      <c r="AD102" s="5"/>
      <c r="AE102" s="5"/>
      <c r="AF102" s="5"/>
      <c r="AG102" s="5"/>
    </row>
    <row r="103" spans="2:33" x14ac:dyDescent="0.25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5"/>
      <c r="AA103" s="5"/>
      <c r="AB103" s="5"/>
      <c r="AC103" s="5"/>
      <c r="AD103" s="5"/>
      <c r="AE103" s="5"/>
      <c r="AF103" s="5"/>
      <c r="AG103" s="5"/>
    </row>
    <row r="104" spans="2:33" x14ac:dyDescent="0.25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5"/>
      <c r="AA104" s="5"/>
      <c r="AB104" s="5"/>
      <c r="AC104" s="5"/>
      <c r="AD104" s="5"/>
      <c r="AE104" s="5"/>
      <c r="AF104" s="5"/>
      <c r="AG104" s="5"/>
    </row>
    <row r="105" spans="2:33" x14ac:dyDescent="0.25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5"/>
      <c r="AA105" s="5"/>
      <c r="AB105" s="5"/>
      <c r="AC105" s="5"/>
      <c r="AD105" s="5"/>
      <c r="AE105" s="5"/>
      <c r="AF105" s="5"/>
      <c r="AG105" s="5"/>
    </row>
    <row r="106" spans="2:33" x14ac:dyDescent="0.25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5"/>
      <c r="AA106" s="5"/>
      <c r="AB106" s="5"/>
      <c r="AC106" s="5"/>
      <c r="AD106" s="5"/>
      <c r="AE106" s="5"/>
      <c r="AF106" s="5"/>
      <c r="AG106" s="5"/>
    </row>
    <row r="107" spans="2:33" x14ac:dyDescent="0.25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5"/>
      <c r="AA107" s="5"/>
      <c r="AB107" s="5"/>
      <c r="AC107" s="5"/>
      <c r="AD107" s="5"/>
      <c r="AE107" s="5"/>
      <c r="AF107" s="5"/>
      <c r="AG107" s="5"/>
    </row>
    <row r="108" spans="2:33" x14ac:dyDescent="0.25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5"/>
      <c r="AA108" s="5"/>
      <c r="AB108" s="5"/>
      <c r="AC108" s="5"/>
      <c r="AD108" s="5"/>
      <c r="AE108" s="5"/>
      <c r="AF108" s="5"/>
      <c r="AG108" s="5"/>
    </row>
    <row r="109" spans="2:33" x14ac:dyDescent="0.25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5"/>
      <c r="AA109" s="5"/>
      <c r="AB109" s="5"/>
      <c r="AC109" s="5"/>
      <c r="AD109" s="5"/>
      <c r="AE109" s="5"/>
      <c r="AF109" s="5"/>
      <c r="AG109" s="5"/>
    </row>
    <row r="110" spans="2:33" x14ac:dyDescent="0.25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5"/>
      <c r="AA110" s="5"/>
      <c r="AB110" s="5"/>
      <c r="AC110" s="5"/>
      <c r="AD110" s="5"/>
      <c r="AE110" s="5"/>
      <c r="AF110" s="5"/>
      <c r="AG110" s="5"/>
    </row>
    <row r="111" spans="2:33" x14ac:dyDescent="0.25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5"/>
      <c r="AA111" s="5"/>
      <c r="AB111" s="5"/>
      <c r="AC111" s="5"/>
      <c r="AD111" s="5"/>
      <c r="AE111" s="5"/>
      <c r="AF111" s="5"/>
      <c r="AG111" s="5"/>
    </row>
    <row r="112" spans="2:33" x14ac:dyDescent="0.25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5"/>
      <c r="AA112" s="5"/>
      <c r="AB112" s="5"/>
      <c r="AC112" s="5"/>
      <c r="AD112" s="5"/>
      <c r="AE112" s="5"/>
      <c r="AF112" s="5"/>
      <c r="AG112" s="5"/>
    </row>
    <row r="113" spans="3:33" x14ac:dyDescent="0.25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5"/>
      <c r="AA113" s="5"/>
      <c r="AB113" s="5"/>
      <c r="AC113" s="5"/>
      <c r="AD113" s="5"/>
      <c r="AE113" s="5"/>
      <c r="AF113" s="5"/>
      <c r="AG113" s="5"/>
    </row>
    <row r="114" spans="3:33" x14ac:dyDescent="0.25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5"/>
      <c r="AA114" s="5"/>
      <c r="AB114" s="5"/>
      <c r="AC114" s="5"/>
      <c r="AD114" s="5"/>
      <c r="AE114" s="5"/>
      <c r="AF114" s="5"/>
      <c r="AG114" s="5"/>
    </row>
    <row r="115" spans="3:33" x14ac:dyDescent="0.25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5"/>
      <c r="AA115" s="5"/>
      <c r="AB115" s="5"/>
      <c r="AC115" s="5"/>
      <c r="AD115" s="5"/>
      <c r="AE115" s="5"/>
      <c r="AF115" s="5"/>
      <c r="AG115" s="5"/>
    </row>
    <row r="116" spans="3:33" x14ac:dyDescent="0.25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5"/>
      <c r="AA116" s="5"/>
      <c r="AB116" s="5"/>
      <c r="AC116" s="5"/>
      <c r="AD116" s="5"/>
      <c r="AE116" s="5"/>
      <c r="AF116" s="5"/>
      <c r="AG116" s="5"/>
    </row>
    <row r="117" spans="3:33" x14ac:dyDescent="0.25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5"/>
      <c r="AA117" s="5"/>
      <c r="AB117" s="5"/>
      <c r="AC117" s="5"/>
      <c r="AD117" s="5"/>
      <c r="AE117" s="5"/>
      <c r="AF117" s="5"/>
      <c r="AG117" s="5"/>
    </row>
    <row r="118" spans="3:33" x14ac:dyDescent="0.25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5"/>
      <c r="AA118" s="5"/>
      <c r="AB118" s="5"/>
      <c r="AC118" s="5"/>
      <c r="AD118" s="5"/>
      <c r="AE118" s="5"/>
      <c r="AF118" s="5"/>
      <c r="AG118" s="5"/>
    </row>
    <row r="119" spans="3:33" x14ac:dyDescent="0.25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5"/>
      <c r="AA119" s="5"/>
      <c r="AB119" s="5"/>
      <c r="AC119" s="5"/>
      <c r="AD119" s="5"/>
      <c r="AE119" s="5"/>
      <c r="AF119" s="5"/>
      <c r="AG119" s="5"/>
    </row>
    <row r="120" spans="3:33" x14ac:dyDescent="0.25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5"/>
      <c r="AA120" s="5"/>
      <c r="AB120" s="5"/>
      <c r="AC120" s="5"/>
      <c r="AD120" s="5"/>
      <c r="AE120" s="5"/>
      <c r="AF120" s="5"/>
      <c r="AG120" s="5"/>
    </row>
    <row r="121" spans="3:33" x14ac:dyDescent="0.25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5"/>
      <c r="AA121" s="5"/>
      <c r="AB121" s="5"/>
      <c r="AC121" s="5"/>
      <c r="AD121" s="5"/>
      <c r="AE121" s="5"/>
      <c r="AF121" s="5"/>
      <c r="AG121" s="5"/>
    </row>
    <row r="122" spans="3:33" x14ac:dyDescent="0.25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5"/>
      <c r="AA122" s="5"/>
      <c r="AB122" s="5"/>
      <c r="AC122" s="5"/>
      <c r="AD122" s="5"/>
      <c r="AE122" s="5"/>
      <c r="AF122" s="5"/>
      <c r="AG122" s="5"/>
    </row>
    <row r="123" spans="3:33" x14ac:dyDescent="0.25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5"/>
      <c r="AA123" s="5"/>
      <c r="AB123" s="5"/>
      <c r="AC123" s="5"/>
      <c r="AD123" s="5"/>
      <c r="AE123" s="5"/>
      <c r="AF123" s="5"/>
      <c r="AG123" s="5"/>
    </row>
    <row r="124" spans="3:33" x14ac:dyDescent="0.25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5"/>
      <c r="AA124" s="5"/>
      <c r="AB124" s="5"/>
      <c r="AC124" s="5"/>
      <c r="AD124" s="5"/>
      <c r="AE124" s="5"/>
      <c r="AF124" s="5"/>
      <c r="AG124" s="5"/>
    </row>
    <row r="125" spans="3:33" x14ac:dyDescent="0.25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5"/>
      <c r="AA125" s="5"/>
      <c r="AB125" s="5"/>
      <c r="AC125" s="5"/>
      <c r="AD125" s="5"/>
      <c r="AE125" s="5"/>
      <c r="AF125" s="5"/>
      <c r="AG125" s="5"/>
    </row>
    <row r="126" spans="3:33" x14ac:dyDescent="0.25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5"/>
      <c r="AA126" s="5"/>
      <c r="AB126" s="5"/>
      <c r="AC126" s="5"/>
      <c r="AD126" s="5"/>
      <c r="AE126" s="5"/>
      <c r="AF126" s="5"/>
      <c r="AG126" s="5"/>
    </row>
    <row r="127" spans="3:33" x14ac:dyDescent="0.25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5"/>
      <c r="AA127" s="5"/>
      <c r="AB127" s="5"/>
      <c r="AC127" s="5"/>
      <c r="AD127" s="5"/>
      <c r="AE127" s="5"/>
      <c r="AF127" s="5"/>
      <c r="AG127" s="5"/>
    </row>
    <row r="128" spans="3:33" x14ac:dyDescent="0.25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5"/>
      <c r="AA128" s="5"/>
      <c r="AB128" s="5"/>
      <c r="AC128" s="5"/>
      <c r="AD128" s="5"/>
      <c r="AE128" s="5"/>
      <c r="AF128" s="5"/>
      <c r="AG128" s="5"/>
    </row>
    <row r="129" spans="3:33" x14ac:dyDescent="0.25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5"/>
      <c r="AA129" s="5"/>
      <c r="AB129" s="5"/>
      <c r="AC129" s="5"/>
      <c r="AD129" s="5"/>
      <c r="AE129" s="5"/>
      <c r="AF129" s="5"/>
      <c r="AG129" s="5"/>
    </row>
    <row r="130" spans="3:33" x14ac:dyDescent="0.25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5"/>
      <c r="AA130" s="5"/>
      <c r="AB130" s="5"/>
      <c r="AC130" s="5"/>
      <c r="AD130" s="5"/>
      <c r="AE130" s="5"/>
      <c r="AF130" s="5"/>
      <c r="AG130" s="5"/>
    </row>
    <row r="131" spans="3:33" x14ac:dyDescent="0.25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5"/>
      <c r="AA131" s="5"/>
      <c r="AB131" s="5"/>
      <c r="AC131" s="5"/>
      <c r="AD131" s="5"/>
      <c r="AE131" s="5"/>
      <c r="AF131" s="5"/>
      <c r="AG131" s="5"/>
    </row>
    <row r="132" spans="3:33" x14ac:dyDescent="0.25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5"/>
      <c r="AA132" s="5"/>
      <c r="AB132" s="5"/>
      <c r="AC132" s="5"/>
      <c r="AD132" s="5"/>
      <c r="AE132" s="5"/>
      <c r="AF132" s="5"/>
      <c r="AG132" s="5"/>
    </row>
    <row r="133" spans="3:33" x14ac:dyDescent="0.25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5"/>
      <c r="AA133" s="5"/>
      <c r="AB133" s="5"/>
      <c r="AC133" s="5"/>
      <c r="AD133" s="5"/>
      <c r="AE133" s="5"/>
      <c r="AF133" s="5"/>
      <c r="AG133" s="5"/>
    </row>
    <row r="134" spans="3:33" x14ac:dyDescent="0.25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5"/>
      <c r="AA134" s="5"/>
      <c r="AB134" s="5"/>
      <c r="AC134" s="5"/>
      <c r="AD134" s="5"/>
      <c r="AE134" s="5"/>
      <c r="AF134" s="5"/>
      <c r="AG134" s="5"/>
    </row>
    <row r="135" spans="3:33" x14ac:dyDescent="0.25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5"/>
      <c r="AA135" s="5"/>
      <c r="AB135" s="5"/>
      <c r="AC135" s="5"/>
      <c r="AD135" s="5"/>
      <c r="AE135" s="5"/>
      <c r="AF135" s="5"/>
      <c r="AG135" s="5"/>
    </row>
    <row r="136" spans="3:33" x14ac:dyDescent="0.25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5"/>
      <c r="AA136" s="5"/>
      <c r="AB136" s="5"/>
      <c r="AC136" s="5"/>
      <c r="AD136" s="5"/>
      <c r="AE136" s="5"/>
      <c r="AF136" s="5"/>
      <c r="AG136" s="5"/>
    </row>
    <row r="137" spans="3:33" x14ac:dyDescent="0.25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5"/>
      <c r="AA137" s="5"/>
      <c r="AB137" s="5"/>
      <c r="AC137" s="5"/>
      <c r="AD137" s="5"/>
      <c r="AE137" s="5"/>
      <c r="AF137" s="5"/>
      <c r="AG137" s="5"/>
    </row>
    <row r="138" spans="3:33" x14ac:dyDescent="0.25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5"/>
      <c r="AA138" s="5"/>
      <c r="AB138" s="5"/>
      <c r="AC138" s="5"/>
      <c r="AD138" s="5"/>
      <c r="AE138" s="5"/>
      <c r="AF138" s="5"/>
      <c r="AG138" s="5"/>
    </row>
    <row r="139" spans="3:33" x14ac:dyDescent="0.25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5"/>
      <c r="AA139" s="5"/>
      <c r="AB139" s="5"/>
      <c r="AC139" s="5"/>
      <c r="AD139" s="5"/>
      <c r="AE139" s="5"/>
      <c r="AF139" s="5"/>
      <c r="AG139" s="5"/>
    </row>
    <row r="140" spans="3:33" x14ac:dyDescent="0.25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5"/>
      <c r="AA140" s="5"/>
      <c r="AB140" s="5"/>
      <c r="AC140" s="5"/>
      <c r="AD140" s="5"/>
      <c r="AE140" s="5"/>
      <c r="AF140" s="5"/>
      <c r="AG140" s="5"/>
    </row>
    <row r="141" spans="3:33" x14ac:dyDescent="0.25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5"/>
      <c r="AA141" s="5"/>
      <c r="AB141" s="5"/>
      <c r="AC141" s="5"/>
      <c r="AD141" s="5"/>
      <c r="AE141" s="5"/>
      <c r="AF141" s="5"/>
      <c r="AG141" s="5"/>
    </row>
    <row r="142" spans="3:33" x14ac:dyDescent="0.25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5"/>
      <c r="AA142" s="5"/>
      <c r="AB142" s="5"/>
      <c r="AC142" s="5"/>
      <c r="AD142" s="5"/>
      <c r="AE142" s="5"/>
      <c r="AF142" s="5"/>
      <c r="AG142" s="5"/>
    </row>
    <row r="143" spans="3:33" x14ac:dyDescent="0.25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5"/>
      <c r="AA143" s="5"/>
      <c r="AB143" s="5"/>
      <c r="AC143" s="5"/>
      <c r="AD143" s="5"/>
      <c r="AE143" s="5"/>
      <c r="AF143" s="5"/>
      <c r="AG143" s="5"/>
    </row>
    <row r="144" spans="3:33" x14ac:dyDescent="0.25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5"/>
      <c r="AA144" s="5"/>
      <c r="AB144" s="5"/>
      <c r="AC144" s="5"/>
      <c r="AD144" s="5"/>
      <c r="AE144" s="5"/>
      <c r="AF144" s="5"/>
      <c r="AG144" s="5"/>
    </row>
    <row r="145" spans="3:33" x14ac:dyDescent="0.25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5"/>
      <c r="AA145" s="5"/>
      <c r="AB145" s="5"/>
      <c r="AC145" s="5"/>
      <c r="AD145" s="5"/>
      <c r="AE145" s="5"/>
      <c r="AF145" s="5"/>
      <c r="AG145" s="5"/>
    </row>
    <row r="146" spans="3:33" x14ac:dyDescent="0.25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5"/>
      <c r="AA146" s="5"/>
      <c r="AB146" s="5"/>
      <c r="AC146" s="5"/>
      <c r="AD146" s="5"/>
      <c r="AE146" s="5"/>
      <c r="AF146" s="5"/>
      <c r="AG146" s="5"/>
    </row>
    <row r="147" spans="3:33" x14ac:dyDescent="0.25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5"/>
      <c r="AA147" s="5"/>
      <c r="AB147" s="5"/>
      <c r="AC147" s="5"/>
      <c r="AD147" s="5"/>
      <c r="AE147" s="5"/>
      <c r="AF147" s="5"/>
      <c r="AG147" s="5"/>
    </row>
    <row r="148" spans="3:33" x14ac:dyDescent="0.25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5"/>
      <c r="AA148" s="5"/>
      <c r="AB148" s="5"/>
      <c r="AC148" s="5"/>
      <c r="AD148" s="5"/>
      <c r="AE148" s="5"/>
      <c r="AF148" s="5"/>
      <c r="AG148" s="5"/>
    </row>
    <row r="149" spans="3:33" x14ac:dyDescent="0.25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5"/>
      <c r="AA149" s="5"/>
      <c r="AB149" s="5"/>
      <c r="AC149" s="5"/>
      <c r="AD149" s="5"/>
      <c r="AE149" s="5"/>
      <c r="AF149" s="5"/>
      <c r="AG149" s="5"/>
    </row>
    <row r="150" spans="3:33" x14ac:dyDescent="0.25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5"/>
      <c r="AA150" s="5"/>
      <c r="AB150" s="5"/>
      <c r="AC150" s="5"/>
      <c r="AD150" s="5"/>
      <c r="AE150" s="5"/>
      <c r="AF150" s="5"/>
      <c r="AG150" s="5"/>
    </row>
    <row r="151" spans="3:33" x14ac:dyDescent="0.25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5"/>
      <c r="AA151" s="5"/>
      <c r="AB151" s="5"/>
      <c r="AC151" s="5"/>
      <c r="AD151" s="5"/>
      <c r="AE151" s="5"/>
      <c r="AF151" s="5"/>
      <c r="AG151" s="5"/>
    </row>
    <row r="152" spans="3:33" x14ac:dyDescent="0.25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5"/>
      <c r="AA152" s="5"/>
      <c r="AB152" s="5"/>
      <c r="AC152" s="5"/>
      <c r="AD152" s="5"/>
      <c r="AE152" s="5"/>
      <c r="AF152" s="5"/>
      <c r="AG152" s="5"/>
    </row>
    <row r="153" spans="3:33" x14ac:dyDescent="0.25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5"/>
      <c r="AA153" s="5"/>
      <c r="AB153" s="5"/>
      <c r="AC153" s="5"/>
      <c r="AD153" s="5"/>
      <c r="AE153" s="5"/>
      <c r="AF153" s="5"/>
      <c r="AG153" s="5"/>
    </row>
    <row r="154" spans="3:33" x14ac:dyDescent="0.25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5"/>
      <c r="AA154" s="5"/>
      <c r="AB154" s="5"/>
      <c r="AC154" s="5"/>
      <c r="AD154" s="5"/>
      <c r="AE154" s="5"/>
      <c r="AF154" s="5"/>
      <c r="AG154" s="5"/>
    </row>
    <row r="155" spans="3:33" x14ac:dyDescent="0.25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5"/>
      <c r="AA155" s="5"/>
      <c r="AB155" s="5"/>
      <c r="AC155" s="5"/>
      <c r="AD155" s="5"/>
      <c r="AE155" s="5"/>
      <c r="AF155" s="5"/>
      <c r="AG155" s="5"/>
    </row>
    <row r="156" spans="3:33" x14ac:dyDescent="0.25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5"/>
      <c r="AA156" s="5"/>
      <c r="AB156" s="5"/>
      <c r="AC156" s="5"/>
      <c r="AD156" s="5"/>
      <c r="AE156" s="5"/>
      <c r="AF156" s="5"/>
      <c r="AG156" s="5"/>
    </row>
    <row r="157" spans="3:33" x14ac:dyDescent="0.25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5"/>
      <c r="AA157" s="5"/>
      <c r="AB157" s="5"/>
      <c r="AC157" s="5"/>
      <c r="AD157" s="5"/>
      <c r="AE157" s="5"/>
      <c r="AF157" s="5"/>
      <c r="AG157" s="5"/>
    </row>
    <row r="158" spans="3:33" x14ac:dyDescent="0.25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5"/>
      <c r="AA158" s="5"/>
      <c r="AB158" s="5"/>
      <c r="AC158" s="5"/>
      <c r="AD158" s="5"/>
      <c r="AE158" s="5"/>
      <c r="AF158" s="5"/>
      <c r="AG158" s="5"/>
    </row>
    <row r="159" spans="3:33" x14ac:dyDescent="0.25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5"/>
      <c r="AA159" s="5"/>
      <c r="AB159" s="5"/>
      <c r="AC159" s="5"/>
      <c r="AD159" s="5"/>
      <c r="AE159" s="5"/>
      <c r="AF159" s="5"/>
      <c r="AG159" s="5"/>
    </row>
    <row r="160" spans="3:33" x14ac:dyDescent="0.25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5"/>
      <c r="AA160" s="5"/>
      <c r="AB160" s="5"/>
      <c r="AC160" s="5"/>
      <c r="AD160" s="5"/>
      <c r="AE160" s="5"/>
      <c r="AF160" s="5"/>
      <c r="AG160" s="5"/>
    </row>
    <row r="161" spans="3:33" x14ac:dyDescent="0.25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5"/>
      <c r="AA161" s="5"/>
      <c r="AB161" s="5"/>
      <c r="AC161" s="5"/>
      <c r="AD161" s="5"/>
      <c r="AE161" s="5"/>
      <c r="AF161" s="5"/>
      <c r="AG161" s="5"/>
    </row>
    <row r="162" spans="3:33" x14ac:dyDescent="0.25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5"/>
      <c r="AA162" s="5"/>
      <c r="AB162" s="5"/>
      <c r="AC162" s="5"/>
      <c r="AD162" s="5"/>
      <c r="AE162" s="5"/>
      <c r="AF162" s="5"/>
      <c r="AG162" s="5"/>
    </row>
    <row r="163" spans="3:33" x14ac:dyDescent="0.25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5"/>
      <c r="AA163" s="5"/>
      <c r="AB163" s="5"/>
      <c r="AC163" s="5"/>
      <c r="AD163" s="5"/>
      <c r="AE163" s="5"/>
      <c r="AF163" s="5"/>
      <c r="AG163" s="5"/>
    </row>
    <row r="164" spans="3:33" x14ac:dyDescent="0.25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5"/>
      <c r="AA164" s="5"/>
      <c r="AB164" s="5"/>
      <c r="AC164" s="5"/>
      <c r="AD164" s="5"/>
      <c r="AE164" s="5"/>
      <c r="AF164" s="5"/>
      <c r="AG164" s="5"/>
    </row>
    <row r="165" spans="3:33" x14ac:dyDescent="0.25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5"/>
      <c r="AA165" s="5"/>
      <c r="AB165" s="5"/>
      <c r="AC165" s="5"/>
      <c r="AD165" s="5"/>
      <c r="AE165" s="5"/>
      <c r="AF165" s="5"/>
      <c r="AG165" s="5"/>
    </row>
    <row r="166" spans="3:33" x14ac:dyDescent="0.25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5"/>
      <c r="AA166" s="5"/>
      <c r="AB166" s="5"/>
      <c r="AC166" s="5"/>
      <c r="AD166" s="5"/>
      <c r="AE166" s="5"/>
      <c r="AF166" s="5"/>
      <c r="AG166" s="5"/>
    </row>
    <row r="167" spans="3:33" x14ac:dyDescent="0.25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5"/>
      <c r="AA167" s="5"/>
      <c r="AB167" s="5"/>
      <c r="AC167" s="5"/>
      <c r="AD167" s="5"/>
      <c r="AE167" s="5"/>
      <c r="AF167" s="5"/>
      <c r="AG167" s="5"/>
    </row>
    <row r="168" spans="3:33" x14ac:dyDescent="0.25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5"/>
      <c r="AA168" s="5"/>
      <c r="AB168" s="5"/>
      <c r="AC168" s="5"/>
      <c r="AD168" s="5"/>
      <c r="AE168" s="5"/>
      <c r="AF168" s="5"/>
      <c r="AG168" s="5"/>
    </row>
    <row r="169" spans="3:33" x14ac:dyDescent="0.25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5"/>
      <c r="AA169" s="5"/>
      <c r="AB169" s="5"/>
      <c r="AC169" s="5"/>
      <c r="AD169" s="5"/>
      <c r="AE169" s="5"/>
      <c r="AF169" s="5"/>
      <c r="AG169" s="5"/>
    </row>
    <row r="170" spans="3:33" x14ac:dyDescent="0.25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5"/>
      <c r="AA170" s="5"/>
      <c r="AB170" s="5"/>
      <c r="AC170" s="5"/>
      <c r="AD170" s="5"/>
      <c r="AE170" s="5"/>
      <c r="AF170" s="5"/>
      <c r="AG170" s="5"/>
    </row>
    <row r="171" spans="3:33" x14ac:dyDescent="0.2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5"/>
      <c r="AA171" s="5"/>
      <c r="AB171" s="5"/>
      <c r="AC171" s="5"/>
      <c r="AD171" s="5"/>
      <c r="AE171" s="5"/>
      <c r="AF171" s="5"/>
      <c r="AG171" s="5"/>
    </row>
    <row r="172" spans="3:33" x14ac:dyDescent="0.2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5"/>
      <c r="AA172" s="5"/>
      <c r="AB172" s="5"/>
      <c r="AC172" s="5"/>
      <c r="AD172" s="5"/>
      <c r="AE172" s="5"/>
      <c r="AF172" s="5"/>
      <c r="AG172" s="5"/>
    </row>
    <row r="173" spans="3:33" x14ac:dyDescent="0.2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5"/>
      <c r="AA173" s="5"/>
      <c r="AB173" s="5"/>
      <c r="AC173" s="5"/>
      <c r="AD173" s="5"/>
      <c r="AE173" s="5"/>
      <c r="AF173" s="5"/>
      <c r="AG173" s="5"/>
    </row>
    <row r="174" spans="3:33" x14ac:dyDescent="0.2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5"/>
      <c r="AA174" s="5"/>
      <c r="AB174" s="5"/>
      <c r="AC174" s="5"/>
      <c r="AD174" s="5"/>
      <c r="AE174" s="5"/>
      <c r="AF174" s="5"/>
      <c r="AG174" s="5"/>
    </row>
    <row r="175" spans="3:33" x14ac:dyDescent="0.2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5"/>
      <c r="AA175" s="5"/>
      <c r="AB175" s="5"/>
      <c r="AC175" s="5"/>
      <c r="AD175" s="5"/>
      <c r="AE175" s="5"/>
      <c r="AF175" s="5"/>
      <c r="AG175" s="5"/>
    </row>
    <row r="176" spans="3:33" x14ac:dyDescent="0.25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5"/>
      <c r="AA176" s="5"/>
      <c r="AB176" s="5"/>
      <c r="AC176" s="5"/>
      <c r="AD176" s="5"/>
      <c r="AE176" s="5"/>
      <c r="AF176" s="5"/>
      <c r="AG176" s="5"/>
    </row>
    <row r="177" spans="3:33" x14ac:dyDescent="0.2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5"/>
      <c r="AA177" s="5"/>
      <c r="AB177" s="5"/>
      <c r="AC177" s="5"/>
      <c r="AD177" s="5"/>
      <c r="AE177" s="5"/>
      <c r="AF177" s="5"/>
      <c r="AG177" s="5"/>
    </row>
    <row r="178" spans="3:33" x14ac:dyDescent="0.2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5"/>
      <c r="AA178" s="5"/>
      <c r="AB178" s="5"/>
      <c r="AC178" s="5"/>
      <c r="AD178" s="5"/>
      <c r="AE178" s="5"/>
      <c r="AF178" s="5"/>
      <c r="AG178" s="5"/>
    </row>
    <row r="179" spans="3:33" x14ac:dyDescent="0.25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5"/>
      <c r="AA179" s="5"/>
      <c r="AB179" s="5"/>
      <c r="AC179" s="5"/>
      <c r="AD179" s="5"/>
      <c r="AE179" s="5"/>
      <c r="AF179" s="5"/>
      <c r="AG179" s="5"/>
    </row>
    <row r="180" spans="3:33" x14ac:dyDescent="0.25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5"/>
      <c r="AA180" s="5"/>
      <c r="AB180" s="5"/>
      <c r="AC180" s="5"/>
      <c r="AD180" s="5"/>
      <c r="AE180" s="5"/>
      <c r="AF180" s="5"/>
      <c r="AG180" s="5"/>
    </row>
    <row r="181" spans="3:33" x14ac:dyDescent="0.25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5"/>
      <c r="AA181" s="5"/>
      <c r="AB181" s="5"/>
      <c r="AC181" s="5"/>
      <c r="AD181" s="5"/>
      <c r="AE181" s="5"/>
      <c r="AF181" s="5"/>
      <c r="AG181" s="5"/>
    </row>
    <row r="182" spans="3:33" x14ac:dyDescent="0.25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5"/>
      <c r="AA182" s="5"/>
      <c r="AB182" s="5"/>
      <c r="AC182" s="5"/>
      <c r="AD182" s="5"/>
      <c r="AE182" s="5"/>
      <c r="AF182" s="5"/>
      <c r="AG182" s="5"/>
    </row>
    <row r="183" spans="3:33" x14ac:dyDescent="0.25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5"/>
      <c r="AA183" s="5"/>
      <c r="AB183" s="5"/>
      <c r="AC183" s="5"/>
      <c r="AD183" s="5"/>
      <c r="AE183" s="5"/>
      <c r="AF183" s="5"/>
      <c r="AG183" s="5"/>
    </row>
    <row r="184" spans="3:33" x14ac:dyDescent="0.25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5"/>
      <c r="AA184" s="5"/>
      <c r="AB184" s="5"/>
      <c r="AC184" s="5"/>
      <c r="AD184" s="5"/>
      <c r="AE184" s="5"/>
      <c r="AF184" s="5"/>
      <c r="AG184" s="5"/>
    </row>
    <row r="185" spans="3:33" x14ac:dyDescent="0.25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5"/>
      <c r="AA185" s="5"/>
      <c r="AB185" s="5"/>
      <c r="AC185" s="5"/>
      <c r="AD185" s="5"/>
      <c r="AE185" s="5"/>
      <c r="AF185" s="5"/>
      <c r="AG185" s="5"/>
    </row>
    <row r="186" spans="3:33" x14ac:dyDescent="0.25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5"/>
      <c r="AA186" s="5"/>
      <c r="AB186" s="5"/>
      <c r="AC186" s="5"/>
      <c r="AD186" s="5"/>
      <c r="AE186" s="5"/>
      <c r="AF186" s="5"/>
      <c r="AG186" s="5"/>
    </row>
    <row r="187" spans="3:33" x14ac:dyDescent="0.25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5"/>
      <c r="AA187" s="5"/>
      <c r="AB187" s="5"/>
      <c r="AC187" s="5"/>
      <c r="AD187" s="5"/>
      <c r="AE187" s="5"/>
      <c r="AF187" s="5"/>
      <c r="AG187" s="5"/>
    </row>
    <row r="188" spans="3:33" x14ac:dyDescent="0.25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5"/>
      <c r="AA188" s="5"/>
      <c r="AB188" s="5"/>
      <c r="AC188" s="5"/>
      <c r="AD188" s="5"/>
      <c r="AE188" s="5"/>
      <c r="AF188" s="5"/>
      <c r="AG188" s="5"/>
    </row>
    <row r="189" spans="3:33" x14ac:dyDescent="0.25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5"/>
      <c r="AA189" s="5"/>
      <c r="AB189" s="5"/>
      <c r="AC189" s="5"/>
      <c r="AD189" s="5"/>
      <c r="AE189" s="5"/>
      <c r="AF189" s="5"/>
      <c r="AG189" s="5"/>
    </row>
    <row r="190" spans="3:33" x14ac:dyDescent="0.25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5"/>
      <c r="AA190" s="5"/>
      <c r="AB190" s="5"/>
      <c r="AC190" s="5"/>
      <c r="AD190" s="5"/>
      <c r="AE190" s="5"/>
      <c r="AF190" s="5"/>
      <c r="AG190" s="5"/>
    </row>
    <row r="191" spans="3:33" x14ac:dyDescent="0.25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5"/>
      <c r="AA191" s="5"/>
      <c r="AB191" s="5"/>
      <c r="AC191" s="5"/>
      <c r="AD191" s="5"/>
      <c r="AE191" s="5"/>
      <c r="AF191" s="5"/>
      <c r="AG191" s="5"/>
    </row>
    <row r="192" spans="3:33" x14ac:dyDescent="0.25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5"/>
      <c r="AA192" s="5"/>
      <c r="AB192" s="5"/>
      <c r="AC192" s="5"/>
      <c r="AD192" s="5"/>
      <c r="AE192" s="5"/>
      <c r="AF192" s="5"/>
      <c r="AG192" s="5"/>
    </row>
    <row r="193" spans="3:33" x14ac:dyDescent="0.25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5"/>
      <c r="AA193" s="5"/>
      <c r="AB193" s="5"/>
      <c r="AC193" s="5"/>
      <c r="AD193" s="5"/>
      <c r="AE193" s="5"/>
      <c r="AF193" s="5"/>
      <c r="AG193" s="5"/>
    </row>
    <row r="194" spans="3:33" x14ac:dyDescent="0.25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5"/>
      <c r="AA194" s="5"/>
      <c r="AB194" s="5"/>
      <c r="AC194" s="5"/>
      <c r="AD194" s="5"/>
      <c r="AE194" s="5"/>
      <c r="AF194" s="5"/>
      <c r="AG194" s="5"/>
    </row>
    <row r="195" spans="3:33" x14ac:dyDescent="0.25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5"/>
      <c r="AA195" s="5"/>
      <c r="AB195" s="5"/>
      <c r="AC195" s="5"/>
      <c r="AD195" s="5"/>
      <c r="AE195" s="5"/>
      <c r="AF195" s="5"/>
      <c r="AG195" s="5"/>
    </row>
    <row r="196" spans="3:33" x14ac:dyDescent="0.25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5"/>
      <c r="AA196" s="5"/>
      <c r="AB196" s="5"/>
      <c r="AC196" s="5"/>
      <c r="AD196" s="5"/>
      <c r="AE196" s="5"/>
      <c r="AF196" s="5"/>
      <c r="AG196" s="5"/>
    </row>
    <row r="197" spans="3:33" x14ac:dyDescent="0.25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5"/>
      <c r="AA197" s="5"/>
      <c r="AB197" s="5"/>
      <c r="AC197" s="5"/>
      <c r="AD197" s="5"/>
      <c r="AE197" s="5"/>
      <c r="AF197" s="5"/>
      <c r="AG197" s="5"/>
    </row>
    <row r="198" spans="3:33" x14ac:dyDescent="0.25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5"/>
      <c r="AA198" s="5"/>
      <c r="AB198" s="5"/>
      <c r="AC198" s="5"/>
      <c r="AD198" s="5"/>
      <c r="AE198" s="5"/>
      <c r="AF198" s="5"/>
      <c r="AG198" s="5"/>
    </row>
    <row r="199" spans="3:33" x14ac:dyDescent="0.25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5"/>
      <c r="AA199" s="5"/>
      <c r="AB199" s="5"/>
      <c r="AC199" s="5"/>
      <c r="AD199" s="5"/>
      <c r="AE199" s="5"/>
      <c r="AF199" s="5"/>
      <c r="AG199" s="5"/>
    </row>
    <row r="200" spans="3:33" x14ac:dyDescent="0.25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5"/>
      <c r="AA200" s="5"/>
      <c r="AB200" s="5"/>
      <c r="AC200" s="5"/>
      <c r="AD200" s="5"/>
      <c r="AE200" s="5"/>
      <c r="AF200" s="5"/>
      <c r="AG200" s="5"/>
    </row>
    <row r="201" spans="3:33" x14ac:dyDescent="0.25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5"/>
      <c r="AA201" s="5"/>
      <c r="AB201" s="5"/>
      <c r="AC201" s="5"/>
      <c r="AD201" s="5"/>
      <c r="AE201" s="5"/>
      <c r="AF201" s="5"/>
      <c r="AG201" s="5"/>
    </row>
    <row r="202" spans="3:33" x14ac:dyDescent="0.25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5"/>
      <c r="AA202" s="5"/>
      <c r="AB202" s="5"/>
      <c r="AC202" s="5"/>
      <c r="AD202" s="5"/>
      <c r="AE202" s="5"/>
      <c r="AF202" s="5"/>
      <c r="AG202" s="5"/>
    </row>
    <row r="203" spans="3:33" x14ac:dyDescent="0.25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5"/>
      <c r="AA203" s="5"/>
      <c r="AB203" s="5"/>
      <c r="AC203" s="5"/>
      <c r="AD203" s="5"/>
      <c r="AE203" s="5"/>
      <c r="AF203" s="5"/>
      <c r="AG203" s="5"/>
    </row>
    <row r="204" spans="3:33" x14ac:dyDescent="0.25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5"/>
      <c r="AA204" s="5"/>
      <c r="AB204" s="5"/>
      <c r="AC204" s="5"/>
      <c r="AD204" s="5"/>
      <c r="AE204" s="5"/>
      <c r="AF204" s="5"/>
      <c r="AG204" s="5"/>
    </row>
    <row r="205" spans="3:33" x14ac:dyDescent="0.25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5"/>
      <c r="AA205" s="5"/>
      <c r="AB205" s="5"/>
      <c r="AC205" s="5"/>
      <c r="AD205" s="5"/>
      <c r="AE205" s="5"/>
      <c r="AF205" s="5"/>
      <c r="AG205" s="5"/>
    </row>
    <row r="206" spans="3:33" x14ac:dyDescent="0.25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5"/>
      <c r="AA206" s="5"/>
      <c r="AB206" s="5"/>
      <c r="AC206" s="5"/>
      <c r="AD206" s="5"/>
      <c r="AE206" s="5"/>
      <c r="AF206" s="5"/>
      <c r="AG206" s="5"/>
    </row>
    <row r="207" spans="3:33" x14ac:dyDescent="0.25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5"/>
      <c r="AA207" s="5"/>
      <c r="AB207" s="5"/>
      <c r="AC207" s="5"/>
      <c r="AD207" s="5"/>
      <c r="AE207" s="5"/>
      <c r="AF207" s="5"/>
      <c r="AG207" s="5"/>
    </row>
    <row r="208" spans="3:33" x14ac:dyDescent="0.25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5"/>
      <c r="AA208" s="5"/>
      <c r="AB208" s="5"/>
      <c r="AC208" s="5"/>
      <c r="AD208" s="5"/>
      <c r="AE208" s="5"/>
      <c r="AF208" s="5"/>
      <c r="AG208" s="5"/>
    </row>
    <row r="209" spans="3:33" x14ac:dyDescent="0.25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5"/>
      <c r="AA209" s="5"/>
      <c r="AB209" s="5"/>
      <c r="AC209" s="5"/>
      <c r="AD209" s="5"/>
      <c r="AE209" s="5"/>
      <c r="AF209" s="5"/>
      <c r="AG209" s="5"/>
    </row>
    <row r="210" spans="3:33" x14ac:dyDescent="0.25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5"/>
      <c r="AA210" s="5"/>
      <c r="AB210" s="5"/>
      <c r="AC210" s="5"/>
      <c r="AD210" s="5"/>
      <c r="AE210" s="5"/>
      <c r="AF210" s="5"/>
      <c r="AG210" s="5"/>
    </row>
  </sheetData>
  <hyperlinks>
    <hyperlink ref="A1" location="Main!A1" display="Main" xr:uid="{86F6F4C9-DEF9-4305-9566-806DF50454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2024-06-23T13:37:16Z</dcterms:created>
  <dcterms:modified xsi:type="dcterms:W3CDTF">2025-05-12T12:36:34Z</dcterms:modified>
</cp:coreProperties>
</file>