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3EFC631-A4F6-447D-BD04-F106AB315D80}" xr6:coauthVersionLast="47" xr6:coauthVersionMax="47" xr10:uidLastSave="{00000000-0000-0000-0000-000000000000}"/>
  <bookViews>
    <workbookView xWindow="225" yWindow="4680" windowWidth="38175" windowHeight="15240" xr2:uid="{A1D5ACA9-E4BA-4D51-A2F0-408DF60F7C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1" i="2"/>
  <c r="F19" i="2"/>
  <c r="F18" i="2"/>
  <c r="F17" i="2"/>
  <c r="F15" i="2"/>
  <c r="F14" i="2"/>
  <c r="F13" i="2"/>
  <c r="F11" i="2"/>
  <c r="F10" i="2"/>
  <c r="F9" i="2"/>
  <c r="F8" i="2"/>
  <c r="F7" i="2"/>
  <c r="F6" i="2"/>
  <c r="J30" i="2" s="1"/>
  <c r="F5" i="2"/>
  <c r="F4" i="2"/>
  <c r="F3" i="2"/>
  <c r="J25" i="2"/>
  <c r="J21" i="2"/>
  <c r="J19" i="2"/>
  <c r="J18" i="2"/>
  <c r="J17" i="2"/>
  <c r="J15" i="2"/>
  <c r="J14" i="2"/>
  <c r="J13" i="2"/>
  <c r="J11" i="2"/>
  <c r="J10" i="2"/>
  <c r="J34" i="2" s="1"/>
  <c r="J9" i="2"/>
  <c r="J8" i="2"/>
  <c r="J7" i="2"/>
  <c r="J6" i="2"/>
  <c r="J5" i="2"/>
  <c r="J4" i="2"/>
  <c r="J3" i="2"/>
  <c r="J33" i="2"/>
  <c r="J32" i="2"/>
  <c r="J31" i="2"/>
  <c r="J29" i="2"/>
  <c r="J28" i="2"/>
  <c r="J27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I33" i="2"/>
  <c r="I32" i="2"/>
  <c r="I31" i="2"/>
  <c r="I30" i="2"/>
  <c r="I29" i="2"/>
  <c r="I28" i="2"/>
  <c r="I27" i="2"/>
  <c r="N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Q27" i="2"/>
  <c r="Q33" i="2"/>
  <c r="Q32" i="2"/>
  <c r="Q31" i="2"/>
  <c r="Q30" i="2"/>
  <c r="Q29" i="2"/>
  <c r="Q28" i="2"/>
  <c r="P34" i="2"/>
  <c r="O34" i="2"/>
  <c r="Q34" i="2"/>
  <c r="I6" i="1"/>
  <c r="I5" i="1"/>
  <c r="N12" i="2"/>
  <c r="N16" i="2" s="1"/>
  <c r="M12" i="2"/>
  <c r="M16" i="2" s="1"/>
  <c r="L12" i="2"/>
  <c r="L16" i="2" s="1"/>
  <c r="Q12" i="2"/>
  <c r="Q16" i="2" s="1"/>
  <c r="P12" i="2"/>
  <c r="P35" i="2" s="1"/>
  <c r="O12" i="2"/>
  <c r="O35" i="2" s="1"/>
  <c r="I34" i="2"/>
  <c r="I12" i="2"/>
  <c r="I16" i="2" s="1"/>
  <c r="G12" i="2"/>
  <c r="G35" i="2" s="1"/>
  <c r="F12" i="2"/>
  <c r="F35" i="2" s="1"/>
  <c r="E12" i="2"/>
  <c r="E35" i="2" s="1"/>
  <c r="D12" i="2"/>
  <c r="D35" i="2" s="1"/>
  <c r="C12" i="2"/>
  <c r="C16" i="2" s="1"/>
  <c r="H12" i="2"/>
  <c r="H35" i="2" s="1"/>
  <c r="I4" i="1"/>
  <c r="J12" i="2" l="1"/>
  <c r="J16" i="2" s="1"/>
  <c r="J36" i="2" s="1"/>
  <c r="D16" i="2"/>
  <c r="E16" i="2"/>
  <c r="E20" i="2" s="1"/>
  <c r="E22" i="2" s="1"/>
  <c r="E24" i="2" s="1"/>
  <c r="F16" i="2"/>
  <c r="G16" i="2"/>
  <c r="G20" i="2" s="1"/>
  <c r="P16" i="2"/>
  <c r="P20" i="2" s="1"/>
  <c r="L35" i="2"/>
  <c r="N35" i="2"/>
  <c r="O16" i="2"/>
  <c r="O20" i="2" s="1"/>
  <c r="M35" i="2"/>
  <c r="Q35" i="2"/>
  <c r="Q36" i="2"/>
  <c r="Q20" i="2"/>
  <c r="L20" i="2"/>
  <c r="L36" i="2"/>
  <c r="M20" i="2"/>
  <c r="M36" i="2"/>
  <c r="N20" i="2"/>
  <c r="N36" i="2"/>
  <c r="O22" i="2"/>
  <c r="O24" i="2" s="1"/>
  <c r="O37" i="2"/>
  <c r="P37" i="2"/>
  <c r="P22" i="2"/>
  <c r="P24" i="2" s="1"/>
  <c r="H16" i="2"/>
  <c r="H36" i="2" s="1"/>
  <c r="O36" i="2"/>
  <c r="D36" i="2"/>
  <c r="I7" i="1"/>
  <c r="I36" i="2"/>
  <c r="I20" i="2"/>
  <c r="I35" i="2"/>
  <c r="J35" i="2"/>
  <c r="C36" i="2"/>
  <c r="C20" i="2"/>
  <c r="C35" i="2"/>
  <c r="D20" i="2"/>
  <c r="J20" i="2" l="1"/>
  <c r="J37" i="2" s="1"/>
  <c r="P36" i="2"/>
  <c r="H20" i="2"/>
  <c r="H22" i="2" s="1"/>
  <c r="H24" i="2" s="1"/>
  <c r="N22" i="2"/>
  <c r="N24" i="2" s="1"/>
  <c r="N37" i="2"/>
  <c r="M22" i="2"/>
  <c r="M24" i="2" s="1"/>
  <c r="M37" i="2"/>
  <c r="L22" i="2"/>
  <c r="L24" i="2" s="1"/>
  <c r="L37" i="2"/>
  <c r="Q37" i="2"/>
  <c r="Q22" i="2"/>
  <c r="Q24" i="2" s="1"/>
  <c r="E36" i="2"/>
  <c r="E37" i="2"/>
  <c r="H37" i="2"/>
  <c r="G36" i="2"/>
  <c r="F36" i="2"/>
  <c r="F20" i="2"/>
  <c r="I37" i="2"/>
  <c r="I22" i="2"/>
  <c r="I24" i="2" s="1"/>
  <c r="C37" i="2"/>
  <c r="C22" i="2"/>
  <c r="C24" i="2" s="1"/>
  <c r="D22" i="2"/>
  <c r="D24" i="2" s="1"/>
  <c r="D37" i="2"/>
  <c r="J22" i="2" l="1"/>
  <c r="J24" i="2" s="1"/>
  <c r="G37" i="2"/>
  <c r="G22" i="2"/>
  <c r="G24" i="2" s="1"/>
  <c r="F37" i="2"/>
  <c r="F22" i="2"/>
  <c r="F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O15" authorId="0" shapeId="0" xr:uid="{EAD23FF6-FCEC-4D90-83F4-668B9B2EF95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Acquisition termination cost</t>
        </r>
      </text>
    </comment>
  </commentList>
</comments>
</file>

<file path=xl/sharedStrings.xml><?xml version="1.0" encoding="utf-8"?>
<sst xmlns="http://schemas.openxmlformats.org/spreadsheetml/2006/main" count="68" uniqueCount="63">
  <si>
    <t>NVIDIA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</si>
  <si>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</si>
  <si>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</si>
  <si>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</si>
  <si>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</si>
  <si>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</si>
  <si>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</si>
  <si>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</si>
  <si>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</si>
  <si>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Businessmodel</t>
  </si>
  <si>
    <t>x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</si>
  <si>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</si>
  <si>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</si>
  <si>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</si>
  <si>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</si>
  <si>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</si>
  <si>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</si>
  <si>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</si>
  <si>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</si>
  <si>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</si>
  <si>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CEO: Jen-Hsun Huang</t>
  </si>
  <si>
    <t>Revenue</t>
  </si>
  <si>
    <t>COGS</t>
  </si>
  <si>
    <t>Gross Profit</t>
  </si>
  <si>
    <t>R&amp;D</t>
  </si>
  <si>
    <t>SGA</t>
  </si>
  <si>
    <t>Operating Profit</t>
  </si>
  <si>
    <t>Interest Income</t>
  </si>
  <si>
    <t>Interest Exepense</t>
  </si>
  <si>
    <t>Other</t>
  </si>
  <si>
    <t xml:space="preserve">Pretax Income </t>
  </si>
  <si>
    <t>Tax Expense</t>
  </si>
  <si>
    <t>Net Income</t>
  </si>
  <si>
    <t>EPS</t>
  </si>
  <si>
    <t>Revenue YoY</t>
  </si>
  <si>
    <t>Gross Margin</t>
  </si>
  <si>
    <t>Operating Margin</t>
  </si>
  <si>
    <t>Tax Rate</t>
  </si>
  <si>
    <t>Data Center</t>
  </si>
  <si>
    <t>Compute</t>
  </si>
  <si>
    <t>Networking</t>
  </si>
  <si>
    <t>Gaming</t>
  </si>
  <si>
    <t>Professional Vizualisation</t>
  </si>
  <si>
    <t>Automotive</t>
  </si>
  <si>
    <t>FY19</t>
  </si>
  <si>
    <t>FY20</t>
  </si>
  <si>
    <t>FY21</t>
  </si>
  <si>
    <t>FY22</t>
  </si>
  <si>
    <t>FY23</t>
  </si>
  <si>
    <t>FY24</t>
  </si>
  <si>
    <t>NVDA</t>
  </si>
  <si>
    <t>Notes</t>
  </si>
  <si>
    <t>Launch of Blackwell chips in FY25</t>
  </si>
  <si>
    <t>CFO: Colette M. Kress</t>
  </si>
  <si>
    <t>Other Operating Expenses</t>
  </si>
  <si>
    <t>Data Center Growth</t>
  </si>
  <si>
    <t>Compute Growth</t>
  </si>
  <si>
    <t>Networking Growth</t>
  </si>
  <si>
    <t>Gaming Growth</t>
  </si>
  <si>
    <t>Visualization Growth</t>
  </si>
  <si>
    <t>Automotive Growth</t>
  </si>
  <si>
    <t>OEM and other Growth</t>
  </si>
  <si>
    <t>Fouded: 1993, Founders: Jen-Hsun Huang,  Chris Malachowsky, Curtis R. Priem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</si>
</sst>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2"/>
    <xf numFmtId="164" fontId="1" fillId="0" borderId="0" xfId="0" applyNumberFormat="1" applyFont="1"/>
    <xf numFmtId="166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5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797-C781-42AA-B03B-D2923324776E}">
  <dimension ref="A1:J12"/>
  <sheetViews>
    <sheetView tabSelected="1" zoomScale="200" zoomScaleNormal="200" workbookViewId="0">
      <selection activeCell="H1" sqref="H1"/>
    </sheetView>
  </sheetViews>
  <sheetFormatPr defaultRowHeight="15" x14ac:dyDescent="0.25"/>
  <cols>
    <col min="1" max="1" width="3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 s="5">
        <v>100.24</v>
      </c>
    </row>
    <row r="3" spans="1:10" x14ac:dyDescent="0.25">
      <c r="H3" t="s">
        <v>4</v>
      </c>
      <c r="I3" s="2">
        <v>24400</v>
      </c>
      <c r="J3" s="6" t="s">
        <v>19</v>
      </c>
    </row>
    <row r="4" spans="1:10" x14ac:dyDescent="0.25">
      <c r="B4" t="s">
        <v>2</v>
      </c>
      <c r="H4" t="s">
        <v>5</v>
      </c>
      <c r="I4" s="2">
        <f>I2*I3</f>
        <v>2445856</v>
      </c>
    </row>
    <row r="5" spans="1:10" x14ac:dyDescent="0.25">
      <c r="B5" t="s">
        <v>50</v>
      </c>
      <c r="H5" t="s">
        <v>6</v>
      </c>
      <c r="I5" s="2">
        <f>8589+34621</f>
        <v>43210</v>
      </c>
      <c r="J5" s="6" t="s">
        <v>19</v>
      </c>
    </row>
    <row r="6" spans="1:10" x14ac:dyDescent="0.25">
      <c r="H6" t="s">
        <v>7</v>
      </c>
      <c r="I6" s="2">
        <f>0+8463</f>
        <v>8463</v>
      </c>
      <c r="J6" s="6" t="s">
        <v>19</v>
      </c>
    </row>
    <row r="7" spans="1:10" x14ac:dyDescent="0.25">
      <c r="A7" s="4" t="s">
        <v>10</v>
      </c>
      <c r="B7" s="3" t="s">
        <v>9</v>
      </c>
      <c r="H7" t="s">
        <v>8</v>
      </c>
      <c r="I7" s="2">
        <f>I4-I5+I6</f>
        <v>2411109</v>
      </c>
    </row>
    <row r="9" spans="1:10" x14ac:dyDescent="0.25">
      <c r="H9" t="s">
        <v>62</v>
      </c>
    </row>
    <row r="10" spans="1:10" x14ac:dyDescent="0.25">
      <c r="H10" t="s">
        <v>20</v>
      </c>
    </row>
    <row r="11" spans="1:10" x14ac:dyDescent="0.25">
      <c r="B11" s="12" t="s">
        <v>51</v>
      </c>
      <c r="H11" t="s">
        <v>53</v>
      </c>
    </row>
    <row r="12" spans="1:10" x14ac:dyDescent="0.25">
      <c r="B1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D93-400A-4B64-9637-988319BC69BE}">
  <dimension ref="A1:AK382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5" x14ac:dyDescent="0.25"/>
  <cols>
    <col min="1" max="1" width="4.7109375" bestFit="1" customWidth="1"/>
    <col min="2" max="2" width="24.5703125" bestFit="1" customWidth="1"/>
  </cols>
  <sheetData>
    <row r="1" spans="1:37" x14ac:dyDescent="0.25">
      <c r="A1" s="7" t="s">
        <v>12</v>
      </c>
    </row>
    <row r="2" spans="1:37" x14ac:dyDescent="0.25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11</v>
      </c>
      <c r="I2" s="6" t="s">
        <v>18</v>
      </c>
      <c r="J2" s="6" t="s">
        <v>19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</row>
    <row r="3" spans="1:37" x14ac:dyDescent="0.25">
      <c r="B3" t="s">
        <v>38</v>
      </c>
      <c r="C3" s="2">
        <v>4284</v>
      </c>
      <c r="D3" s="2">
        <v>10323</v>
      </c>
      <c r="E3" s="2">
        <v>14514</v>
      </c>
      <c r="F3" s="2">
        <f>+P3-SUM(C3:E3)</f>
        <v>18404</v>
      </c>
      <c r="G3" s="2">
        <v>22563</v>
      </c>
      <c r="H3" s="2">
        <v>26272</v>
      </c>
      <c r="I3" s="2">
        <v>30771</v>
      </c>
      <c r="J3" s="2">
        <f>+Q3-SUM(G3:I3)</f>
        <v>35580</v>
      </c>
      <c r="K3" s="2"/>
      <c r="L3" s="2"/>
      <c r="M3" s="2"/>
      <c r="N3" s="2"/>
      <c r="O3" s="2">
        <v>15005</v>
      </c>
      <c r="P3" s="2">
        <v>47525</v>
      </c>
      <c r="Q3" s="2">
        <v>115186</v>
      </c>
      <c r="R3" s="2"/>
    </row>
    <row r="4" spans="1:37" x14ac:dyDescent="0.25">
      <c r="B4" s="11" t="s">
        <v>39</v>
      </c>
      <c r="C4" s="2">
        <v>3357</v>
      </c>
      <c r="D4" s="2">
        <v>8612</v>
      </c>
      <c r="E4" s="2">
        <v>11908</v>
      </c>
      <c r="F4" s="2">
        <f t="shared" ref="F4:F21" si="0">+P4-SUM(C4:E4)</f>
        <v>15073</v>
      </c>
      <c r="G4" s="2">
        <v>19392</v>
      </c>
      <c r="H4" s="2">
        <v>22604</v>
      </c>
      <c r="I4" s="2">
        <v>27644</v>
      </c>
      <c r="J4" s="2">
        <f t="shared" ref="J4:J21" si="1">+Q4-SUM(G4:I4)</f>
        <v>32556</v>
      </c>
      <c r="K4" s="2"/>
      <c r="L4" s="2"/>
      <c r="M4" s="2"/>
      <c r="N4" s="2"/>
      <c r="O4" s="2">
        <v>11317</v>
      </c>
      <c r="P4" s="2">
        <v>38950</v>
      </c>
      <c r="Q4" s="2">
        <v>102196</v>
      </c>
      <c r="R4" s="2"/>
    </row>
    <row r="5" spans="1:37" x14ac:dyDescent="0.25">
      <c r="B5" s="11" t="s">
        <v>40</v>
      </c>
      <c r="C5" s="2">
        <v>927</v>
      </c>
      <c r="D5" s="2">
        <v>1711</v>
      </c>
      <c r="E5" s="2">
        <v>2606</v>
      </c>
      <c r="F5" s="2">
        <f t="shared" si="0"/>
        <v>3331</v>
      </c>
      <c r="G5" s="2">
        <v>3171</v>
      </c>
      <c r="H5" s="2">
        <v>3668</v>
      </c>
      <c r="I5" s="2">
        <v>3127</v>
      </c>
      <c r="J5" s="2">
        <f t="shared" si="1"/>
        <v>3024</v>
      </c>
      <c r="K5" s="2"/>
      <c r="L5" s="2"/>
      <c r="M5" s="2"/>
      <c r="N5" s="2"/>
      <c r="O5" s="2">
        <v>3688</v>
      </c>
      <c r="P5" s="2">
        <v>8575</v>
      </c>
      <c r="Q5" s="2">
        <v>12990</v>
      </c>
      <c r="R5" s="2"/>
    </row>
    <row r="6" spans="1:37" x14ac:dyDescent="0.25">
      <c r="B6" t="s">
        <v>41</v>
      </c>
      <c r="C6" s="2">
        <v>2240</v>
      </c>
      <c r="D6" s="2">
        <v>2486</v>
      </c>
      <c r="E6" s="2">
        <v>2856</v>
      </c>
      <c r="F6" s="2">
        <f t="shared" si="0"/>
        <v>2865</v>
      </c>
      <c r="G6" s="2">
        <v>2647</v>
      </c>
      <c r="H6" s="2">
        <v>2880</v>
      </c>
      <c r="I6" s="2">
        <v>3279</v>
      </c>
      <c r="J6" s="2">
        <f t="shared" si="1"/>
        <v>2544</v>
      </c>
      <c r="K6" s="2"/>
      <c r="L6" s="2"/>
      <c r="M6" s="2"/>
      <c r="N6" s="2"/>
      <c r="O6" s="2">
        <v>9067</v>
      </c>
      <c r="P6" s="2">
        <v>10447</v>
      </c>
      <c r="Q6" s="2">
        <v>11350</v>
      </c>
      <c r="R6" s="2"/>
    </row>
    <row r="7" spans="1:37" x14ac:dyDescent="0.25">
      <c r="B7" t="s">
        <v>42</v>
      </c>
      <c r="C7" s="2">
        <v>295</v>
      </c>
      <c r="D7" s="2">
        <v>379</v>
      </c>
      <c r="E7" s="2">
        <v>416</v>
      </c>
      <c r="F7" s="2">
        <f t="shared" si="0"/>
        <v>463</v>
      </c>
      <c r="G7" s="2">
        <v>427</v>
      </c>
      <c r="H7" s="2">
        <v>454</v>
      </c>
      <c r="I7" s="2">
        <v>486</v>
      </c>
      <c r="J7" s="2">
        <f t="shared" si="1"/>
        <v>511</v>
      </c>
      <c r="K7" s="2"/>
      <c r="L7" s="2"/>
      <c r="M7" s="2"/>
      <c r="N7" s="2"/>
      <c r="O7" s="2">
        <v>1544</v>
      </c>
      <c r="P7" s="2">
        <v>1553</v>
      </c>
      <c r="Q7" s="2">
        <v>1878</v>
      </c>
      <c r="R7" s="2"/>
    </row>
    <row r="8" spans="1:37" x14ac:dyDescent="0.25">
      <c r="B8" t="s">
        <v>43</v>
      </c>
      <c r="C8" s="2">
        <v>296</v>
      </c>
      <c r="D8" s="2">
        <v>259</v>
      </c>
      <c r="E8" s="2">
        <v>261</v>
      </c>
      <c r="F8" s="2">
        <f t="shared" si="0"/>
        <v>275</v>
      </c>
      <c r="G8" s="2">
        <v>329</v>
      </c>
      <c r="H8" s="2">
        <v>346</v>
      </c>
      <c r="I8" s="2">
        <v>449</v>
      </c>
      <c r="J8" s="2">
        <f t="shared" si="1"/>
        <v>570</v>
      </c>
      <c r="K8" s="2"/>
      <c r="L8" s="2"/>
      <c r="M8" s="2"/>
      <c r="N8" s="2"/>
      <c r="O8" s="2">
        <v>903</v>
      </c>
      <c r="P8" s="2">
        <v>1091</v>
      </c>
      <c r="Q8" s="2">
        <v>1694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B9" t="s">
        <v>29</v>
      </c>
      <c r="C9" s="2">
        <v>77</v>
      </c>
      <c r="D9" s="2">
        <v>66</v>
      </c>
      <c r="E9" s="2">
        <v>73</v>
      </c>
      <c r="F9" s="2">
        <f t="shared" si="0"/>
        <v>90</v>
      </c>
      <c r="G9" s="2">
        <v>78</v>
      </c>
      <c r="H9" s="2">
        <v>88</v>
      </c>
      <c r="I9" s="2">
        <v>97</v>
      </c>
      <c r="J9" s="2">
        <f t="shared" si="1"/>
        <v>126</v>
      </c>
      <c r="K9" s="2"/>
      <c r="L9" s="2"/>
      <c r="M9" s="2"/>
      <c r="N9" s="2"/>
      <c r="O9" s="2">
        <v>455</v>
      </c>
      <c r="P9" s="2">
        <v>306</v>
      </c>
      <c r="Q9" s="2">
        <v>389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B10" s="1" t="s">
        <v>21</v>
      </c>
      <c r="C10" s="8">
        <v>7192</v>
      </c>
      <c r="D10" s="8">
        <v>13507</v>
      </c>
      <c r="E10" s="8">
        <v>18120</v>
      </c>
      <c r="F10" s="8">
        <f t="shared" si="0"/>
        <v>22103</v>
      </c>
      <c r="G10" s="8">
        <v>26044</v>
      </c>
      <c r="H10" s="8">
        <v>30040</v>
      </c>
      <c r="I10" s="8">
        <v>35082</v>
      </c>
      <c r="J10" s="8">
        <f>+Q10-SUM(G10:I10)</f>
        <v>39331</v>
      </c>
      <c r="K10" s="2"/>
      <c r="L10" s="8"/>
      <c r="M10" s="8"/>
      <c r="N10" s="8"/>
      <c r="O10" s="8">
        <v>26974</v>
      </c>
      <c r="P10" s="8">
        <v>60922</v>
      </c>
      <c r="Q10" s="8">
        <v>130497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B11" t="s">
        <v>22</v>
      </c>
      <c r="C11" s="2">
        <v>2544</v>
      </c>
      <c r="D11" s="2">
        <v>4045</v>
      </c>
      <c r="E11" s="2">
        <v>4720</v>
      </c>
      <c r="F11" s="2">
        <f t="shared" si="0"/>
        <v>5312</v>
      </c>
      <c r="G11" s="2">
        <v>5638</v>
      </c>
      <c r="H11" s="2">
        <v>7466</v>
      </c>
      <c r="I11" s="2">
        <v>8926</v>
      </c>
      <c r="J11" s="2">
        <f t="shared" si="1"/>
        <v>10609</v>
      </c>
      <c r="K11" s="2"/>
      <c r="L11" s="2"/>
      <c r="M11" s="2"/>
      <c r="N11" s="2"/>
      <c r="O11" s="2">
        <v>11618</v>
      </c>
      <c r="P11" s="2">
        <v>16621</v>
      </c>
      <c r="Q11" s="2">
        <v>32639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B12" t="s">
        <v>23</v>
      </c>
      <c r="C12" s="2">
        <f t="shared" ref="C12:G12" si="2">+C10-C11</f>
        <v>4648</v>
      </c>
      <c r="D12" s="2">
        <f t="shared" si="2"/>
        <v>9462</v>
      </c>
      <c r="E12" s="2">
        <f t="shared" si="2"/>
        <v>13400</v>
      </c>
      <c r="F12" s="2">
        <f t="shared" si="2"/>
        <v>16791</v>
      </c>
      <c r="G12" s="2">
        <f t="shared" si="2"/>
        <v>20406</v>
      </c>
      <c r="H12" s="2">
        <f>+H10-H11</f>
        <v>22574</v>
      </c>
      <c r="I12" s="2">
        <f t="shared" ref="I12:J12" si="3">+I10-I11</f>
        <v>26156</v>
      </c>
      <c r="J12" s="2">
        <f t="shared" si="3"/>
        <v>28722</v>
      </c>
      <c r="K12" s="2"/>
      <c r="L12" s="2">
        <f t="shared" ref="L12:N12" si="4">+L10-L11</f>
        <v>0</v>
      </c>
      <c r="M12" s="2">
        <f t="shared" si="4"/>
        <v>0</v>
      </c>
      <c r="N12" s="2">
        <f t="shared" si="4"/>
        <v>0</v>
      </c>
      <c r="O12" s="2">
        <f>+O10-O11</f>
        <v>15356</v>
      </c>
      <c r="P12" s="2">
        <f t="shared" ref="P12:Q12" si="5">+P10-P11</f>
        <v>44301</v>
      </c>
      <c r="Q12" s="2">
        <f t="shared" si="5"/>
        <v>97858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B13" t="s">
        <v>24</v>
      </c>
      <c r="C13" s="2">
        <v>1875</v>
      </c>
      <c r="D13" s="2">
        <v>2040</v>
      </c>
      <c r="E13" s="2">
        <v>2294</v>
      </c>
      <c r="F13" s="2">
        <f t="shared" si="0"/>
        <v>2466</v>
      </c>
      <c r="G13" s="2">
        <v>2720</v>
      </c>
      <c r="H13" s="2">
        <v>3090</v>
      </c>
      <c r="I13" s="2">
        <v>3390</v>
      </c>
      <c r="J13" s="2">
        <f t="shared" si="1"/>
        <v>3714</v>
      </c>
      <c r="K13" s="2"/>
      <c r="L13" s="2"/>
      <c r="M13" s="2"/>
      <c r="N13" s="2"/>
      <c r="O13" s="2">
        <v>7339</v>
      </c>
      <c r="P13" s="2">
        <v>8675</v>
      </c>
      <c r="Q13" s="2">
        <v>12914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B14" t="s">
        <v>25</v>
      </c>
      <c r="C14" s="2">
        <v>633</v>
      </c>
      <c r="D14" s="2">
        <v>622</v>
      </c>
      <c r="E14" s="2">
        <v>689</v>
      </c>
      <c r="F14" s="2">
        <f t="shared" si="0"/>
        <v>710</v>
      </c>
      <c r="G14" s="2">
        <v>777</v>
      </c>
      <c r="H14" s="2">
        <v>842</v>
      </c>
      <c r="I14" s="2">
        <v>897</v>
      </c>
      <c r="J14" s="2">
        <f t="shared" si="1"/>
        <v>975</v>
      </c>
      <c r="K14" s="2"/>
      <c r="L14" s="2"/>
      <c r="M14" s="2"/>
      <c r="N14" s="2"/>
      <c r="O14" s="2">
        <v>2440</v>
      </c>
      <c r="P14" s="2">
        <v>2654</v>
      </c>
      <c r="Q14" s="2">
        <v>3491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B15" t="s">
        <v>54</v>
      </c>
      <c r="C15" s="2">
        <v>0</v>
      </c>
      <c r="D15" s="2">
        <v>0</v>
      </c>
      <c r="E15" s="2">
        <v>0</v>
      </c>
      <c r="F15" s="2">
        <f t="shared" si="0"/>
        <v>0</v>
      </c>
      <c r="G15" s="2">
        <v>0</v>
      </c>
      <c r="H15" s="2">
        <v>0</v>
      </c>
      <c r="I15" s="2">
        <v>0</v>
      </c>
      <c r="J15" s="2">
        <f t="shared" si="1"/>
        <v>0</v>
      </c>
      <c r="K15" s="2"/>
      <c r="L15" s="2"/>
      <c r="M15" s="2"/>
      <c r="N15" s="2"/>
      <c r="O15" s="2">
        <v>1353</v>
      </c>
      <c r="P15" s="2">
        <v>0</v>
      </c>
      <c r="Q15" s="2"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B16" t="s">
        <v>26</v>
      </c>
      <c r="C16" s="2">
        <f t="shared" ref="C16" si="6">+C12-C13-C14-C15</f>
        <v>2140</v>
      </c>
      <c r="D16" s="2">
        <f t="shared" ref="D16" si="7">+D12-D13-D14-D15</f>
        <v>6800</v>
      </c>
      <c r="E16" s="2">
        <f t="shared" ref="E16" si="8">+E12-E13-E14-E15</f>
        <v>10417</v>
      </c>
      <c r="F16" s="2">
        <f t="shared" ref="F16" si="9">+F12-F13-F14-F15</f>
        <v>13615</v>
      </c>
      <c r="G16" s="2">
        <f t="shared" ref="G16" si="10">+G12-G13-G14-G15</f>
        <v>16909</v>
      </c>
      <c r="H16" s="2">
        <f t="shared" ref="H16" si="11">+H12-H13-H14-H15</f>
        <v>18642</v>
      </c>
      <c r="I16" s="2">
        <f t="shared" ref="I16" si="12">+I12-I13-I14-I15</f>
        <v>21869</v>
      </c>
      <c r="J16" s="2">
        <f t="shared" ref="J16" si="13">+J12-J13-J14-J15</f>
        <v>24033</v>
      </c>
      <c r="K16" s="2"/>
      <c r="L16" s="2">
        <f t="shared" ref="L16:P16" si="14">+L12-L13-L14-L15</f>
        <v>0</v>
      </c>
      <c r="M16" s="2">
        <f t="shared" si="14"/>
        <v>0</v>
      </c>
      <c r="N16" s="2">
        <f t="shared" si="14"/>
        <v>0</v>
      </c>
      <c r="O16" s="2">
        <f t="shared" si="14"/>
        <v>4224</v>
      </c>
      <c r="P16" s="2">
        <f t="shared" si="14"/>
        <v>32972</v>
      </c>
      <c r="Q16" s="2">
        <f>+Q12-Q13-Q14-Q15</f>
        <v>81453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:37" x14ac:dyDescent="0.25">
      <c r="B17" t="s">
        <v>27</v>
      </c>
      <c r="C17" s="2">
        <v>150</v>
      </c>
      <c r="D17" s="2">
        <v>187</v>
      </c>
      <c r="E17" s="2">
        <v>234</v>
      </c>
      <c r="F17" s="2">
        <f t="shared" si="0"/>
        <v>295</v>
      </c>
      <c r="G17" s="2">
        <v>359</v>
      </c>
      <c r="H17" s="2">
        <v>444</v>
      </c>
      <c r="I17" s="2">
        <v>472</v>
      </c>
      <c r="J17" s="2">
        <f t="shared" si="1"/>
        <v>511</v>
      </c>
      <c r="K17" s="2"/>
      <c r="L17" s="2"/>
      <c r="M17" s="2"/>
      <c r="N17" s="2"/>
      <c r="O17" s="2">
        <v>267</v>
      </c>
      <c r="P17" s="2">
        <v>866</v>
      </c>
      <c r="Q17" s="2">
        <v>1786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x14ac:dyDescent="0.25">
      <c r="B18" t="s">
        <v>28</v>
      </c>
      <c r="C18" s="2">
        <v>66</v>
      </c>
      <c r="D18" s="2">
        <v>65</v>
      </c>
      <c r="E18" s="2">
        <v>63</v>
      </c>
      <c r="F18" s="2">
        <f t="shared" si="0"/>
        <v>63</v>
      </c>
      <c r="G18" s="2">
        <v>64</v>
      </c>
      <c r="H18" s="2">
        <v>61</v>
      </c>
      <c r="I18" s="2">
        <v>61</v>
      </c>
      <c r="J18" s="2">
        <f t="shared" si="1"/>
        <v>61</v>
      </c>
      <c r="K18" s="2"/>
      <c r="L18" s="2"/>
      <c r="M18" s="2"/>
      <c r="N18" s="2"/>
      <c r="O18" s="2">
        <v>262</v>
      </c>
      <c r="P18" s="2">
        <v>257</v>
      </c>
      <c r="Q18" s="2">
        <v>247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:37" x14ac:dyDescent="0.25">
      <c r="B19" t="s">
        <v>29</v>
      </c>
      <c r="C19" s="2">
        <v>-15</v>
      </c>
      <c r="D19" s="2">
        <v>59</v>
      </c>
      <c r="E19" s="2">
        <v>-66</v>
      </c>
      <c r="F19" s="2">
        <f t="shared" si="0"/>
        <v>259</v>
      </c>
      <c r="G19" s="2">
        <v>75</v>
      </c>
      <c r="H19" s="2">
        <v>189</v>
      </c>
      <c r="I19" s="2">
        <v>36</v>
      </c>
      <c r="J19" s="2">
        <f t="shared" si="1"/>
        <v>734</v>
      </c>
      <c r="K19" s="2"/>
      <c r="L19" s="2"/>
      <c r="M19" s="2"/>
      <c r="N19" s="2"/>
      <c r="O19" s="2">
        <v>-48</v>
      </c>
      <c r="P19" s="2">
        <v>237</v>
      </c>
      <c r="Q19" s="2">
        <v>1034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:37" x14ac:dyDescent="0.25">
      <c r="B20" t="s">
        <v>30</v>
      </c>
      <c r="C20" s="2">
        <f t="shared" ref="C20:F20" si="15">+C16+C17-C18+C19</f>
        <v>2209</v>
      </c>
      <c r="D20" s="2">
        <f t="shared" si="15"/>
        <v>6981</v>
      </c>
      <c r="E20" s="2">
        <f t="shared" si="15"/>
        <v>10522</v>
      </c>
      <c r="F20" s="2">
        <f t="shared" si="15"/>
        <v>14106</v>
      </c>
      <c r="G20" s="2">
        <f>+G16+G17-G18+G19</f>
        <v>17279</v>
      </c>
      <c r="H20" s="2">
        <f>+H16+H17-H18+H19</f>
        <v>19214</v>
      </c>
      <c r="I20" s="2">
        <f t="shared" ref="I20:J20" si="16">+I16+I17-I18+I19</f>
        <v>22316</v>
      </c>
      <c r="J20" s="2">
        <f t="shared" si="16"/>
        <v>25217</v>
      </c>
      <c r="K20" s="2"/>
      <c r="L20" s="2">
        <f t="shared" ref="L20:P20" si="17">+L16-L18+L17+L19</f>
        <v>0</v>
      </c>
      <c r="M20" s="2">
        <f t="shared" si="17"/>
        <v>0</v>
      </c>
      <c r="N20" s="2">
        <f t="shared" si="17"/>
        <v>0</v>
      </c>
      <c r="O20" s="2">
        <f t="shared" si="17"/>
        <v>4181</v>
      </c>
      <c r="P20" s="2">
        <f t="shared" si="17"/>
        <v>33818</v>
      </c>
      <c r="Q20" s="2">
        <f>+Q16-Q18+Q17+Q19</f>
        <v>84026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:37" x14ac:dyDescent="0.25">
      <c r="B21" t="s">
        <v>31</v>
      </c>
      <c r="C21" s="2">
        <v>166</v>
      </c>
      <c r="D21" s="2">
        <v>793</v>
      </c>
      <c r="E21" s="2">
        <v>1279</v>
      </c>
      <c r="F21" s="2">
        <f t="shared" si="0"/>
        <v>1820</v>
      </c>
      <c r="G21" s="2">
        <v>2398</v>
      </c>
      <c r="H21" s="2">
        <v>2615</v>
      </c>
      <c r="I21" s="2">
        <v>3007</v>
      </c>
      <c r="J21" s="2">
        <f t="shared" si="1"/>
        <v>3126</v>
      </c>
      <c r="K21" s="2"/>
      <c r="L21" s="2"/>
      <c r="M21" s="2"/>
      <c r="N21" s="2"/>
      <c r="O21" s="2">
        <v>-187</v>
      </c>
      <c r="P21" s="2">
        <v>4058</v>
      </c>
      <c r="Q21" s="2">
        <v>11146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:37" x14ac:dyDescent="0.25">
      <c r="B22" t="s">
        <v>32</v>
      </c>
      <c r="C22" s="2">
        <f t="shared" ref="C22:G22" si="18">+C20-C21</f>
        <v>2043</v>
      </c>
      <c r="D22" s="2">
        <f t="shared" si="18"/>
        <v>6188</v>
      </c>
      <c r="E22" s="2">
        <f t="shared" si="18"/>
        <v>9243</v>
      </c>
      <c r="F22" s="2">
        <f t="shared" si="18"/>
        <v>12286</v>
      </c>
      <c r="G22" s="2">
        <f t="shared" si="18"/>
        <v>14881</v>
      </c>
      <c r="H22" s="2">
        <f>+H20-H21</f>
        <v>16599</v>
      </c>
      <c r="I22" s="2">
        <f t="shared" ref="I22:J22" si="19">+I20-I21</f>
        <v>19309</v>
      </c>
      <c r="J22" s="2">
        <f t="shared" si="19"/>
        <v>22091</v>
      </c>
      <c r="K22" s="2"/>
      <c r="L22" s="2">
        <f t="shared" ref="L22:P22" si="20">+L20-L21</f>
        <v>0</v>
      </c>
      <c r="M22" s="2">
        <f t="shared" si="20"/>
        <v>0</v>
      </c>
      <c r="N22" s="2">
        <f t="shared" si="20"/>
        <v>0</v>
      </c>
      <c r="O22" s="2">
        <f t="shared" si="20"/>
        <v>4368</v>
      </c>
      <c r="P22" s="2">
        <f t="shared" si="20"/>
        <v>29760</v>
      </c>
      <c r="Q22" s="2">
        <f>+Q20-Q21</f>
        <v>72880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:3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:37" x14ac:dyDescent="0.25">
      <c r="B24" t="s">
        <v>33</v>
      </c>
      <c r="C24" s="9">
        <f t="shared" ref="C24:G24" si="21">C22/C25</f>
        <v>0.82712550607287449</v>
      </c>
      <c r="D24" s="9">
        <f t="shared" si="21"/>
        <v>0.25023252052246353</v>
      </c>
      <c r="E24" s="9">
        <f t="shared" si="21"/>
        <v>0.37451377633711508</v>
      </c>
      <c r="F24" s="9">
        <f t="shared" si="21"/>
        <v>0.49761036857027136</v>
      </c>
      <c r="G24" s="9">
        <f t="shared" si="21"/>
        <v>6.0442729488220959</v>
      </c>
      <c r="H24" s="9">
        <f>H22/H25</f>
        <v>0.67536007811864274</v>
      </c>
      <c r="I24" s="9">
        <f t="shared" ref="I24:J24" si="22">I22/I25</f>
        <v>0.78706232421636169</v>
      </c>
      <c r="J24" s="9">
        <f t="shared" si="22"/>
        <v>0.89965383832213397</v>
      </c>
      <c r="K24" s="2"/>
      <c r="L24" s="9" t="e">
        <f t="shared" ref="L24:P24" si="23">+L22/L25</f>
        <v>#DIV/0!</v>
      </c>
      <c r="M24" s="9" t="e">
        <f t="shared" si="23"/>
        <v>#DIV/0!</v>
      </c>
      <c r="N24" s="9" t="e">
        <f t="shared" si="23"/>
        <v>#DIV/0!</v>
      </c>
      <c r="O24" s="9">
        <f t="shared" si="23"/>
        <v>0.17563329312424608</v>
      </c>
      <c r="P24" s="9">
        <f t="shared" si="23"/>
        <v>1.2053462940461726</v>
      </c>
      <c r="Q24" s="9">
        <f>+Q22/Q25</f>
        <v>2.9680309509264915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:37" x14ac:dyDescent="0.25">
      <c r="B25" t="s">
        <v>4</v>
      </c>
      <c r="C25" s="2">
        <v>2470</v>
      </c>
      <c r="D25" s="2">
        <v>24729</v>
      </c>
      <c r="E25" s="2">
        <v>24680</v>
      </c>
      <c r="F25" s="2">
        <f>+P25</f>
        <v>24690</v>
      </c>
      <c r="G25" s="2">
        <v>2462</v>
      </c>
      <c r="H25" s="2">
        <v>24578</v>
      </c>
      <c r="I25" s="2">
        <v>24533</v>
      </c>
      <c r="J25" s="2">
        <f>+Q25</f>
        <v>24555</v>
      </c>
      <c r="K25" s="2"/>
      <c r="L25" s="2"/>
      <c r="M25" s="2"/>
      <c r="N25" s="2"/>
      <c r="O25" s="2">
        <v>24870</v>
      </c>
      <c r="P25" s="2">
        <v>24690</v>
      </c>
      <c r="Q25" s="2">
        <v>24555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:3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:37" x14ac:dyDescent="0.25">
      <c r="B27" t="s">
        <v>55</v>
      </c>
      <c r="C27" s="2"/>
      <c r="D27" s="2"/>
      <c r="E27" s="2"/>
      <c r="F27" s="2"/>
      <c r="G27" s="10">
        <f t="shared" ref="G27:G34" si="24">G3/C3-1</f>
        <v>4.2668067226890756</v>
      </c>
      <c r="H27" s="10">
        <f t="shared" ref="H27:H34" si="25">H3/D3-1</f>
        <v>1.5449966095127388</v>
      </c>
      <c r="I27" s="10">
        <f t="shared" ref="I27:J33" si="26">I3/E3-1</f>
        <v>1.1200909466721787</v>
      </c>
      <c r="J27" s="10">
        <f t="shared" si="26"/>
        <v>0.93327537491849588</v>
      </c>
      <c r="K27" s="2"/>
      <c r="L27" s="2"/>
      <c r="M27" s="10" t="e">
        <f t="shared" ref="M27:P33" si="27">+M3/L3-1</f>
        <v>#DIV/0!</v>
      </c>
      <c r="N27" s="10" t="e">
        <f t="shared" si="27"/>
        <v>#DIV/0!</v>
      </c>
      <c r="O27" s="10" t="e">
        <f t="shared" si="27"/>
        <v>#DIV/0!</v>
      </c>
      <c r="P27" s="10">
        <f t="shared" si="27"/>
        <v>2.1672775741419525</v>
      </c>
      <c r="Q27" s="10">
        <f t="shared" ref="Q27:Q33" si="28">+Q3/P3-1</f>
        <v>1.4236927932667016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:37" x14ac:dyDescent="0.25">
      <c r="B28" t="s">
        <v>56</v>
      </c>
      <c r="C28" s="2"/>
      <c r="D28" s="2"/>
      <c r="E28" s="2"/>
      <c r="F28" s="2"/>
      <c r="G28" s="10">
        <f t="shared" si="24"/>
        <v>4.7765862377122428</v>
      </c>
      <c r="H28" s="10">
        <f t="shared" si="25"/>
        <v>1.6247097073850441</v>
      </c>
      <c r="I28" s="10">
        <f t="shared" si="26"/>
        <v>1.321464561639234</v>
      </c>
      <c r="J28" s="10">
        <f t="shared" si="26"/>
        <v>1.1598885424268559</v>
      </c>
      <c r="K28" s="2"/>
      <c r="L28" s="2"/>
      <c r="M28" s="10" t="e">
        <f t="shared" si="27"/>
        <v>#DIV/0!</v>
      </c>
      <c r="N28" s="10" t="e">
        <f t="shared" si="27"/>
        <v>#DIV/0!</v>
      </c>
      <c r="O28" s="10" t="e">
        <f t="shared" si="27"/>
        <v>#DIV/0!</v>
      </c>
      <c r="P28" s="10">
        <f t="shared" si="27"/>
        <v>2.4417248387381814</v>
      </c>
      <c r="Q28" s="10">
        <f t="shared" si="28"/>
        <v>1.6237740693196407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:37" x14ac:dyDescent="0.25">
      <c r="B29" t="s">
        <v>57</v>
      </c>
      <c r="C29" s="2"/>
      <c r="D29" s="2"/>
      <c r="E29" s="2"/>
      <c r="F29" s="2"/>
      <c r="G29" s="10">
        <f t="shared" si="24"/>
        <v>2.4207119741100325</v>
      </c>
      <c r="H29" s="10">
        <f t="shared" si="25"/>
        <v>1.1437755698421976</v>
      </c>
      <c r="I29" s="10">
        <f t="shared" si="26"/>
        <v>0.19992325402916356</v>
      </c>
      <c r="J29" s="10">
        <f t="shared" si="26"/>
        <v>-9.2164515160612415E-2</v>
      </c>
      <c r="K29" s="2"/>
      <c r="L29" s="2"/>
      <c r="M29" s="10" t="e">
        <f t="shared" si="27"/>
        <v>#DIV/0!</v>
      </c>
      <c r="N29" s="10" t="e">
        <f t="shared" si="27"/>
        <v>#DIV/0!</v>
      </c>
      <c r="O29" s="10" t="e">
        <f t="shared" si="27"/>
        <v>#DIV/0!</v>
      </c>
      <c r="P29" s="10">
        <f t="shared" si="27"/>
        <v>1.3251084598698482</v>
      </c>
      <c r="Q29" s="10">
        <f t="shared" si="28"/>
        <v>0.51486880466472296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:37" x14ac:dyDescent="0.25">
      <c r="B30" t="s">
        <v>58</v>
      </c>
      <c r="C30" s="2"/>
      <c r="D30" s="2"/>
      <c r="E30" s="2"/>
      <c r="F30" s="2"/>
      <c r="G30" s="10">
        <f t="shared" si="24"/>
        <v>0.18169642857142865</v>
      </c>
      <c r="H30" s="10">
        <f t="shared" si="25"/>
        <v>0.15848753016894612</v>
      </c>
      <c r="I30" s="10">
        <f t="shared" si="26"/>
        <v>0.14810924369747891</v>
      </c>
      <c r="J30" s="10">
        <f t="shared" si="26"/>
        <v>-0.11204188481675392</v>
      </c>
      <c r="K30" s="2"/>
      <c r="L30" s="2"/>
      <c r="M30" s="10" t="e">
        <f t="shared" si="27"/>
        <v>#DIV/0!</v>
      </c>
      <c r="N30" s="10" t="e">
        <f t="shared" si="27"/>
        <v>#DIV/0!</v>
      </c>
      <c r="O30" s="10" t="e">
        <f t="shared" si="27"/>
        <v>#DIV/0!</v>
      </c>
      <c r="P30" s="10">
        <f t="shared" si="27"/>
        <v>0.15220028675416342</v>
      </c>
      <c r="Q30" s="10">
        <f t="shared" si="28"/>
        <v>8.643629750167503E-2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:37" x14ac:dyDescent="0.25">
      <c r="B31" t="s">
        <v>59</v>
      </c>
      <c r="C31" s="2"/>
      <c r="D31" s="2"/>
      <c r="E31" s="2"/>
      <c r="F31" s="2"/>
      <c r="G31" s="10">
        <f t="shared" si="24"/>
        <v>0.44745762711864412</v>
      </c>
      <c r="H31" s="10">
        <f t="shared" si="25"/>
        <v>0.19788918205804751</v>
      </c>
      <c r="I31" s="10">
        <f t="shared" si="26"/>
        <v>0.16826923076923084</v>
      </c>
      <c r="J31" s="10">
        <f t="shared" si="26"/>
        <v>0.10367170626349886</v>
      </c>
      <c r="K31" s="2"/>
      <c r="L31" s="2"/>
      <c r="M31" s="10" t="e">
        <f t="shared" si="27"/>
        <v>#DIV/0!</v>
      </c>
      <c r="N31" s="10" t="e">
        <f t="shared" si="27"/>
        <v>#DIV/0!</v>
      </c>
      <c r="O31" s="10" t="e">
        <f t="shared" si="27"/>
        <v>#DIV/0!</v>
      </c>
      <c r="P31" s="10">
        <f t="shared" si="27"/>
        <v>5.8290155440414715E-3</v>
      </c>
      <c r="Q31" s="10">
        <f t="shared" si="28"/>
        <v>0.20927237604636195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 x14ac:dyDescent="0.25">
      <c r="B32" t="s">
        <v>60</v>
      </c>
      <c r="C32" s="2"/>
      <c r="D32" s="2"/>
      <c r="E32" s="2"/>
      <c r="F32" s="2"/>
      <c r="G32" s="10">
        <f t="shared" si="24"/>
        <v>0.1114864864864864</v>
      </c>
      <c r="H32" s="10">
        <f t="shared" si="25"/>
        <v>0.3359073359073359</v>
      </c>
      <c r="I32" s="10">
        <f t="shared" si="26"/>
        <v>0.72030651340996177</v>
      </c>
      <c r="J32" s="10">
        <f t="shared" si="26"/>
        <v>1.0727272727272728</v>
      </c>
      <c r="K32" s="2"/>
      <c r="L32" s="2"/>
      <c r="M32" s="10" t="e">
        <f t="shared" si="27"/>
        <v>#DIV/0!</v>
      </c>
      <c r="N32" s="10" t="e">
        <f t="shared" si="27"/>
        <v>#DIV/0!</v>
      </c>
      <c r="O32" s="10" t="e">
        <f t="shared" si="27"/>
        <v>#DIV/0!</v>
      </c>
      <c r="P32" s="10">
        <f t="shared" si="27"/>
        <v>0.20819490586932443</v>
      </c>
      <c r="Q32" s="10">
        <f t="shared" si="28"/>
        <v>0.55270394133822176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x14ac:dyDescent="0.25">
      <c r="B33" t="s">
        <v>61</v>
      </c>
      <c r="C33" s="2"/>
      <c r="D33" s="2"/>
      <c r="E33" s="2"/>
      <c r="F33" s="2"/>
      <c r="G33" s="10">
        <f t="shared" si="24"/>
        <v>1.298701298701288E-2</v>
      </c>
      <c r="H33" s="10">
        <f t="shared" si="25"/>
        <v>0.33333333333333326</v>
      </c>
      <c r="I33" s="10">
        <f t="shared" si="26"/>
        <v>0.32876712328767121</v>
      </c>
      <c r="J33" s="10">
        <f t="shared" si="26"/>
        <v>0.39999999999999991</v>
      </c>
      <c r="K33" s="2"/>
      <c r="L33" s="2"/>
      <c r="M33" s="10" t="e">
        <f t="shared" si="27"/>
        <v>#DIV/0!</v>
      </c>
      <c r="N33" s="10" t="e">
        <f t="shared" si="27"/>
        <v>#DIV/0!</v>
      </c>
      <c r="O33" s="10" t="e">
        <f t="shared" si="27"/>
        <v>#DIV/0!</v>
      </c>
      <c r="P33" s="10">
        <f t="shared" si="27"/>
        <v>-0.32747252747252742</v>
      </c>
      <c r="Q33" s="10">
        <f t="shared" si="28"/>
        <v>0.2712418300653594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x14ac:dyDescent="0.25">
      <c r="B34" t="s">
        <v>34</v>
      </c>
      <c r="C34" s="2"/>
      <c r="D34" s="2"/>
      <c r="E34" s="2"/>
      <c r="F34" s="2"/>
      <c r="G34" s="10">
        <f t="shared" si="24"/>
        <v>2.6212458286985538</v>
      </c>
      <c r="H34" s="10">
        <f t="shared" si="25"/>
        <v>1.2240319834160065</v>
      </c>
      <c r="I34" s="10">
        <f t="shared" ref="I34:J34" si="29">I10/E10-1</f>
        <v>0.93609271523178816</v>
      </c>
      <c r="J34" s="10">
        <f t="shared" si="29"/>
        <v>0.77944170474596208</v>
      </c>
      <c r="K34" s="2"/>
      <c r="L34" s="2"/>
      <c r="M34" s="2"/>
      <c r="N34" s="10" t="e">
        <f t="shared" ref="N34:P34" si="30">+N10/M10-1</f>
        <v>#DIV/0!</v>
      </c>
      <c r="O34" s="10" t="e">
        <f t="shared" si="30"/>
        <v>#DIV/0!</v>
      </c>
      <c r="P34" s="10">
        <f t="shared" si="30"/>
        <v>1.2585452658115224</v>
      </c>
      <c r="Q34" s="10">
        <f>+Q10/P10-1</f>
        <v>1.1420340763599355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x14ac:dyDescent="0.25">
      <c r="B35" t="s">
        <v>35</v>
      </c>
      <c r="C35" s="10">
        <f t="shared" ref="C35:G35" si="31">C12/C10</f>
        <v>0.64627363737486099</v>
      </c>
      <c r="D35" s="10">
        <f t="shared" si="31"/>
        <v>0.7005256533649219</v>
      </c>
      <c r="E35" s="10">
        <f t="shared" si="31"/>
        <v>0.73951434878587197</v>
      </c>
      <c r="F35" s="10">
        <f t="shared" si="31"/>
        <v>0.75967063294575399</v>
      </c>
      <c r="G35" s="10">
        <f t="shared" si="31"/>
        <v>0.78352019659038552</v>
      </c>
      <c r="H35" s="10">
        <f t="shared" ref="H35:J35" si="32">H12/H10</f>
        <v>0.75146471371504664</v>
      </c>
      <c r="I35" s="10">
        <f t="shared" si="32"/>
        <v>0.74556752750698363</v>
      </c>
      <c r="J35" s="10">
        <f t="shared" si="32"/>
        <v>0.73026365970862683</v>
      </c>
      <c r="K35" s="2"/>
      <c r="L35" s="10" t="e">
        <f t="shared" ref="L35:Q35" si="33">L12/L10</f>
        <v>#DIV/0!</v>
      </c>
      <c r="M35" s="10" t="e">
        <f t="shared" si="33"/>
        <v>#DIV/0!</v>
      </c>
      <c r="N35" s="10" t="e">
        <f t="shared" si="33"/>
        <v>#DIV/0!</v>
      </c>
      <c r="O35" s="10">
        <f t="shared" si="33"/>
        <v>0.56928894490991322</v>
      </c>
      <c r="P35" s="10">
        <f t="shared" si="33"/>
        <v>0.72717573290436954</v>
      </c>
      <c r="Q35" s="10">
        <f t="shared" si="33"/>
        <v>0.74988697058169917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x14ac:dyDescent="0.25">
      <c r="B36" t="s">
        <v>36</v>
      </c>
      <c r="C36" s="10">
        <f t="shared" ref="C36:G36" si="34">C16/C10</f>
        <v>0.29755283648498332</v>
      </c>
      <c r="D36" s="10">
        <f t="shared" si="34"/>
        <v>0.50344265936181243</v>
      </c>
      <c r="E36" s="10">
        <f t="shared" si="34"/>
        <v>0.5748896247240618</v>
      </c>
      <c r="F36" s="10">
        <f t="shared" si="34"/>
        <v>0.61597973125820027</v>
      </c>
      <c r="G36" s="10">
        <f t="shared" si="34"/>
        <v>0.64924742743050223</v>
      </c>
      <c r="H36" s="10">
        <f t="shared" ref="H36:J36" si="35">H16/H10</f>
        <v>0.62057256990679099</v>
      </c>
      <c r="I36" s="10">
        <f t="shared" si="35"/>
        <v>0.62336810900176731</v>
      </c>
      <c r="J36" s="10">
        <f t="shared" si="35"/>
        <v>0.61104472299204193</v>
      </c>
      <c r="K36" s="2"/>
      <c r="L36" s="10" t="e">
        <f t="shared" ref="L36:Q36" si="36">L16/L10</f>
        <v>#DIV/0!</v>
      </c>
      <c r="M36" s="10" t="e">
        <f t="shared" si="36"/>
        <v>#DIV/0!</v>
      </c>
      <c r="N36" s="10" t="e">
        <f t="shared" si="36"/>
        <v>#DIV/0!</v>
      </c>
      <c r="O36" s="10">
        <f t="shared" si="36"/>
        <v>0.1565952398606065</v>
      </c>
      <c r="P36" s="10">
        <f t="shared" si="36"/>
        <v>0.54121663766783756</v>
      </c>
      <c r="Q36" s="10">
        <f t="shared" si="36"/>
        <v>0.62417526839697468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x14ac:dyDescent="0.25">
      <c r="B37" t="s">
        <v>37</v>
      </c>
      <c r="C37" s="10">
        <f t="shared" ref="C37:G37" si="37">C21/C20</f>
        <v>7.5147125396106837E-2</v>
      </c>
      <c r="D37" s="10">
        <f t="shared" si="37"/>
        <v>0.11359404096834265</v>
      </c>
      <c r="E37" s="10">
        <f t="shared" si="37"/>
        <v>0.12155483748336818</v>
      </c>
      <c r="F37" s="10">
        <f t="shared" si="37"/>
        <v>0.12902311073302142</v>
      </c>
      <c r="G37" s="10">
        <f t="shared" si="37"/>
        <v>0.13878117946640431</v>
      </c>
      <c r="H37" s="10">
        <f t="shared" ref="H37:J37" si="38">H21/H20</f>
        <v>0.1360986780472572</v>
      </c>
      <c r="I37" s="10">
        <f t="shared" si="38"/>
        <v>0.13474637031726117</v>
      </c>
      <c r="J37" s="10">
        <f t="shared" si="38"/>
        <v>0.1239639925447119</v>
      </c>
      <c r="K37" s="2"/>
      <c r="L37" s="10" t="e">
        <f t="shared" ref="L37:Q37" si="39">L21/L20</f>
        <v>#DIV/0!</v>
      </c>
      <c r="M37" s="10" t="e">
        <f t="shared" si="39"/>
        <v>#DIV/0!</v>
      </c>
      <c r="N37" s="10" t="e">
        <f t="shared" si="39"/>
        <v>#DIV/0!</v>
      </c>
      <c r="O37" s="10">
        <f t="shared" si="39"/>
        <v>-4.4726142071274816E-2</v>
      </c>
      <c r="P37" s="10">
        <f t="shared" si="39"/>
        <v>0.1199952687917677</v>
      </c>
      <c r="Q37" s="10">
        <f t="shared" si="39"/>
        <v>0.13264941803727417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3:3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3:3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3:3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3:3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3:3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3:3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3:3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3:3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3:3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3:3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3:3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3:3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3:3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3:3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3:3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3:3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3:3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3:3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3:3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3:3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3:3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3:3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3:3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3:3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3:3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3:3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3:3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3:3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3:3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3:3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3:3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3:3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3:3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3:3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3:3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3:3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3:3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3:3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3:3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3:3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3:3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3:3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3:3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3:3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3:3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3:3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3:3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3:3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3:3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3:3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3:3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3:3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3:3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3:3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3:3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3:3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3:3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3:3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3:3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3:3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3:3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3:3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3:3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3:3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3:3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3:3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3:3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3:3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3:3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3:3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3:3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3:3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3:3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3:3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3:3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3:3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3:3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3:3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3:3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3:3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3:3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3:3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3:3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3:3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3:3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3:3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3:3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3:3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3:3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3:3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3:3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3:3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3:3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3:3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3:3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3:3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3:3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3:3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3:3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3:3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3:3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3:3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3:3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3:3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3:3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3:3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3:3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3:3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3:3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3:3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3:3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3:3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3:3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3:3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3:3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3:3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3:3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3:3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3:3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3:3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3:3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3:3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3:3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3:3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3:3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3:3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3:3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3:3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3:3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3:3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3:3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3:3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3:3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3:3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3:3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3:3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3:3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3:3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3:3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3:3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3:3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3:3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3:3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3:3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3:3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3:3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3:3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3:3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3:3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3:3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3:3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3:3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3:3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3:3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3:3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3:3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3:3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3:3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3:3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3:3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3:3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3:3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3:3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3:3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3:3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3:3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3:3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3:3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3:3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3:3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3:3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3:3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3:3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3:3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3:3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3:3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3:3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3:3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3:3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3:3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3:3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3:3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3:3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3:3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3:3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3:3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3:3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3:3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3:3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3:3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3:3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3:3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3:3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3:3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3:3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3:3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3:3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3:3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3:3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3:3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3:3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3:3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3:3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3:3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3:3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3:3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3:3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3:3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3:3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3:3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3:3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3:3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3:3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3:3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3:3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3:3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3:3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3:3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3:3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3:3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3:3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3:3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3:3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3:3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3:3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3:3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3:3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3:3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3:3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3:3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3:3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3:3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3:3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3:3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3:3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3:3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3:3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3:3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3:3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3:3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3:3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3:3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3:3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3:3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3:3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3:3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3:3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3:3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3:3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3:3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3:3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3:3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3:3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3:3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3:3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3:3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3:3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3:3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3:3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3:3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3:3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3:3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3:3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3:3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3:3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3:3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3:3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3:3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3:3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3:3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3:3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3:3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3:3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3:3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3:3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3:3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3:3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3:3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3:3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3:3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3:3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3:3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3:3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3:3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3:3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3:3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3:3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3:3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3:3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3:3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3:3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3:3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3:3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3:3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3:3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3:3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3:3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3:3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3:3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3:3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3:3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3:3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3:3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3:3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3:3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3:3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3:3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3:3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3:3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3:3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3:3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3:3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3:3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3:3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3:3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3:3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3:3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3:3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3:3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3:3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3:3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3:3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3:3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3:3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3:3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3:3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3:3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3:3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3:3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3:3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3:3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3:3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3:3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3:3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</sheetData>
  <hyperlinks>
    <hyperlink ref="A1" location="Main!A1" display="Main" xr:uid="{7EC9EFAD-ABD2-4F9A-879B-A63A92EA658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2024-10-01T08:29:07Z</dcterms:created>
  <dcterms:modified xsi:type="dcterms:W3CDTF">2025-04-28T11:30:41Z</dcterms:modified>
</cp:coreProperties>
</file>