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2B874A0-012D-4E8E-B0E2-61047B9A27C1}" xr6:coauthVersionLast="47" xr6:coauthVersionMax="47" xr10:uidLastSave="{00000000-0000-0000-0000-000000000000}"/>
  <bookViews>
    <workbookView xWindow="-120" yWindow="-120" windowWidth="38640" windowHeight="21060" activeTab="1" xr2:uid="{60080457-8EED-45E9-99AC-39ADD7222A04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1" i="2" l="1"/>
  <c r="N71" i="2"/>
  <c r="M71" i="2"/>
  <c r="L71" i="2"/>
  <c r="P54" i="2"/>
  <c r="O54" i="2"/>
  <c r="N54" i="2"/>
  <c r="M54" i="2"/>
  <c r="L54" i="2"/>
  <c r="P61" i="2"/>
  <c r="P63" i="2" s="1"/>
  <c r="P67" i="2" s="1"/>
  <c r="O61" i="2"/>
  <c r="O63" i="2" s="1"/>
  <c r="O67" i="2" s="1"/>
  <c r="N61" i="2"/>
  <c r="N63" i="2" s="1"/>
  <c r="N67" i="2" s="1"/>
  <c r="M61" i="2"/>
  <c r="L61" i="2"/>
  <c r="Q61" i="2"/>
  <c r="Q63" i="2" s="1"/>
  <c r="Q67" i="2" s="1"/>
  <c r="Q54" i="2"/>
  <c r="O35" i="2"/>
  <c r="N35" i="2"/>
  <c r="M35" i="2"/>
  <c r="M46" i="2" s="1"/>
  <c r="L35" i="2"/>
  <c r="L46" i="2" s="1"/>
  <c r="L44" i="2"/>
  <c r="P44" i="2"/>
  <c r="P46" i="2" s="1"/>
  <c r="O44" i="2"/>
  <c r="O46" i="2" s="1"/>
  <c r="N44" i="2"/>
  <c r="N46" i="2" s="1"/>
  <c r="M44" i="2"/>
  <c r="Q44" i="2"/>
  <c r="Q46" i="2" s="1"/>
  <c r="P35" i="2"/>
  <c r="Q35" i="2"/>
  <c r="P15" i="2"/>
  <c r="P12" i="2"/>
  <c r="P11" i="2"/>
  <c r="P14" i="2" s="1"/>
  <c r="P71" i="2" s="1"/>
  <c r="Q15" i="2"/>
  <c r="Q12" i="2"/>
  <c r="Q11" i="2"/>
  <c r="Q24" i="2" s="1"/>
  <c r="H23" i="2"/>
  <c r="I23" i="2"/>
  <c r="G23" i="2"/>
  <c r="J23" i="2"/>
  <c r="J26" i="2"/>
  <c r="I26" i="2"/>
  <c r="H26" i="2"/>
  <c r="G26" i="2"/>
  <c r="F26" i="2"/>
  <c r="E26" i="2"/>
  <c r="D26" i="2"/>
  <c r="J25" i="2"/>
  <c r="I25" i="2"/>
  <c r="H25" i="2"/>
  <c r="G25" i="2"/>
  <c r="F25" i="2"/>
  <c r="E25" i="2"/>
  <c r="D25" i="2"/>
  <c r="J24" i="2"/>
  <c r="I24" i="2"/>
  <c r="H24" i="2"/>
  <c r="G24" i="2"/>
  <c r="F24" i="2"/>
  <c r="E24" i="2"/>
  <c r="D24" i="2"/>
  <c r="O26" i="2"/>
  <c r="N26" i="2"/>
  <c r="M26" i="2"/>
  <c r="L26" i="2"/>
  <c r="O25" i="2"/>
  <c r="N25" i="2"/>
  <c r="M25" i="2"/>
  <c r="L25" i="2"/>
  <c r="O24" i="2"/>
  <c r="N24" i="2"/>
  <c r="M24" i="2"/>
  <c r="L24" i="2"/>
  <c r="P23" i="2"/>
  <c r="O23" i="2"/>
  <c r="N23" i="2"/>
  <c r="M23" i="2"/>
  <c r="Q23" i="2"/>
  <c r="O21" i="2"/>
  <c r="N21" i="2"/>
  <c r="M21" i="2"/>
  <c r="L21" i="2"/>
  <c r="J4" i="1"/>
  <c r="J7" i="1" s="1"/>
  <c r="J6" i="1"/>
  <c r="J5" i="1"/>
  <c r="L63" i="2" l="1"/>
  <c r="L67" i="2" s="1"/>
  <c r="M63" i="2"/>
  <c r="M67" i="2" s="1"/>
  <c r="P16" i="2"/>
  <c r="P18" i="2" s="1"/>
  <c r="P25" i="2"/>
  <c r="Q14" i="2"/>
  <c r="P24" i="2"/>
  <c r="Q16" i="2" l="1"/>
  <c r="Q18" i="2" s="1"/>
  <c r="Q71" i="2"/>
  <c r="Q25" i="2"/>
  <c r="P26" i="2"/>
  <c r="P21" i="2"/>
  <c r="Q26" i="2" l="1"/>
  <c r="Q21" i="2"/>
</calcChain>
</file>

<file path=xl/sharedStrings.xml><?xml version="1.0" encoding="utf-8"?>
<sst xmlns="http://schemas.openxmlformats.org/spreadsheetml/2006/main" count="113" uniqueCount="101">
  <si>
    <t>Price</t>
  </si>
  <si>
    <t>Shares</t>
  </si>
  <si>
    <t>MC</t>
  </si>
  <si>
    <t>Cash</t>
  </si>
  <si>
    <t>Debt</t>
  </si>
  <si>
    <t>EV</t>
  </si>
  <si>
    <t>Japanese Tobacco</t>
  </si>
  <si>
    <t>in mil Yen</t>
  </si>
  <si>
    <t>IR</t>
  </si>
  <si>
    <t>Q224</t>
  </si>
  <si>
    <t>Brands</t>
  </si>
  <si>
    <t>Main</t>
  </si>
  <si>
    <t>Q123</t>
  </si>
  <si>
    <t>Q223</t>
  </si>
  <si>
    <t>Q323</t>
  </si>
  <si>
    <t>Q423</t>
  </si>
  <si>
    <t>Q124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</si>
  <si>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</si>
  <si>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</si>
  <si>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</si>
  <si>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</si>
  <si>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</si>
  <si>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</si>
  <si>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</si>
  <si>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</si>
  <si>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</si>
  <si>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</si>
  <si>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Cobustibles</t>
  </si>
  <si>
    <t>Winston</t>
  </si>
  <si>
    <t>Mevius</t>
  </si>
  <si>
    <t>Camel</t>
  </si>
  <si>
    <t>LD</t>
  </si>
  <si>
    <t>Reduced Risk Products</t>
  </si>
  <si>
    <t>Ploom</t>
  </si>
  <si>
    <t>With</t>
  </si>
  <si>
    <t>Logic</t>
  </si>
  <si>
    <t>Nordic Spirit</t>
  </si>
  <si>
    <t>Other Brands</t>
  </si>
  <si>
    <t>100 Brands worldwide</t>
  </si>
  <si>
    <t xml:space="preserve">Benson&amp;Hedges, American Spirit, Sobranie, Silk Cut </t>
  </si>
  <si>
    <t>https://www.jt.com/</t>
  </si>
  <si>
    <t>Tobacco</t>
  </si>
  <si>
    <t>Cigarette Volume</t>
  </si>
  <si>
    <t>RRP Volume</t>
  </si>
  <si>
    <t>Pharma</t>
  </si>
  <si>
    <t>Notes:</t>
  </si>
  <si>
    <t>Revenue Forecast:</t>
  </si>
  <si>
    <t>Initial 3.016.000</t>
  </si>
  <si>
    <t>Revised 3.109.000</t>
  </si>
  <si>
    <t>COGS</t>
  </si>
  <si>
    <t>Gross Profit</t>
  </si>
  <si>
    <t>Other Income</t>
  </si>
  <si>
    <t>SGA</t>
  </si>
  <si>
    <t>Operating Profit</t>
  </si>
  <si>
    <t>Financial Income</t>
  </si>
  <si>
    <t>Pretax Income</t>
  </si>
  <si>
    <t>Income Tax</t>
  </si>
  <si>
    <t>Net Income</t>
  </si>
  <si>
    <t>EPS</t>
  </si>
  <si>
    <t>Revenue Growth</t>
  </si>
  <si>
    <t>Gross Margin</t>
  </si>
  <si>
    <t>Operating Margin</t>
  </si>
  <si>
    <t>Tax Rate</t>
  </si>
  <si>
    <t>Balance Sheet</t>
  </si>
  <si>
    <t>x</t>
  </si>
  <si>
    <t>Revenue by Region</t>
  </si>
  <si>
    <t>Asia</t>
  </si>
  <si>
    <t>Europe</t>
  </si>
  <si>
    <t>EMA</t>
  </si>
  <si>
    <t>Cash and Cash Equivalents</t>
  </si>
  <si>
    <t>Account Receivables</t>
  </si>
  <si>
    <t>Inventories</t>
  </si>
  <si>
    <t>Financial Assets</t>
  </si>
  <si>
    <t>Other</t>
  </si>
  <si>
    <t>Current Assets</t>
  </si>
  <si>
    <t>Assets held for sale</t>
  </si>
  <si>
    <t>Assets</t>
  </si>
  <si>
    <t>Non current Assets</t>
  </si>
  <si>
    <t>Deffered Tax</t>
  </si>
  <si>
    <t>PP&amp;E</t>
  </si>
  <si>
    <t>Goodwill</t>
  </si>
  <si>
    <t>Intangibles</t>
  </si>
  <si>
    <t>Investment Property</t>
  </si>
  <si>
    <t>Retirement Assets</t>
  </si>
  <si>
    <t>Equity Investments</t>
  </si>
  <si>
    <t>Accounts Payables</t>
  </si>
  <si>
    <t>Bonds &amp; Debt</t>
  </si>
  <si>
    <t>Tax Payables</t>
  </si>
  <si>
    <t>Finacial Liabilties</t>
  </si>
  <si>
    <t>Provisions</t>
  </si>
  <si>
    <t>Current Liabilties</t>
  </si>
  <si>
    <t>Liabilties</t>
  </si>
  <si>
    <t>Non Current Liabilties</t>
  </si>
  <si>
    <t>Retirement Liabilties</t>
  </si>
  <si>
    <t>Non Current Tax Liabilties</t>
  </si>
  <si>
    <t>Equity</t>
  </si>
  <si>
    <t>Liabilties &amp; Equity</t>
  </si>
  <si>
    <t>Cashflow Statement</t>
  </si>
  <si>
    <t xml:space="preserve">D&amp;A </t>
  </si>
  <si>
    <t>Other Adjustments</t>
  </si>
  <si>
    <t>Processed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</si>
</sst>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5" fillId="0" borderId="0" xfId="1" applyFont="1"/>
    <xf numFmtId="0" fontId="1" fillId="0" borderId="0" xfId="0" applyFont="1" applyAlignment="1">
      <alignment horizontal="right"/>
    </xf>
    <xf numFmtId="0" fontId="6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7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6" fillId="0" borderId="0" xfId="0" applyFont="1"/>
    <xf numFmtId="9" fontId="1" fillId="0" borderId="0" xfId="2" applyFont="1"/>
    <xf numFmtId="164" fontId="4" fillId="0" borderId="0" xfId="0" applyNumberFormat="1" applyFont="1"/>
    <xf numFmtId="9" fontId="4" fillId="0" borderId="0" xfId="2" applyFont="1"/>
    <xf numFmtId="0" fontId="1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152400</xdr:rowOff>
    </xdr:from>
    <xdr:to>
      <xdr:col>17</xdr:col>
      <xdr:colOff>19050</xdr:colOff>
      <xdr:row>28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D71809A-7261-9F82-FF47-5BBC74C12B34}"/>
            </a:ext>
          </a:extLst>
        </xdr:cNvPr>
        <xdr:cNvCxnSpPr/>
      </xdr:nvCxnSpPr>
      <xdr:spPr>
        <a:xfrm flipH="1">
          <a:off x="10598150" y="152400"/>
          <a:ext cx="19050" cy="5187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jt.com/" TargetMode="External"/><Relationship Id="rId1" Type="http://schemas.openxmlformats.org/officeDocument/2006/relationships/hyperlink" Target="https://www.jti.com/about-us/our-business/investor-inform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904FC-F4B1-4370-9C42-66C78A1263A0}">
  <dimension ref="A1:M25"/>
  <sheetViews>
    <sheetView zoomScale="200" zoomScaleNormal="200" workbookViewId="0">
      <selection activeCell="B3" sqref="B3"/>
    </sheetView>
  </sheetViews>
  <sheetFormatPr defaultRowHeight="12.75" x14ac:dyDescent="0.2"/>
  <cols>
    <col min="1" max="1" width="4.140625" style="2" customWidth="1"/>
    <col min="2" max="2" width="19.42578125" style="2" bestFit="1" customWidth="1"/>
    <col min="3" max="9" width="9.140625" style="2"/>
    <col min="10" max="10" width="11.5703125" style="2" customWidth="1"/>
    <col min="11" max="12" width="9.140625" style="2"/>
    <col min="13" max="13" width="10.85546875" style="2" bestFit="1" customWidth="1"/>
    <col min="14" max="16384" width="9.140625" style="2"/>
  </cols>
  <sheetData>
    <row r="1" spans="1:13" x14ac:dyDescent="0.2">
      <c r="A1" s="1" t="s">
        <v>6</v>
      </c>
    </row>
    <row r="2" spans="1:13" x14ac:dyDescent="0.2">
      <c r="A2" s="2" t="s">
        <v>7</v>
      </c>
      <c r="I2" s="2" t="s">
        <v>0</v>
      </c>
      <c r="J2" s="3">
        <v>4080</v>
      </c>
    </row>
    <row r="3" spans="1:13" x14ac:dyDescent="0.2">
      <c r="C3" s="4" t="s">
        <v>40</v>
      </c>
      <c r="I3" s="2" t="s">
        <v>1</v>
      </c>
      <c r="J3" s="3">
        <v>1775.6347480288</v>
      </c>
      <c r="K3" s="5" t="s">
        <v>9</v>
      </c>
    </row>
    <row r="4" spans="1:13" x14ac:dyDescent="0.2">
      <c r="C4" s="4" t="s">
        <v>8</v>
      </c>
      <c r="I4" s="2" t="s">
        <v>2</v>
      </c>
      <c r="J4" s="3">
        <f>J2*J3</f>
        <v>7244589.7719575036</v>
      </c>
      <c r="K4" s="5"/>
    </row>
    <row r="5" spans="1:13" x14ac:dyDescent="0.2">
      <c r="I5" s="2" t="s">
        <v>3</v>
      </c>
      <c r="J5" s="3">
        <f>1040206+58633</f>
        <v>1098839</v>
      </c>
      <c r="K5" s="5" t="s">
        <v>9</v>
      </c>
    </row>
    <row r="6" spans="1:13" x14ac:dyDescent="0.2">
      <c r="B6" s="6" t="s">
        <v>10</v>
      </c>
      <c r="C6" s="7"/>
      <c r="D6" s="7"/>
      <c r="E6" s="7"/>
      <c r="F6" s="8"/>
      <c r="I6" s="2" t="s">
        <v>4</v>
      </c>
      <c r="J6" s="3">
        <f>233333+44470+908926+40678</f>
        <v>1227407</v>
      </c>
      <c r="K6" s="5" t="s">
        <v>9</v>
      </c>
    </row>
    <row r="7" spans="1:13" x14ac:dyDescent="0.2">
      <c r="B7" s="9" t="s">
        <v>27</v>
      </c>
      <c r="C7" s="10"/>
      <c r="D7" s="10"/>
      <c r="E7" s="10"/>
      <c r="F7" s="11"/>
      <c r="I7" s="2" t="s">
        <v>5</v>
      </c>
      <c r="J7" s="3">
        <f>J4-J5+J6</f>
        <v>7373157.7719575036</v>
      </c>
    </row>
    <row r="8" spans="1:13" x14ac:dyDescent="0.2">
      <c r="B8" s="12" t="s">
        <v>28</v>
      </c>
      <c r="F8" s="13"/>
    </row>
    <row r="9" spans="1:13" x14ac:dyDescent="0.2">
      <c r="B9" s="12" t="s">
        <v>29</v>
      </c>
      <c r="F9" s="13"/>
    </row>
    <row r="10" spans="1:13" x14ac:dyDescent="0.2">
      <c r="B10" s="12" t="s">
        <v>30</v>
      </c>
      <c r="F10" s="13"/>
    </row>
    <row r="11" spans="1:13" x14ac:dyDescent="0.2">
      <c r="B11" s="12" t="s">
        <v>31</v>
      </c>
      <c r="F11" s="13"/>
    </row>
    <row r="12" spans="1:13" x14ac:dyDescent="0.2">
      <c r="B12" s="14" t="s">
        <v>32</v>
      </c>
      <c r="F12" s="13"/>
      <c r="M12" s="2">
        <v>1035905.312</v>
      </c>
    </row>
    <row r="13" spans="1:13" x14ac:dyDescent="0.2">
      <c r="B13" s="12" t="s">
        <v>34</v>
      </c>
      <c r="F13" s="13"/>
      <c r="M13" s="2">
        <v>0.58340000000000003</v>
      </c>
    </row>
    <row r="14" spans="1:13" x14ac:dyDescent="0.2">
      <c r="B14" s="12" t="s">
        <v>35</v>
      </c>
      <c r="F14" s="13"/>
    </row>
    <row r="15" spans="1:13" x14ac:dyDescent="0.2">
      <c r="B15" s="12" t="s">
        <v>36</v>
      </c>
      <c r="F15" s="13"/>
    </row>
    <row r="16" spans="1:13" x14ac:dyDescent="0.2">
      <c r="B16" s="15" t="s">
        <v>33</v>
      </c>
      <c r="C16" s="16"/>
      <c r="D16" s="16"/>
      <c r="E16" s="16"/>
      <c r="F16" s="17"/>
    </row>
    <row r="18" spans="2:12" x14ac:dyDescent="0.2">
      <c r="B18" s="2" t="s">
        <v>37</v>
      </c>
      <c r="K18" s="18" t="s">
        <v>65</v>
      </c>
    </row>
    <row r="19" spans="2:12" x14ac:dyDescent="0.2">
      <c r="B19" s="2" t="s">
        <v>38</v>
      </c>
      <c r="K19" s="2" t="s">
        <v>66</v>
      </c>
      <c r="L19" s="19">
        <v>0.3084830001129561</v>
      </c>
    </row>
    <row r="20" spans="2:12" x14ac:dyDescent="0.2">
      <c r="B20" s="2" t="s">
        <v>39</v>
      </c>
      <c r="K20" s="2" t="s">
        <v>67</v>
      </c>
      <c r="L20" s="19">
        <v>0.28408449113294931</v>
      </c>
    </row>
    <row r="21" spans="2:12" x14ac:dyDescent="0.2">
      <c r="K21" s="2" t="s">
        <v>68</v>
      </c>
      <c r="L21" s="19">
        <v>0.40743250875409465</v>
      </c>
    </row>
    <row r="22" spans="2:12" x14ac:dyDescent="0.2">
      <c r="B22" s="1" t="s">
        <v>45</v>
      </c>
    </row>
    <row r="23" spans="2:12" x14ac:dyDescent="0.2">
      <c r="B23" s="2" t="s">
        <v>46</v>
      </c>
    </row>
    <row r="24" spans="2:12" x14ac:dyDescent="0.2">
      <c r="B24" s="2" t="s">
        <v>47</v>
      </c>
    </row>
    <row r="25" spans="2:12" x14ac:dyDescent="0.2">
      <c r="B25" s="2" t="s">
        <v>48</v>
      </c>
    </row>
  </sheetData>
  <hyperlinks>
    <hyperlink ref="C4" r:id="rId1" xr:uid="{ECD951A0-62FD-42E2-9D95-AA294F624D33}"/>
    <hyperlink ref="C3" r:id="rId2" xr:uid="{CC03FB51-1357-4C51-93A2-B511EB91E9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CD0B-7B8A-4607-AB5D-1BE9B827D71D}">
  <dimension ref="A1:AA358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defaultRowHeight="12.75" x14ac:dyDescent="0.2"/>
  <cols>
    <col min="1" max="1" width="4.7109375" style="2" bestFit="1" customWidth="1"/>
    <col min="2" max="2" width="22.85546875" style="2" customWidth="1"/>
    <col min="3" max="3" width="9.140625" style="2"/>
    <col min="4" max="10" width="9.42578125" style="2" bestFit="1" customWidth="1"/>
    <col min="11" max="11" width="9.140625" style="2"/>
    <col min="12" max="15" width="9.42578125" style="2" bestFit="1" customWidth="1"/>
    <col min="16" max="18" width="10.140625" style="2" bestFit="1" customWidth="1"/>
    <col min="19" max="16384" width="9.140625" style="2"/>
  </cols>
  <sheetData>
    <row r="1" spans="1:27" x14ac:dyDescent="0.2">
      <c r="A1" s="4" t="s">
        <v>11</v>
      </c>
    </row>
    <row r="2" spans="1:27" x14ac:dyDescent="0.2"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9</v>
      </c>
      <c r="I2" s="5" t="s">
        <v>17</v>
      </c>
      <c r="J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</row>
    <row r="3" spans="1:27" x14ac:dyDescent="0.2">
      <c r="B3" s="2" t="s">
        <v>42</v>
      </c>
      <c r="C3" s="3"/>
      <c r="D3" s="3">
        <v>13700</v>
      </c>
      <c r="E3" s="3">
        <v>41160</v>
      </c>
      <c r="F3" s="3"/>
      <c r="G3" s="3"/>
      <c r="H3" s="3">
        <v>19300</v>
      </c>
      <c r="I3" s="3">
        <v>14200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B4" s="2" t="s">
        <v>43</v>
      </c>
      <c r="C4" s="3"/>
      <c r="D4" s="3">
        <v>2100</v>
      </c>
      <c r="E4" s="3">
        <v>7200</v>
      </c>
      <c r="F4" s="3"/>
      <c r="G4" s="3"/>
      <c r="H4" s="3">
        <v>2700</v>
      </c>
      <c r="I4" s="3">
        <v>2700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B5" s="18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B6" s="2" t="s">
        <v>41</v>
      </c>
      <c r="C6" s="3"/>
      <c r="D6" s="3">
        <v>638100</v>
      </c>
      <c r="E6" s="3">
        <v>674100</v>
      </c>
      <c r="F6" s="3"/>
      <c r="G6" s="3"/>
      <c r="H6" s="3">
        <v>73850</v>
      </c>
      <c r="I6" s="3">
        <v>730500</v>
      </c>
      <c r="J6" s="3"/>
      <c r="K6" s="3"/>
      <c r="L6" s="3"/>
      <c r="M6" s="3"/>
      <c r="N6" s="3"/>
      <c r="O6" s="3"/>
      <c r="P6" s="3">
        <v>2417741</v>
      </c>
      <c r="Q6" s="3">
        <v>2591303</v>
      </c>
      <c r="R6" s="3">
        <v>2747000</v>
      </c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B7" s="2" t="s">
        <v>44</v>
      </c>
      <c r="C7" s="3"/>
      <c r="D7" s="3">
        <v>22700</v>
      </c>
      <c r="E7" s="3">
        <v>22100</v>
      </c>
      <c r="F7" s="3"/>
      <c r="G7" s="3"/>
      <c r="H7" s="3">
        <v>20700</v>
      </c>
      <c r="I7" s="3">
        <v>23000</v>
      </c>
      <c r="J7" s="3"/>
      <c r="K7" s="3"/>
      <c r="L7" s="3"/>
      <c r="M7" s="3"/>
      <c r="N7" s="3"/>
      <c r="O7" s="3"/>
      <c r="P7" s="3">
        <v>82908</v>
      </c>
      <c r="Q7" s="3">
        <v>94875</v>
      </c>
      <c r="R7" s="3">
        <v>93000</v>
      </c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B8" s="2" t="s">
        <v>100</v>
      </c>
      <c r="C8" s="3"/>
      <c r="D8" s="3">
        <v>37800</v>
      </c>
      <c r="E8" s="3">
        <v>38100</v>
      </c>
      <c r="F8" s="3"/>
      <c r="G8" s="3"/>
      <c r="H8" s="3">
        <v>38100</v>
      </c>
      <c r="I8" s="3">
        <v>39700</v>
      </c>
      <c r="J8" s="3"/>
      <c r="K8" s="3"/>
      <c r="L8" s="3"/>
      <c r="M8" s="3"/>
      <c r="N8" s="3"/>
      <c r="O8" s="3"/>
      <c r="P8" s="3">
        <v>155542</v>
      </c>
      <c r="Q8" s="3">
        <v>153885</v>
      </c>
      <c r="R8" s="3">
        <v>156500</v>
      </c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B9" s="1" t="s">
        <v>26</v>
      </c>
      <c r="C9" s="3"/>
      <c r="D9" s="20">
        <v>727500</v>
      </c>
      <c r="E9" s="20">
        <v>764200</v>
      </c>
      <c r="F9" s="20"/>
      <c r="G9" s="20"/>
      <c r="H9" s="20">
        <v>829600</v>
      </c>
      <c r="I9" s="20">
        <v>823400</v>
      </c>
      <c r="J9" s="20"/>
      <c r="K9" s="20"/>
      <c r="L9" s="20"/>
      <c r="M9" s="20"/>
      <c r="N9" s="20"/>
      <c r="O9" s="20"/>
      <c r="P9" s="20">
        <v>2657832</v>
      </c>
      <c r="Q9" s="20">
        <v>2841077</v>
      </c>
      <c r="R9" s="20">
        <v>3109000</v>
      </c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B10" s="2" t="s">
        <v>49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1090989</v>
      </c>
      <c r="Q10" s="3">
        <v>1225947</v>
      </c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B11" s="2" t="s">
        <v>50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f>P9-P10</f>
        <v>1566843</v>
      </c>
      <c r="Q11" s="3">
        <f>Q9-Q10</f>
        <v>1615130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B12" s="2" t="s">
        <v>51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f>20262+8009</f>
        <v>28271</v>
      </c>
      <c r="Q12" s="3">
        <f>30027+8332</f>
        <v>38359</v>
      </c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B13" s="2" t="s">
        <v>52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v>941538</v>
      </c>
      <c r="Q13" s="3">
        <v>981052</v>
      </c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B14" s="2" t="s">
        <v>53</v>
      </c>
      <c r="C14" s="3"/>
      <c r="D14" s="3">
        <v>207200</v>
      </c>
      <c r="E14" s="3"/>
      <c r="F14" s="3"/>
      <c r="G14" s="3"/>
      <c r="H14" s="3">
        <v>216800</v>
      </c>
      <c r="I14" s="3"/>
      <c r="J14" s="3"/>
      <c r="K14" s="3"/>
      <c r="L14" s="3"/>
      <c r="M14" s="3"/>
      <c r="N14" s="3"/>
      <c r="O14" s="3"/>
      <c r="P14" s="3">
        <f>P11+P12-P13</f>
        <v>653576</v>
      </c>
      <c r="Q14" s="3">
        <f>Q11+Q12-Q13</f>
        <v>672437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B15" s="2" t="s">
        <v>54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f>31147-91272</f>
        <v>-60125</v>
      </c>
      <c r="Q15" s="3">
        <f>44414-95222</f>
        <v>-50808</v>
      </c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B16" s="2" t="s">
        <v>55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f>P14+P15</f>
        <v>593451</v>
      </c>
      <c r="Q16" s="3">
        <f>Q14+Q15</f>
        <v>621629</v>
      </c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B17" s="2" t="s">
        <v>56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149277</v>
      </c>
      <c r="Q17" s="3">
        <v>136292</v>
      </c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B18" s="2" t="s">
        <v>57</v>
      </c>
      <c r="C18" s="3"/>
      <c r="D18" s="3">
        <v>142300</v>
      </c>
      <c r="E18" s="3"/>
      <c r="F18" s="3"/>
      <c r="G18" s="3"/>
      <c r="H18" s="3">
        <v>147900</v>
      </c>
      <c r="I18" s="3"/>
      <c r="J18" s="3"/>
      <c r="K18" s="3"/>
      <c r="L18" s="3"/>
      <c r="M18" s="3"/>
      <c r="N18" s="3"/>
      <c r="O18" s="3"/>
      <c r="P18" s="3">
        <f>P16-P17</f>
        <v>444174</v>
      </c>
      <c r="Q18" s="3">
        <f>Q16-Q17</f>
        <v>485337</v>
      </c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B20" s="2" t="s">
        <v>58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>
        <v>249.45</v>
      </c>
      <c r="Q20" s="3">
        <v>271.69</v>
      </c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">
      <c r="B21" s="2" t="s">
        <v>1</v>
      </c>
      <c r="C21" s="3"/>
      <c r="D21" s="3"/>
      <c r="E21" s="3"/>
      <c r="F21" s="3"/>
      <c r="G21" s="3"/>
      <c r="H21" s="3"/>
      <c r="I21" s="3"/>
      <c r="J21" s="3"/>
      <c r="K21" s="3"/>
      <c r="L21" s="3" t="e">
        <f t="shared" ref="L21:P21" si="0">L18/L20</f>
        <v>#DIV/0!</v>
      </c>
      <c r="M21" s="3" t="e">
        <f t="shared" si="0"/>
        <v>#DIV/0!</v>
      </c>
      <c r="N21" s="3" t="e">
        <f t="shared" si="0"/>
        <v>#DIV/0!</v>
      </c>
      <c r="O21" s="3" t="e">
        <f t="shared" si="0"/>
        <v>#DIV/0!</v>
      </c>
      <c r="P21" s="3">
        <f t="shared" si="0"/>
        <v>1780.6133493686111</v>
      </c>
      <c r="Q21" s="3">
        <f>Q18/Q20</f>
        <v>1786.3631344547093</v>
      </c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s="1" customFormat="1" x14ac:dyDescent="0.2">
      <c r="B23" s="1" t="s">
        <v>59</v>
      </c>
      <c r="C23" s="20"/>
      <c r="D23" s="20"/>
      <c r="E23" s="20"/>
      <c r="F23" s="20"/>
      <c r="G23" s="21" t="e">
        <f t="shared" ref="G23:I23" si="1">G3/C3-1</f>
        <v>#DIV/0!</v>
      </c>
      <c r="H23" s="21">
        <f>H3/D3-1</f>
        <v>0.40875912408759119</v>
      </c>
      <c r="I23" s="21">
        <f t="shared" si="1"/>
        <v>-0.65500485908649175</v>
      </c>
      <c r="J23" s="21" t="e">
        <f>J3/F3-1</f>
        <v>#DIV/0!</v>
      </c>
      <c r="K23" s="20"/>
      <c r="L23" s="21"/>
      <c r="M23" s="21" t="e">
        <f t="shared" ref="M23:P23" si="2">M9/L9-1</f>
        <v>#DIV/0!</v>
      </c>
      <c r="N23" s="21" t="e">
        <f t="shared" si="2"/>
        <v>#DIV/0!</v>
      </c>
      <c r="O23" s="21" t="e">
        <f t="shared" si="2"/>
        <v>#DIV/0!</v>
      </c>
      <c r="P23" s="21" t="e">
        <f t="shared" si="2"/>
        <v>#DIV/0!</v>
      </c>
      <c r="Q23" s="21">
        <f>Q9/P9-1</f>
        <v>6.8945290748248844E-2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x14ac:dyDescent="0.2">
      <c r="B24" s="2" t="s">
        <v>60</v>
      </c>
      <c r="C24" s="3"/>
      <c r="D24" s="19">
        <f t="shared" ref="D24:J24" si="3">D11/D9</f>
        <v>0</v>
      </c>
      <c r="E24" s="19">
        <f t="shared" si="3"/>
        <v>0</v>
      </c>
      <c r="F24" s="19" t="e">
        <f t="shared" si="3"/>
        <v>#DIV/0!</v>
      </c>
      <c r="G24" s="19" t="e">
        <f t="shared" si="3"/>
        <v>#DIV/0!</v>
      </c>
      <c r="H24" s="19">
        <f t="shared" si="3"/>
        <v>0</v>
      </c>
      <c r="I24" s="19">
        <f t="shared" si="3"/>
        <v>0</v>
      </c>
      <c r="J24" s="19" t="e">
        <f t="shared" si="3"/>
        <v>#DIV/0!</v>
      </c>
      <c r="K24" s="19"/>
      <c r="L24" s="19" t="e">
        <f t="shared" ref="L24:P24" si="4">L11/L9</f>
        <v>#DIV/0!</v>
      </c>
      <c r="M24" s="19" t="e">
        <f t="shared" si="4"/>
        <v>#DIV/0!</v>
      </c>
      <c r="N24" s="19" t="e">
        <f t="shared" si="4"/>
        <v>#DIV/0!</v>
      </c>
      <c r="O24" s="19" t="e">
        <f t="shared" si="4"/>
        <v>#DIV/0!</v>
      </c>
      <c r="P24" s="19">
        <f t="shared" si="4"/>
        <v>0.58951920211661235</v>
      </c>
      <c r="Q24" s="19">
        <f>Q11/Q9</f>
        <v>0.56849215983938484</v>
      </c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">
      <c r="B25" s="2" t="s">
        <v>61</v>
      </c>
      <c r="C25" s="3"/>
      <c r="D25" s="19">
        <f t="shared" ref="D25:J25" si="5">D14/D9</f>
        <v>0.28481099656357389</v>
      </c>
      <c r="E25" s="19">
        <f t="shared" si="5"/>
        <v>0</v>
      </c>
      <c r="F25" s="19" t="e">
        <f t="shared" si="5"/>
        <v>#DIV/0!</v>
      </c>
      <c r="G25" s="19" t="e">
        <f t="shared" si="5"/>
        <v>#DIV/0!</v>
      </c>
      <c r="H25" s="19">
        <f t="shared" si="5"/>
        <v>0.26133076181292186</v>
      </c>
      <c r="I25" s="19">
        <f t="shared" si="5"/>
        <v>0</v>
      </c>
      <c r="J25" s="19" t="e">
        <f t="shared" si="5"/>
        <v>#DIV/0!</v>
      </c>
      <c r="K25" s="19"/>
      <c r="L25" s="19" t="e">
        <f t="shared" ref="L25:P25" si="6">L14/L9</f>
        <v>#DIV/0!</v>
      </c>
      <c r="M25" s="19" t="e">
        <f t="shared" si="6"/>
        <v>#DIV/0!</v>
      </c>
      <c r="N25" s="19" t="e">
        <f t="shared" si="6"/>
        <v>#DIV/0!</v>
      </c>
      <c r="O25" s="19" t="e">
        <f t="shared" si="6"/>
        <v>#DIV/0!</v>
      </c>
      <c r="P25" s="19">
        <f t="shared" si="6"/>
        <v>0.24590568553618136</v>
      </c>
      <c r="Q25" s="19">
        <f>Q14/Q9</f>
        <v>0.23668383503861387</v>
      </c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">
      <c r="B26" s="2" t="s">
        <v>62</v>
      </c>
      <c r="C26" s="3"/>
      <c r="D26" s="19" t="e">
        <f t="shared" ref="D26:J26" si="7">D17/D16</f>
        <v>#DIV/0!</v>
      </c>
      <c r="E26" s="19" t="e">
        <f t="shared" si="7"/>
        <v>#DIV/0!</v>
      </c>
      <c r="F26" s="19" t="e">
        <f t="shared" si="7"/>
        <v>#DIV/0!</v>
      </c>
      <c r="G26" s="19" t="e">
        <f t="shared" si="7"/>
        <v>#DIV/0!</v>
      </c>
      <c r="H26" s="19" t="e">
        <f t="shared" si="7"/>
        <v>#DIV/0!</v>
      </c>
      <c r="I26" s="19" t="e">
        <f t="shared" si="7"/>
        <v>#DIV/0!</v>
      </c>
      <c r="J26" s="19" t="e">
        <f t="shared" si="7"/>
        <v>#DIV/0!</v>
      </c>
      <c r="K26" s="19"/>
      <c r="L26" s="19" t="e">
        <f t="shared" ref="L26:P26" si="8">L17/L16</f>
        <v>#DIV/0!</v>
      </c>
      <c r="M26" s="19" t="e">
        <f t="shared" si="8"/>
        <v>#DIV/0!</v>
      </c>
      <c r="N26" s="19" t="e">
        <f t="shared" si="8"/>
        <v>#DIV/0!</v>
      </c>
      <c r="O26" s="19" t="e">
        <f t="shared" si="8"/>
        <v>#DIV/0!</v>
      </c>
      <c r="P26" s="19">
        <f t="shared" si="8"/>
        <v>0.25154056526992119</v>
      </c>
      <c r="Q26" s="19">
        <f>Q17/Q16</f>
        <v>0.21924974542693471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">
      <c r="A28" s="22" t="s">
        <v>64</v>
      </c>
      <c r="B28" s="18" t="s">
        <v>63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">
      <c r="B29" s="2" t="s">
        <v>69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>
        <v>866900</v>
      </c>
      <c r="Q29" s="3">
        <v>1040200</v>
      </c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">
      <c r="B30" s="2" t="s">
        <v>70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>
        <v>477200</v>
      </c>
      <c r="Q30" s="3">
        <v>535300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">
      <c r="B31" s="2" t="s">
        <v>71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691900</v>
      </c>
      <c r="Q31" s="3">
        <v>832600</v>
      </c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">
      <c r="B32" s="2" t="s">
        <v>72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>
        <v>37700</v>
      </c>
      <c r="Q32" s="3">
        <v>58600</v>
      </c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2:27" x14ac:dyDescent="0.2">
      <c r="B33" s="2" t="s">
        <v>73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>
        <v>649200</v>
      </c>
      <c r="Q33" s="3">
        <v>789900</v>
      </c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2:27" x14ac:dyDescent="0.2">
      <c r="B34" s="2" t="s">
        <v>75</v>
      </c>
      <c r="P34" s="3">
        <v>700</v>
      </c>
      <c r="Q34" s="3">
        <v>2900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2:27" x14ac:dyDescent="0.2">
      <c r="B35" s="1" t="s">
        <v>74</v>
      </c>
      <c r="C35" s="3"/>
      <c r="D35" s="3"/>
      <c r="E35" s="3"/>
      <c r="F35" s="3"/>
      <c r="G35" s="3"/>
      <c r="H35" s="3"/>
      <c r="I35" s="3"/>
      <c r="J35" s="3"/>
      <c r="K35" s="3"/>
      <c r="L35" s="20">
        <f t="shared" ref="L35:O35" si="9">SUM(L29:L34)</f>
        <v>0</v>
      </c>
      <c r="M35" s="20">
        <f t="shared" si="9"/>
        <v>0</v>
      </c>
      <c r="N35" s="20">
        <f t="shared" si="9"/>
        <v>0</v>
      </c>
      <c r="O35" s="20">
        <f t="shared" si="9"/>
        <v>0</v>
      </c>
      <c r="P35" s="20">
        <f>SUM(P29:P34)</f>
        <v>2723600</v>
      </c>
      <c r="Q35" s="20">
        <f>SUM(Q29:Q34)</f>
        <v>3259500</v>
      </c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2:27" x14ac:dyDescent="0.2">
      <c r="B36" s="2" t="s">
        <v>79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>
        <v>776000</v>
      </c>
      <c r="Q36" s="3">
        <v>821500</v>
      </c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2:27" x14ac:dyDescent="0.2">
      <c r="B37" s="2" t="s">
        <v>80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>
        <v>2446100</v>
      </c>
      <c r="Q37" s="3">
        <v>2616400</v>
      </c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2:27" x14ac:dyDescent="0.2">
      <c r="B38" s="2" t="s">
        <v>81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246400</v>
      </c>
      <c r="Q38" s="3">
        <v>207000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2:27" x14ac:dyDescent="0.2">
      <c r="B39" s="2" t="s">
        <v>82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>
        <v>9500</v>
      </c>
      <c r="Q39" s="3">
        <v>9300</v>
      </c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2:27" x14ac:dyDescent="0.2">
      <c r="B40" s="2" t="s">
        <v>83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>
        <v>57800</v>
      </c>
      <c r="Q40" s="3">
        <v>65900</v>
      </c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2:27" x14ac:dyDescent="0.2">
      <c r="B41" s="2" t="s">
        <v>84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>
        <v>56900</v>
      </c>
      <c r="Q41" s="3">
        <v>56700</v>
      </c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2:27" x14ac:dyDescent="0.2">
      <c r="B42" s="2" t="s">
        <v>72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>
        <v>140400</v>
      </c>
      <c r="Q42" s="3">
        <v>156300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2:27" x14ac:dyDescent="0.2">
      <c r="B43" s="2" t="s">
        <v>78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>
        <v>91400</v>
      </c>
      <c r="Q43" s="3">
        <v>89400</v>
      </c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2:27" x14ac:dyDescent="0.2">
      <c r="B44" s="1" t="s">
        <v>77</v>
      </c>
      <c r="C44" s="3"/>
      <c r="D44" s="3"/>
      <c r="E44" s="3"/>
      <c r="F44" s="3"/>
      <c r="G44" s="3"/>
      <c r="H44" s="3"/>
      <c r="I44" s="3"/>
      <c r="J44" s="3"/>
      <c r="K44" s="3"/>
      <c r="L44" s="20">
        <f t="shared" ref="L44:P44" si="10">SUM(L36:L43)</f>
        <v>0</v>
      </c>
      <c r="M44" s="20">
        <f t="shared" si="10"/>
        <v>0</v>
      </c>
      <c r="N44" s="20">
        <f t="shared" si="10"/>
        <v>0</v>
      </c>
      <c r="O44" s="20">
        <f t="shared" si="10"/>
        <v>0</v>
      </c>
      <c r="P44" s="20">
        <f t="shared" si="10"/>
        <v>3824500</v>
      </c>
      <c r="Q44" s="20">
        <f>SUM(Q36:Q43)</f>
        <v>4022500</v>
      </c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2:27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2:27" x14ac:dyDescent="0.2">
      <c r="B46" s="1" t="s">
        <v>76</v>
      </c>
      <c r="C46" s="3"/>
      <c r="D46" s="3"/>
      <c r="E46" s="3"/>
      <c r="F46" s="3"/>
      <c r="G46" s="3"/>
      <c r="H46" s="3"/>
      <c r="I46" s="3"/>
      <c r="J46" s="3"/>
      <c r="K46" s="3"/>
      <c r="L46" s="20">
        <f t="shared" ref="L46:P46" si="11">L44+L35</f>
        <v>0</v>
      </c>
      <c r="M46" s="20">
        <f t="shared" si="11"/>
        <v>0</v>
      </c>
      <c r="N46" s="20">
        <f t="shared" si="11"/>
        <v>0</v>
      </c>
      <c r="O46" s="20">
        <f t="shared" si="11"/>
        <v>0</v>
      </c>
      <c r="P46" s="20">
        <f t="shared" si="11"/>
        <v>6548100</v>
      </c>
      <c r="Q46" s="20">
        <f>Q44+Q35</f>
        <v>7282000</v>
      </c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2:27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2:27" x14ac:dyDescent="0.2">
      <c r="B48" s="2" t="s">
        <v>85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>
        <v>540100</v>
      </c>
      <c r="Q48" s="3">
        <v>592800</v>
      </c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x14ac:dyDescent="0.2">
      <c r="B49" s="2" t="s">
        <v>86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v>137300</v>
      </c>
      <c r="Q49" s="3">
        <v>233300</v>
      </c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x14ac:dyDescent="0.2">
      <c r="B50" s="2" t="s">
        <v>87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v>37500</v>
      </c>
      <c r="Q50" s="3">
        <v>29600</v>
      </c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x14ac:dyDescent="0.2">
      <c r="B51" s="2" t="s">
        <v>88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>
        <v>40100</v>
      </c>
      <c r="Q51" s="3">
        <v>44500</v>
      </c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x14ac:dyDescent="0.2">
      <c r="B52" s="2" t="s">
        <v>89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>
        <v>26600</v>
      </c>
      <c r="Q52" s="3">
        <v>18600</v>
      </c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2:27" x14ac:dyDescent="0.2">
      <c r="B53" s="2" t="s">
        <v>73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>
        <v>781100</v>
      </c>
      <c r="Q53" s="3">
        <v>1008400</v>
      </c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2:27" x14ac:dyDescent="0.2">
      <c r="B54" s="1" t="s">
        <v>90</v>
      </c>
      <c r="C54" s="3"/>
      <c r="D54" s="3"/>
      <c r="E54" s="3"/>
      <c r="F54" s="3"/>
      <c r="G54" s="3"/>
      <c r="H54" s="3"/>
      <c r="I54" s="3"/>
      <c r="J54" s="3"/>
      <c r="K54" s="3"/>
      <c r="L54" s="20">
        <f t="shared" ref="L54:P54" si="12">SUM(L48:L53)</f>
        <v>0</v>
      </c>
      <c r="M54" s="20">
        <f t="shared" si="12"/>
        <v>0</v>
      </c>
      <c r="N54" s="20">
        <f t="shared" si="12"/>
        <v>0</v>
      </c>
      <c r="O54" s="20">
        <f t="shared" si="12"/>
        <v>0</v>
      </c>
      <c r="P54" s="20">
        <f t="shared" si="12"/>
        <v>1562700</v>
      </c>
      <c r="Q54" s="20">
        <f>SUM(Q48:Q53)</f>
        <v>1927200</v>
      </c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2:27" x14ac:dyDescent="0.2">
      <c r="B55" s="2" t="s">
        <v>86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>
        <v>821000</v>
      </c>
      <c r="Q55" s="3">
        <v>908900</v>
      </c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2:27" x14ac:dyDescent="0.2">
      <c r="B56" s="2" t="s">
        <v>88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>
        <v>41700</v>
      </c>
      <c r="Q56" s="3">
        <v>40700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2:27" x14ac:dyDescent="0.2">
      <c r="B57" s="2" t="s">
        <v>93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>
        <v>244100</v>
      </c>
      <c r="Q57" s="3">
        <v>279400</v>
      </c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2:27" x14ac:dyDescent="0.2">
      <c r="B58" s="2" t="s">
        <v>89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>
        <v>26500</v>
      </c>
      <c r="Q58" s="3">
        <v>45500</v>
      </c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2:27" x14ac:dyDescent="0.2">
      <c r="B59" s="2" t="s">
        <v>73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>
        <v>195200</v>
      </c>
      <c r="Q59" s="3">
        <v>127200</v>
      </c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2:27" x14ac:dyDescent="0.2">
      <c r="B60" s="2" t="s">
        <v>94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>
        <v>40100</v>
      </c>
      <c r="Q60" s="3">
        <v>40600</v>
      </c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2:27" x14ac:dyDescent="0.2">
      <c r="B61" s="1" t="s">
        <v>92</v>
      </c>
      <c r="C61" s="3"/>
      <c r="D61" s="3"/>
      <c r="E61" s="3"/>
      <c r="F61" s="3"/>
      <c r="G61" s="3"/>
      <c r="H61" s="3"/>
      <c r="I61" s="3"/>
      <c r="J61" s="3"/>
      <c r="K61" s="3"/>
      <c r="L61" s="20">
        <f t="shared" ref="L61:P61" si="13">SUM(L55:L60)</f>
        <v>0</v>
      </c>
      <c r="M61" s="20">
        <f t="shared" si="13"/>
        <v>0</v>
      </c>
      <c r="N61" s="20">
        <f t="shared" si="13"/>
        <v>0</v>
      </c>
      <c r="O61" s="20">
        <f t="shared" si="13"/>
        <v>0</v>
      </c>
      <c r="P61" s="20">
        <f t="shared" si="13"/>
        <v>1368600</v>
      </c>
      <c r="Q61" s="20">
        <f>SUM(Q55:Q60)</f>
        <v>1442300</v>
      </c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2:27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2:27" x14ac:dyDescent="0.2">
      <c r="B63" s="1" t="s">
        <v>91</v>
      </c>
      <c r="C63" s="3"/>
      <c r="D63" s="3"/>
      <c r="E63" s="3"/>
      <c r="F63" s="3"/>
      <c r="G63" s="3"/>
      <c r="H63" s="3"/>
      <c r="I63" s="3"/>
      <c r="J63" s="3"/>
      <c r="K63" s="3"/>
      <c r="L63" s="20">
        <f t="shared" ref="L63:P63" si="14">L61+L54</f>
        <v>0</v>
      </c>
      <c r="M63" s="20">
        <f t="shared" si="14"/>
        <v>0</v>
      </c>
      <c r="N63" s="20">
        <f t="shared" si="14"/>
        <v>0</v>
      </c>
      <c r="O63" s="20">
        <f t="shared" si="14"/>
        <v>0</v>
      </c>
      <c r="P63" s="20">
        <f t="shared" si="14"/>
        <v>2931300</v>
      </c>
      <c r="Q63" s="20">
        <f>Q61+Q54</f>
        <v>3369500</v>
      </c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2:27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">
      <c r="B65" s="2" t="s">
        <v>95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>
        <v>3616800</v>
      </c>
      <c r="Q65" s="3">
        <v>3912500</v>
      </c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">
      <c r="B67" s="1" t="s">
        <v>96</v>
      </c>
      <c r="C67" s="3"/>
      <c r="D67" s="3"/>
      <c r="E67" s="3"/>
      <c r="F67" s="3"/>
      <c r="G67" s="3"/>
      <c r="H67" s="3"/>
      <c r="I67" s="3"/>
      <c r="J67" s="3"/>
      <c r="K67" s="3"/>
      <c r="L67" s="20">
        <f t="shared" ref="L67:P67" si="15">L63+L65</f>
        <v>0</v>
      </c>
      <c r="M67" s="20">
        <f t="shared" si="15"/>
        <v>0</v>
      </c>
      <c r="N67" s="20">
        <f t="shared" si="15"/>
        <v>0</v>
      </c>
      <c r="O67" s="20">
        <f t="shared" si="15"/>
        <v>0</v>
      </c>
      <c r="P67" s="20">
        <f t="shared" si="15"/>
        <v>6548100</v>
      </c>
      <c r="Q67" s="20">
        <f>Q63+Q65</f>
        <v>7282000</v>
      </c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">
      <c r="A70" s="22" t="s">
        <v>64</v>
      </c>
      <c r="B70" s="18" t="s">
        <v>97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">
      <c r="B71" s="2" t="s">
        <v>53</v>
      </c>
      <c r="C71" s="3"/>
      <c r="D71" s="3"/>
      <c r="E71" s="3"/>
      <c r="F71" s="3"/>
      <c r="G71" s="3"/>
      <c r="H71" s="3"/>
      <c r="I71" s="3"/>
      <c r="J71" s="3"/>
      <c r="K71" s="3"/>
      <c r="L71" s="3">
        <f t="shared" ref="L71:O71" si="16">L14</f>
        <v>0</v>
      </c>
      <c r="M71" s="3">
        <f t="shared" si="16"/>
        <v>0</v>
      </c>
      <c r="N71" s="3">
        <f t="shared" si="16"/>
        <v>0</v>
      </c>
      <c r="O71" s="3">
        <f t="shared" si="16"/>
        <v>0</v>
      </c>
      <c r="P71" s="3">
        <f>P14</f>
        <v>653576</v>
      </c>
      <c r="Q71" s="3">
        <f>Q14</f>
        <v>672437</v>
      </c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">
      <c r="B72" s="2" t="s">
        <v>98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">
      <c r="B73" s="2" t="s">
        <v>99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3:27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3:27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3:27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3:27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3:27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3:27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3:27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3:27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3:27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3:27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3:27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3:27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3:27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3:27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3:27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3:27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3:27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3:27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3:27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3:27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3:27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3:27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3:27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3:27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3:27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3:27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3:27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3:27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3:27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3:27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3:27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3:27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3:27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3:27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3:27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3:27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3:27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3:27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3:27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3:27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3:27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3:27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3:27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3:27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3:27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3:27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3:27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3:27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3:27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3:27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3:27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3:27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3:27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3:27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3:27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3:27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3:27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3:27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3:27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3:27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3:27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3:27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3:27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3:27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3:27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3:27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3:27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3:27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3:27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3:27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3:27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3:27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3:27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3:27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3:27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3:27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3:27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3:27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3:27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3:27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3:27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3:27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3:27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3:27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3:27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3:27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3:27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3:27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3:27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3:27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3:27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3:27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3:27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3:27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3:27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3:27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3:27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3:27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3:27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3:27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3:27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3:27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3:27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3:27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3:27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3:27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3:27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3:27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3:27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3:27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3:27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3:27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3:27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3:27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3:27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3:27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3:27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3:27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3:27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3:27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3:27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3:27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3:27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3:27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3:27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3:27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3:27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3:27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3:27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3:27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3:27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3:27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3:27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3:27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3:27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3:27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3:27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3:27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3:27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3:27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3:27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3:27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3:27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3:27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3:27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3:27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3:27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3:27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3:27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3:27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3:27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3:27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3:27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3:27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3:27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3:27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3:27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3:27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3:27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3:27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3:27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3:27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3:27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3:27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3:27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3:27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3:27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3:27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3:27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3:27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3:27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3:27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3:27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3:27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3:27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3:27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3:27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3:27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3:27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3:27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3:27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3:27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3:27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3:27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3:27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3:27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3:27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3:27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3:27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3:27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3:27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3:27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3:27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3:27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3:27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3:27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3:27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3:27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3:27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3:27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3:27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3:27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3:27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3:27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3:27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3:27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3:27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3:27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3:27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3:27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3:27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3:27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3:27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3:27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3:27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3:27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3:27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3:27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3:27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3:27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3:27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3:27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3:27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3:27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3:27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3:27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3:27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3:27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3:27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3:27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3:27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3:27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3:27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3:27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3:27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3:27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3:27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3:27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3:27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3:27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3:27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3:27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3:27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3:27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3:27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3:27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3:27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3:27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3:27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3:27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3:27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3:27" x14ac:dyDescent="0.2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27" x14ac:dyDescent="0.2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27" x14ac:dyDescent="0.2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27" x14ac:dyDescent="0.2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27" x14ac:dyDescent="0.2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2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2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2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2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2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2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2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2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2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2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2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2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2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2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2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2"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3:17" x14ac:dyDescent="0.2"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3:17" x14ac:dyDescent="0.2"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3:17" x14ac:dyDescent="0.2"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3:17" x14ac:dyDescent="0.2"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3:17" x14ac:dyDescent="0.2"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3:17" x14ac:dyDescent="0.2"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</sheetData>
  <hyperlinks>
    <hyperlink ref="A1" location="Main!A1" display="Main" xr:uid="{FEC36D66-C0D5-46D3-8B3E-3B1310D40B7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2024-08-04T07:51:37Z</dcterms:created>
  <dcterms:modified xsi:type="dcterms:W3CDTF">2025-09-11T12:54:16Z</dcterms:modified>
</cp:coreProperties>
</file>