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A769142-7498-47BA-AB66-AD6703EC877C}" xr6:coauthVersionLast="47" xr6:coauthVersionMax="47" xr10:uidLastSave="{00000000-0000-0000-0000-000000000000}"/>
  <bookViews>
    <workbookView xWindow="225" yWindow="3510" windowWidth="38175" windowHeight="15240" xr2:uid="{218FE0EC-C104-40A9-8796-6237FF0317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N12" i="2"/>
  <c r="M12" i="2"/>
  <c r="L12" i="2"/>
  <c r="K12" i="2"/>
  <c r="C12" i="2"/>
  <c r="C15" i="2" s="1"/>
  <c r="N15" i="2"/>
  <c r="N20" i="2" s="1"/>
  <c r="N23" i="2" s="1"/>
  <c r="N25" i="2" s="1"/>
  <c r="M15" i="2"/>
  <c r="M20" i="2" s="1"/>
  <c r="M23" i="2" s="1"/>
  <c r="M25" i="2" s="1"/>
  <c r="L15" i="2"/>
  <c r="L20" i="2" s="1"/>
  <c r="L23" i="2" s="1"/>
  <c r="L25" i="2" s="1"/>
  <c r="L27" i="2" s="1"/>
  <c r="K15" i="2"/>
  <c r="K20" i="2" s="1"/>
  <c r="K23" i="2" s="1"/>
  <c r="K25" i="2" s="1"/>
  <c r="K27" i="2" s="1"/>
  <c r="J10" i="2"/>
  <c r="J12" i="2" s="1"/>
  <c r="J15" i="2" s="1"/>
  <c r="I10" i="2"/>
  <c r="I12" i="2" s="1"/>
  <c r="I15" i="2" s="1"/>
  <c r="G10" i="2"/>
  <c r="K30" i="2" s="1"/>
  <c r="F10" i="2"/>
  <c r="F12" i="2" s="1"/>
  <c r="F15" i="2" s="1"/>
  <c r="E10" i="2"/>
  <c r="E12" i="2" s="1"/>
  <c r="E15" i="2" s="1"/>
  <c r="D10" i="2"/>
  <c r="D12" i="2" s="1"/>
  <c r="D15" i="2" s="1"/>
  <c r="C10" i="2"/>
  <c r="H10" i="2"/>
  <c r="H12" i="2" s="1"/>
  <c r="H15" i="2" s="1"/>
  <c r="H4" i="1"/>
  <c r="G12" i="2" l="1"/>
  <c r="G15" i="2" s="1"/>
  <c r="L30" i="2"/>
  <c r="D20" i="2"/>
  <c r="D23" i="2" s="1"/>
  <c r="D25" i="2" s="1"/>
  <c r="D27" i="2" s="1"/>
  <c r="E20" i="2"/>
  <c r="E23" i="2" s="1"/>
  <c r="E25" i="2" s="1"/>
  <c r="F20" i="2"/>
  <c r="F23" i="2" s="1"/>
  <c r="F25" i="2" s="1"/>
  <c r="J20" i="2"/>
  <c r="J23" i="2" s="1"/>
  <c r="J25" i="2" s="1"/>
  <c r="J27" i="2" s="1"/>
  <c r="C20" i="2"/>
  <c r="C23" i="2" s="1"/>
  <c r="C25" i="2" s="1"/>
  <c r="H30" i="2"/>
  <c r="G30" i="2"/>
  <c r="I30" i="2"/>
  <c r="G20" i="2"/>
  <c r="G23" i="2" s="1"/>
  <c r="G25" i="2" s="1"/>
  <c r="J30" i="2"/>
  <c r="H7" i="1"/>
  <c r="I20" i="2" l="1"/>
  <c r="I23" i="2" s="1"/>
  <c r="I25" i="2" s="1"/>
  <c r="I27" i="2" s="1"/>
  <c r="H20" i="2"/>
  <c r="H23" i="2" s="1"/>
  <c r="H25" i="2" s="1"/>
  <c r="H27" i="2" s="1"/>
</calcChain>
</file>

<file path=xl/sharedStrings.xml><?xml version="1.0" encoding="utf-8"?>
<sst xmlns="http://schemas.openxmlformats.org/spreadsheetml/2006/main" count="52" uniqueCount="48">
  <si>
    <t xml:space="preserve">GEO Group </t>
  </si>
  <si>
    <t>number in mio USD</t>
  </si>
  <si>
    <t>Price</t>
  </si>
  <si>
    <t>Shares</t>
  </si>
  <si>
    <t>MC</t>
  </si>
  <si>
    <t>Cash</t>
  </si>
  <si>
    <t>Debt</t>
  </si>
  <si>
    <t>EV</t>
  </si>
  <si>
    <t>SEC</t>
  </si>
  <si>
    <t>GEO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</si>
  <si>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</si>
  <si>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</si>
  <si>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</si>
  <si>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</si>
  <si>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</si>
  <si>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</si>
  <si>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</si>
  <si>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</si>
  <si>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</si>
  <si>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US Secure Services</t>
  </si>
  <si>
    <t>Electronic Monotoring and Supervision</t>
  </si>
  <si>
    <t>Reentry Services</t>
  </si>
  <si>
    <t>International Services</t>
  </si>
  <si>
    <t>Revenue</t>
  </si>
  <si>
    <t>Operating Expenses</t>
  </si>
  <si>
    <t>D&amp;A</t>
  </si>
  <si>
    <t>G&amp;A</t>
  </si>
  <si>
    <t>Operating Income</t>
  </si>
  <si>
    <t>Pretax Income</t>
  </si>
  <si>
    <t>Interest Income</t>
  </si>
  <si>
    <t>Interest Expense</t>
  </si>
  <si>
    <t>Loss on extinguishment of Debt</t>
  </si>
  <si>
    <t>Impairment/Divestitures</t>
  </si>
  <si>
    <t>Income Tax Expense</t>
  </si>
  <si>
    <t>Equity Earnings in Affiliates</t>
  </si>
  <si>
    <t>Net Income</t>
  </si>
  <si>
    <t xml:space="preserve">Non-controlling Interest </t>
  </si>
  <si>
    <t>NI attrituble to GEO Group</t>
  </si>
  <si>
    <t>EPS</t>
  </si>
  <si>
    <t>Revenue YoY Growth</t>
  </si>
  <si>
    <t>Q225</t>
  </si>
  <si>
    <t>Q125</t>
  </si>
  <si>
    <t>Q325</t>
  </si>
  <si>
    <t>Q425</t>
  </si>
  <si>
    <t>Gross Profit</t>
  </si>
  <si>
    <t>US Revenue</t>
  </si>
  <si>
    <t>Australia Revenue</t>
  </si>
  <si>
    <t>South Africa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</si>
</sst>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6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5" fillId="0" borderId="0" xfId="0" applyFont="1"/>
    <xf numFmtId="164" fontId="5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923796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3352-2ECE-4F94-9B48-CBF41E62044E}">
  <dimension ref="A1:I7"/>
  <sheetViews>
    <sheetView tabSelected="1" zoomScale="200" zoomScaleNormal="200" workbookViewId="0">
      <selection activeCell="H7" sqref="H7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9" x14ac:dyDescent="0.2">
      <c r="A1" s="6" t="s">
        <v>0</v>
      </c>
    </row>
    <row r="2" spans="1:9" x14ac:dyDescent="0.2">
      <c r="A2" s="2" t="s">
        <v>1</v>
      </c>
      <c r="G2" s="2" t="s">
        <v>2</v>
      </c>
      <c r="H2" s="2">
        <v>21.5</v>
      </c>
    </row>
    <row r="3" spans="1:9" x14ac:dyDescent="0.2">
      <c r="G3" s="2" t="s">
        <v>3</v>
      </c>
      <c r="H3" s="5">
        <v>141.534615</v>
      </c>
      <c r="I3" s="9" t="s">
        <v>40</v>
      </c>
    </row>
    <row r="4" spans="1:9" x14ac:dyDescent="0.2">
      <c r="B4" s="1" t="s">
        <v>8</v>
      </c>
      <c r="G4" s="2" t="s">
        <v>4</v>
      </c>
      <c r="H4" s="5">
        <f>+H3*H2</f>
        <v>3042.9942225</v>
      </c>
    </row>
    <row r="5" spans="1:9" x14ac:dyDescent="0.2">
      <c r="B5" s="2" t="s">
        <v>9</v>
      </c>
      <c r="G5" s="2" t="s">
        <v>5</v>
      </c>
      <c r="H5" s="5">
        <v>67.861000000000004</v>
      </c>
      <c r="I5" s="9" t="s">
        <v>40</v>
      </c>
    </row>
    <row r="6" spans="1:9" x14ac:dyDescent="0.2">
      <c r="G6" s="2" t="s">
        <v>6</v>
      </c>
      <c r="H6" s="5">
        <f>220.801+1475.375</f>
        <v>1696.1759999999999</v>
      </c>
      <c r="I6" s="9" t="s">
        <v>40</v>
      </c>
    </row>
    <row r="7" spans="1:9" x14ac:dyDescent="0.2">
      <c r="G7" s="2" t="s">
        <v>7</v>
      </c>
      <c r="H7" s="5">
        <f>+H4-H5+H6</f>
        <v>4671.3092225</v>
      </c>
    </row>
  </sheetData>
  <hyperlinks>
    <hyperlink ref="B4" r:id="rId1" xr:uid="{729B8EFA-495E-49EE-B300-09E2A5E1CA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C49D-B953-4345-BF64-183A452771A9}">
  <dimension ref="A1:AQ453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RowHeight="12.75" x14ac:dyDescent="0.2"/>
  <cols>
    <col min="1" max="1" width="4.7109375" style="2" bestFit="1" customWidth="1"/>
    <col min="2" max="2" width="31.85546875" style="2" bestFit="1" customWidth="1"/>
    <col min="3" max="16384" width="9.140625" style="2"/>
  </cols>
  <sheetData>
    <row r="1" spans="1:43" x14ac:dyDescent="0.2">
      <c r="A1" s="1" t="s">
        <v>11</v>
      </c>
    </row>
    <row r="2" spans="1:43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17</v>
      </c>
      <c r="J2" s="3" t="s">
        <v>18</v>
      </c>
      <c r="K2" s="9" t="s">
        <v>41</v>
      </c>
      <c r="L2" s="9" t="s">
        <v>40</v>
      </c>
      <c r="M2" s="9" t="s">
        <v>42</v>
      </c>
      <c r="N2" s="9" t="s">
        <v>43</v>
      </c>
    </row>
    <row r="3" spans="1:43" x14ac:dyDescent="0.2">
      <c r="A3" s="4"/>
      <c r="B3" s="10" t="s">
        <v>45</v>
      </c>
      <c r="C3" s="5"/>
      <c r="D3" s="5"/>
      <c r="E3" s="5"/>
      <c r="F3" s="5"/>
      <c r="G3" s="5"/>
      <c r="H3" s="5">
        <v>555.76800000000003</v>
      </c>
      <c r="I3" s="5"/>
      <c r="J3" s="5"/>
      <c r="K3" s="5"/>
      <c r="L3" s="5">
        <v>591.90099999999995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x14ac:dyDescent="0.2">
      <c r="A4" s="4"/>
      <c r="B4" s="10" t="s">
        <v>46</v>
      </c>
      <c r="C4" s="5"/>
      <c r="D4" s="5"/>
      <c r="E4" s="5"/>
      <c r="F4" s="5"/>
      <c r="G4" s="5"/>
      <c r="H4" s="5">
        <v>47.351999999999997</v>
      </c>
      <c r="I4" s="5"/>
      <c r="J4" s="5"/>
      <c r="K4" s="5"/>
      <c r="L4" s="5">
        <v>39.417999999999999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 x14ac:dyDescent="0.2">
      <c r="A5" s="4"/>
      <c r="B5" s="10" t="s">
        <v>47</v>
      </c>
      <c r="C5" s="5"/>
      <c r="D5" s="5"/>
      <c r="E5" s="5"/>
      <c r="F5" s="5"/>
      <c r="G5" s="5"/>
      <c r="H5" s="5">
        <v>4.0650000000000004</v>
      </c>
      <c r="I5" s="5"/>
      <c r="J5" s="5"/>
      <c r="K5" s="5"/>
      <c r="L5" s="5">
        <v>4.8499999999999996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 x14ac:dyDescent="0.2">
      <c r="B6" s="2" t="s">
        <v>19</v>
      </c>
      <c r="C6" s="5"/>
      <c r="D6" s="5">
        <v>372.54300000000001</v>
      </c>
      <c r="E6" s="5"/>
      <c r="F6" s="5"/>
      <c r="G6" s="5"/>
      <c r="H6" s="5">
        <v>402.09699999999998</v>
      </c>
      <c r="I6" s="5"/>
      <c r="J6" s="5"/>
      <c r="K6" s="5"/>
      <c r="L6" s="5">
        <v>441.66500000000002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 x14ac:dyDescent="0.2">
      <c r="B7" s="2" t="s">
        <v>20</v>
      </c>
      <c r="C7" s="5"/>
      <c r="D7" s="5">
        <v>108.029</v>
      </c>
      <c r="E7" s="5"/>
      <c r="F7" s="5"/>
      <c r="G7" s="5"/>
      <c r="H7" s="5">
        <v>84.745000000000005</v>
      </c>
      <c r="I7" s="5"/>
      <c r="J7" s="5"/>
      <c r="K7" s="5"/>
      <c r="L7" s="5">
        <v>78.924999999999997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x14ac:dyDescent="0.2">
      <c r="B8" s="2" t="s">
        <v>21</v>
      </c>
      <c r="C8" s="5"/>
      <c r="D8" s="5">
        <v>67.593999999999994</v>
      </c>
      <c r="E8" s="5"/>
      <c r="F8" s="5"/>
      <c r="G8" s="5"/>
      <c r="H8" s="5">
        <v>68.959999999999994</v>
      </c>
      <c r="I8" s="5"/>
      <c r="J8" s="5"/>
      <c r="K8" s="5"/>
      <c r="L8" s="5">
        <v>71.31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x14ac:dyDescent="0.2">
      <c r="B9" s="2" t="s">
        <v>22</v>
      </c>
      <c r="C9" s="5"/>
      <c r="D9" s="5">
        <v>45.725000000000001</v>
      </c>
      <c r="E9" s="5"/>
      <c r="F9" s="5"/>
      <c r="G9" s="5"/>
      <c r="H9" s="5">
        <v>51.383000000000003</v>
      </c>
      <c r="I9" s="5"/>
      <c r="J9" s="5"/>
      <c r="K9" s="5"/>
      <c r="L9" s="5">
        <v>44.268999999999998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x14ac:dyDescent="0.2">
      <c r="B10" s="6" t="s">
        <v>23</v>
      </c>
      <c r="C10" s="7">
        <f t="shared" ref="C10:G10" si="0">+SUM(C6:C9)</f>
        <v>0</v>
      </c>
      <c r="D10" s="7">
        <f t="shared" si="0"/>
        <v>593.89099999999996</v>
      </c>
      <c r="E10" s="7">
        <f t="shared" si="0"/>
        <v>0</v>
      </c>
      <c r="F10" s="7">
        <f t="shared" si="0"/>
        <v>0</v>
      </c>
      <c r="G10" s="7">
        <f t="shared" si="0"/>
        <v>0</v>
      </c>
      <c r="H10" s="7">
        <f>+SUM(H6:H9)</f>
        <v>607.18500000000006</v>
      </c>
      <c r="I10" s="7">
        <f t="shared" ref="I10:J10" si="1">+SUM(I6:I9)</f>
        <v>0</v>
      </c>
      <c r="J10" s="7">
        <f t="shared" si="1"/>
        <v>0</v>
      </c>
      <c r="K10" s="5"/>
      <c r="L10" s="7">
        <v>636.16899999999998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1:43" x14ac:dyDescent="0.2">
      <c r="B11" s="2" t="s">
        <v>24</v>
      </c>
      <c r="C11" s="5"/>
      <c r="D11" s="5">
        <v>428.12799999999999</v>
      </c>
      <c r="E11" s="5"/>
      <c r="F11" s="5"/>
      <c r="G11" s="5"/>
      <c r="H11" s="5">
        <v>443.529</v>
      </c>
      <c r="I11" s="5"/>
      <c r="J11" s="5"/>
      <c r="K11" s="5"/>
      <c r="L11" s="5">
        <v>475.21800000000002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1:43" x14ac:dyDescent="0.2">
      <c r="B12" s="10" t="s">
        <v>44</v>
      </c>
      <c r="C12" s="5">
        <f t="shared" ref="C12" si="2">+C10-C11</f>
        <v>0</v>
      </c>
      <c r="D12" s="5">
        <f>+D10-D11</f>
        <v>165.76299999999998</v>
      </c>
      <c r="E12" s="5">
        <f t="shared" ref="E12:N12" si="3">+E10-E11</f>
        <v>0</v>
      </c>
      <c r="F12" s="5">
        <f t="shared" si="3"/>
        <v>0</v>
      </c>
      <c r="G12" s="5">
        <f t="shared" si="3"/>
        <v>0</v>
      </c>
      <c r="H12" s="5">
        <f t="shared" si="3"/>
        <v>163.65600000000006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160.95099999999996</v>
      </c>
      <c r="M12" s="5">
        <f t="shared" si="3"/>
        <v>0</v>
      </c>
      <c r="N12" s="5">
        <f t="shared" si="3"/>
        <v>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 spans="1:43" x14ac:dyDescent="0.2">
      <c r="B13" s="2" t="s">
        <v>25</v>
      </c>
      <c r="C13" s="5"/>
      <c r="D13" s="5">
        <v>31.690999999999999</v>
      </c>
      <c r="E13" s="5"/>
      <c r="F13" s="5"/>
      <c r="G13" s="5"/>
      <c r="H13" s="5">
        <v>31.312999999999999</v>
      </c>
      <c r="I13" s="5"/>
      <c r="J13" s="5"/>
      <c r="K13" s="5"/>
      <c r="L13" s="5">
        <v>32.731999999999999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43" x14ac:dyDescent="0.2">
      <c r="B14" s="2" t="s">
        <v>26</v>
      </c>
      <c r="C14" s="5"/>
      <c r="D14" s="5">
        <v>41.692</v>
      </c>
      <c r="E14" s="5"/>
      <c r="F14" s="5"/>
      <c r="G14" s="5"/>
      <c r="H14" s="5">
        <v>52.198</v>
      </c>
      <c r="I14" s="5"/>
      <c r="J14" s="5"/>
      <c r="K14" s="5"/>
      <c r="L14" s="5">
        <v>56.246000000000002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43" x14ac:dyDescent="0.2">
      <c r="B15" s="2" t="s">
        <v>27</v>
      </c>
      <c r="C15" s="5">
        <f t="shared" ref="C15" si="4">+C12-C13-C14</f>
        <v>0</v>
      </c>
      <c r="D15" s="5">
        <f>+D12-D13-D14</f>
        <v>92.379999999999967</v>
      </c>
      <c r="E15" s="5">
        <f t="shared" ref="E15:N15" si="5">+E12-E13-E14</f>
        <v>0</v>
      </c>
      <c r="F15" s="5">
        <f t="shared" si="5"/>
        <v>0</v>
      </c>
      <c r="G15" s="5">
        <f t="shared" si="5"/>
        <v>0</v>
      </c>
      <c r="H15" s="5">
        <f t="shared" si="5"/>
        <v>80.145000000000067</v>
      </c>
      <c r="I15" s="5">
        <f t="shared" si="5"/>
        <v>0</v>
      </c>
      <c r="J15" s="5">
        <f t="shared" si="5"/>
        <v>0</v>
      </c>
      <c r="K15" s="5">
        <f t="shared" si="5"/>
        <v>0</v>
      </c>
      <c r="L15" s="5">
        <f t="shared" si="5"/>
        <v>71.972999999999956</v>
      </c>
      <c r="M15" s="5">
        <f t="shared" si="5"/>
        <v>0</v>
      </c>
      <c r="N15" s="5">
        <f t="shared" si="5"/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spans="1:43" x14ac:dyDescent="0.2">
      <c r="B16" s="2" t="s">
        <v>29</v>
      </c>
      <c r="C16" s="5"/>
      <c r="D16" s="5">
        <v>1.2969999999999999</v>
      </c>
      <c r="E16" s="5"/>
      <c r="F16" s="5"/>
      <c r="G16" s="5"/>
      <c r="H16" s="5">
        <v>1.992</v>
      </c>
      <c r="I16" s="5"/>
      <c r="J16" s="5"/>
      <c r="K16" s="5"/>
      <c r="L16" s="5">
        <v>2.4660000000000002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 spans="2:43" x14ac:dyDescent="0.2">
      <c r="B17" s="2" t="s">
        <v>30</v>
      </c>
      <c r="C17" s="5"/>
      <c r="D17" s="5">
        <v>55.045999999999999</v>
      </c>
      <c r="E17" s="5"/>
      <c r="F17" s="5"/>
      <c r="G17" s="5"/>
      <c r="H17" s="5">
        <v>50.643999999999998</v>
      </c>
      <c r="I17" s="5"/>
      <c r="J17" s="5"/>
      <c r="K17" s="5"/>
      <c r="L17" s="5">
        <v>41.906999999999996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 spans="2:43" x14ac:dyDescent="0.2">
      <c r="B18" s="2" t="s">
        <v>31</v>
      </c>
      <c r="C18" s="5"/>
      <c r="D18" s="5">
        <v>1.6180000000000001</v>
      </c>
      <c r="E18" s="5"/>
      <c r="F18" s="5"/>
      <c r="G18" s="5"/>
      <c r="H18" s="5">
        <v>82.338999999999999</v>
      </c>
      <c r="I18" s="5"/>
      <c r="J18" s="5"/>
      <c r="K18" s="5"/>
      <c r="L18" s="5">
        <v>0.59499999999999997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2:43" x14ac:dyDescent="0.2">
      <c r="B19" s="2" t="s">
        <v>32</v>
      </c>
      <c r="C19" s="5"/>
      <c r="D19" s="5">
        <v>-2.1749999999999998</v>
      </c>
      <c r="E19" s="5"/>
      <c r="F19" s="5"/>
      <c r="G19" s="5"/>
      <c r="H19" s="5">
        <v>2.907</v>
      </c>
      <c r="I19" s="5"/>
      <c r="J19" s="5"/>
      <c r="K19" s="5"/>
      <c r="L19" s="5">
        <v>-5.5140000000000002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2:43" x14ac:dyDescent="0.2">
      <c r="B20" s="2" t="s">
        <v>28</v>
      </c>
      <c r="C20" s="5">
        <f t="shared" ref="C20:N20" si="6">+C15+C16-SUM(C17:C19)</f>
        <v>0</v>
      </c>
      <c r="D20" s="5">
        <f t="shared" si="6"/>
        <v>39.18799999999996</v>
      </c>
      <c r="E20" s="5">
        <f t="shared" si="6"/>
        <v>0</v>
      </c>
      <c r="F20" s="5">
        <f t="shared" si="6"/>
        <v>0</v>
      </c>
      <c r="G20" s="5">
        <f t="shared" si="6"/>
        <v>0</v>
      </c>
      <c r="H20" s="5">
        <f t="shared" si="6"/>
        <v>-53.752999999999943</v>
      </c>
      <c r="I20" s="5">
        <f t="shared" si="6"/>
        <v>0</v>
      </c>
      <c r="J20" s="5">
        <f t="shared" si="6"/>
        <v>0</v>
      </c>
      <c r="K20" s="5">
        <f t="shared" si="6"/>
        <v>0</v>
      </c>
      <c r="L20" s="5">
        <f t="shared" si="6"/>
        <v>37.450999999999958</v>
      </c>
      <c r="M20" s="5">
        <f t="shared" si="6"/>
        <v>0</v>
      </c>
      <c r="N20" s="5">
        <f t="shared" si="6"/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2:43" x14ac:dyDescent="0.2">
      <c r="B21" s="2" t="s">
        <v>33</v>
      </c>
      <c r="C21" s="5"/>
      <c r="D21" s="5">
        <v>11.153</v>
      </c>
      <c r="E21" s="5"/>
      <c r="F21" s="5"/>
      <c r="G21" s="5"/>
      <c r="H21" s="5">
        <v>-20.379000000000001</v>
      </c>
      <c r="I21" s="5"/>
      <c r="J21" s="5"/>
      <c r="K21" s="5"/>
      <c r="L21" s="5">
        <v>10.554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2:43" x14ac:dyDescent="0.2">
      <c r="B22" s="2" t="s">
        <v>34</v>
      </c>
      <c r="C22" s="5"/>
      <c r="D22" s="5">
        <v>1.49</v>
      </c>
      <c r="E22" s="5"/>
      <c r="F22" s="5"/>
      <c r="G22" s="5"/>
      <c r="H22" s="5">
        <v>0.81100000000000005</v>
      </c>
      <c r="I22" s="5"/>
      <c r="J22" s="5"/>
      <c r="K22" s="5"/>
      <c r="L22" s="5">
        <v>2.177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2:43" x14ac:dyDescent="0.2">
      <c r="B23" s="2" t="s">
        <v>35</v>
      </c>
      <c r="C23" s="5">
        <f t="shared" ref="C23:G23" si="7">+C20-C21+C22</f>
        <v>0</v>
      </c>
      <c r="D23" s="5">
        <f t="shared" si="7"/>
        <v>29.524999999999959</v>
      </c>
      <c r="E23" s="5">
        <f t="shared" si="7"/>
        <v>0</v>
      </c>
      <c r="F23" s="5">
        <f t="shared" si="7"/>
        <v>0</v>
      </c>
      <c r="G23" s="5">
        <f t="shared" si="7"/>
        <v>0</v>
      </c>
      <c r="H23" s="5">
        <f>+H20-H21+H22</f>
        <v>-32.562999999999938</v>
      </c>
      <c r="I23" s="5">
        <f t="shared" ref="I23:N23" si="8">+I20-I21+I22</f>
        <v>0</v>
      </c>
      <c r="J23" s="5">
        <f t="shared" si="8"/>
        <v>0</v>
      </c>
      <c r="K23" s="5">
        <f t="shared" si="8"/>
        <v>0</v>
      </c>
      <c r="L23" s="5">
        <f t="shared" si="8"/>
        <v>29.073999999999955</v>
      </c>
      <c r="M23" s="5">
        <f t="shared" si="8"/>
        <v>0</v>
      </c>
      <c r="N23" s="5">
        <f t="shared" si="8"/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2:43" x14ac:dyDescent="0.2">
      <c r="B24" s="2" t="s">
        <v>36</v>
      </c>
      <c r="C24" s="5"/>
      <c r="D24" s="5">
        <v>4.5999999999999999E-2</v>
      </c>
      <c r="E24" s="5"/>
      <c r="F24" s="5"/>
      <c r="G24" s="5"/>
      <c r="H24" s="5">
        <v>5.0000000000000001E-3</v>
      </c>
      <c r="I24" s="5"/>
      <c r="J24" s="5"/>
      <c r="K24" s="5"/>
      <c r="L24" s="5">
        <v>3.4000000000000002E-2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2:43" x14ac:dyDescent="0.2">
      <c r="B25" s="2" t="s">
        <v>37</v>
      </c>
      <c r="C25" s="5">
        <f t="shared" ref="C25:G25" si="9">+C23-C24</f>
        <v>0</v>
      </c>
      <c r="D25" s="5">
        <f t="shared" si="9"/>
        <v>29.47899999999996</v>
      </c>
      <c r="E25" s="5">
        <f t="shared" si="9"/>
        <v>0</v>
      </c>
      <c r="F25" s="5">
        <f t="shared" si="9"/>
        <v>0</v>
      </c>
      <c r="G25" s="5">
        <f t="shared" si="9"/>
        <v>0</v>
      </c>
      <c r="H25" s="5">
        <f>+H23-H24</f>
        <v>-32.567999999999941</v>
      </c>
      <c r="I25" s="5">
        <f t="shared" ref="I25:N25" si="10">+I23-I24</f>
        <v>0</v>
      </c>
      <c r="J25" s="5">
        <f t="shared" si="10"/>
        <v>0</v>
      </c>
      <c r="K25" s="5">
        <f t="shared" si="10"/>
        <v>0</v>
      </c>
      <c r="L25" s="5">
        <f t="shared" si="10"/>
        <v>29.039999999999957</v>
      </c>
      <c r="M25" s="5">
        <f t="shared" si="10"/>
        <v>0</v>
      </c>
      <c r="N25" s="5">
        <f t="shared" si="10"/>
        <v>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2:43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2:43" x14ac:dyDescent="0.2">
      <c r="B27" s="2" t="s">
        <v>38</v>
      </c>
      <c r="C27" s="5"/>
      <c r="D27" s="5">
        <f>+D25/D28</f>
        <v>0.24154205416035035</v>
      </c>
      <c r="E27" s="5"/>
      <c r="F27" s="5"/>
      <c r="G27" s="5"/>
      <c r="H27" s="5">
        <f>+H25/H28</f>
        <v>-0.24952880062520066</v>
      </c>
      <c r="I27" s="5" t="e">
        <f t="shared" ref="I27:L27" si="11">+I25/I28</f>
        <v>#DIV/0!</v>
      </c>
      <c r="J27" s="5" t="e">
        <f t="shared" si="11"/>
        <v>#DIV/0!</v>
      </c>
      <c r="K27" s="5" t="e">
        <f t="shared" si="11"/>
        <v>#DIV/0!</v>
      </c>
      <c r="L27" s="5">
        <f t="shared" si="11"/>
        <v>0.20961606479041972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2:43" x14ac:dyDescent="0.2">
      <c r="B28" s="2" t="s">
        <v>3</v>
      </c>
      <c r="C28" s="5"/>
      <c r="D28" s="5">
        <v>122.045</v>
      </c>
      <c r="E28" s="5"/>
      <c r="F28" s="5"/>
      <c r="G28" s="5"/>
      <c r="H28" s="5">
        <v>130.518</v>
      </c>
      <c r="I28" s="5"/>
      <c r="J28" s="5"/>
      <c r="K28" s="5"/>
      <c r="L28" s="5">
        <v>138.53899999999999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2:43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2:43" x14ac:dyDescent="0.2">
      <c r="B30" s="2" t="s">
        <v>39</v>
      </c>
      <c r="C30" s="5"/>
      <c r="D30" s="5"/>
      <c r="E30" s="5"/>
      <c r="F30" s="5"/>
      <c r="G30" s="8" t="e">
        <f>+G10/C10-1</f>
        <v>#DIV/0!</v>
      </c>
      <c r="H30" s="8">
        <f>+H10/D10-1</f>
        <v>2.2384578988400294E-2</v>
      </c>
      <c r="I30" s="8" t="e">
        <f t="shared" ref="I30:J30" si="12">+I10/E10-1</f>
        <v>#DIV/0!</v>
      </c>
      <c r="J30" s="8" t="e">
        <f t="shared" si="12"/>
        <v>#DIV/0!</v>
      </c>
      <c r="K30" s="8" t="e">
        <f t="shared" ref="K30" si="13">+K10/G10-1</f>
        <v>#DIV/0!</v>
      </c>
      <c r="L30" s="8">
        <f t="shared" ref="L30" si="14">+L10/H10-1</f>
        <v>4.7735039567841531E-2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2:43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2:43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3:43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3:43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3:43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3:43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3:43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3:43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3:43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3:43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3:43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3:43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3:43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3:43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3:43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3:43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3:43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3:43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3:43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3:43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3:43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3:43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3:43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3:43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3:43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3:43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3:43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3:43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3:43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3:43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3:43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3:43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3:43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3:43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3:43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3:43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3:43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3:43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3:43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3:43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3:43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3:43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3:43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3:43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3:43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3:43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3:43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3:43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3:43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3:43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3:43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3:43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3:43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3:43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3:43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3:43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3:43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3:43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3:43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3:43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3:43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3:43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3:43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3:43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3:43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3:43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3:43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3:43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3:43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3:43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3:43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3:43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3:43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3:43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3:43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3:43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3:43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3:43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3:43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3:43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3:43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3:43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3:43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3:43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3:43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3:43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3:43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3:43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3:43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3:43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3:43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3:43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3:43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3:43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3:43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3:43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3:43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3:43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3:43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3:43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3:43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3:43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3:43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3:43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3:43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3:43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3:43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3:43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3:43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3:43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3:43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3:43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3:43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3:43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3:43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3:43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3:43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3:43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3:43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3:43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3:43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3:43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3:43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3:43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3:43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3:43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3:43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3:43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3:43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3:43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3:43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3:43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3:43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3:43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3:43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3:43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3:43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3:43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3:43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3:43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3:43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3:43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3:43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3:43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3:43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3:43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3:43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3:43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3:43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3:43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3:43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3:43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3:43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3:43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3:43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3:43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3:43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3:43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3:43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3:43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3:43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3:43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3:43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3:43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3:43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3:43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3:43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3:43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3:43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3:43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3:43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3:43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3:43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3:43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3:43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3:43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3:43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3:43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3:43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3:43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3:43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3:43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3:43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3:43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3:43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3:43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3:43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3:43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3:43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3:43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3:43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3:43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3:43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3:43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3:43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3:43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3:43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3:43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3:43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3:43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3:43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3:43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3:43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3:43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3:43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3:43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3:43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3:43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3:43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3:43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3:43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3:43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3:43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3:43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3:43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3:43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3:43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3:43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3:43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3:43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3:43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3:43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3:43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3:43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3:43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3:43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3:43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3:43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3:43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3:43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3:43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3:43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3:43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3:43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3:43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3:43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3:43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3:43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3:43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3:43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3:43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3:43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3:43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3:43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3:43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3:43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3:43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3:43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3:43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3:43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3:43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3:43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3:43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3:43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3:43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3:43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3:43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3:43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3:43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3:43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3:43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3:43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3:43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3:43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3:43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3:43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3:43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3:43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3:43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3:43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3:43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3:43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3:43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3:43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3:43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3:43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3:43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3:43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3:43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3:43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3:43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3:43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3:43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3:43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3:43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3:43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3:43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3:43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3:43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3:43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3:43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3:43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3:43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3:43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3:43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3:43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3:43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3:43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3:43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3:43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3:43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3:43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3:43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3:43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3:43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3:43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3:43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3:43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3:43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3:43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3:43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3:43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3:43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3:43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3:43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3:43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3:43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3:43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3:43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3:43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3:43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3:43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3:43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3:43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3:43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3:43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3:43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3:43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3:43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3:43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3:43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3:43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3:43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3:43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3:43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3:43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3:43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3:43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3:43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3:43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3:43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3:43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3:43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3:43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3:43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3:43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3:43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3:43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3:43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3:43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3:43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3:43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3:43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3:43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3:43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3:43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3:43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3:43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3:43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3:43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3:43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3:43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3:43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3:43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3:43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3:43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3:43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3:43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3:43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3:43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3:43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3:43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3:43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3:43" x14ac:dyDescent="0.2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3:43" x14ac:dyDescent="0.2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3:43" x14ac:dyDescent="0.2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3:43" x14ac:dyDescent="0.2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3:43" x14ac:dyDescent="0.2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3:43" x14ac:dyDescent="0.2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3:43" x14ac:dyDescent="0.2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3:43" x14ac:dyDescent="0.2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3:43" x14ac:dyDescent="0.2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3:43" x14ac:dyDescent="0.2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3:43" x14ac:dyDescent="0.2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3:43" x14ac:dyDescent="0.2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3:43" x14ac:dyDescent="0.2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3:43" x14ac:dyDescent="0.2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3:43" x14ac:dyDescent="0.2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3:43" x14ac:dyDescent="0.2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3:43" x14ac:dyDescent="0.2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3:43" x14ac:dyDescent="0.2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3:43" x14ac:dyDescent="0.2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3:43" x14ac:dyDescent="0.2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3:43" x14ac:dyDescent="0.2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3:43" x14ac:dyDescent="0.2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3:43" x14ac:dyDescent="0.2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3:43" x14ac:dyDescent="0.2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3:43" x14ac:dyDescent="0.2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3:43" x14ac:dyDescent="0.2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3:43" x14ac:dyDescent="0.2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3:43" x14ac:dyDescent="0.2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3:43" x14ac:dyDescent="0.2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3:43" x14ac:dyDescent="0.2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3:43" x14ac:dyDescent="0.2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3:43" x14ac:dyDescent="0.2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3:43" x14ac:dyDescent="0.2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3:43" x14ac:dyDescent="0.2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3:43" x14ac:dyDescent="0.2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3:43" x14ac:dyDescent="0.2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3:43" x14ac:dyDescent="0.2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3:43" x14ac:dyDescent="0.2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3:43" x14ac:dyDescent="0.2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3:43" x14ac:dyDescent="0.2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3:43" x14ac:dyDescent="0.2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3:43" x14ac:dyDescent="0.2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3:43" x14ac:dyDescent="0.2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3:43" x14ac:dyDescent="0.2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3:43" x14ac:dyDescent="0.2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3:43" x14ac:dyDescent="0.2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3:43" x14ac:dyDescent="0.2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3:43" x14ac:dyDescent="0.2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3:43" x14ac:dyDescent="0.2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3:43" x14ac:dyDescent="0.2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</sheetData>
  <hyperlinks>
    <hyperlink ref="A1" location="Main!A1" display="Main" xr:uid="{487A4F06-AB43-4653-A45A-40D4EE23F0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2024-10-10T12:42:26Z</dcterms:created>
  <dcterms:modified xsi:type="dcterms:W3CDTF">2025-09-11T12:32:07Z</dcterms:modified>
</cp:coreProperties>
</file>