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DEB6DA6-6971-4EE3-A5BE-65A5605971AB}" xr6:coauthVersionLast="47" xr6:coauthVersionMax="47" xr10:uidLastSave="{00000000-0000-0000-0000-000000000000}"/>
  <bookViews>
    <workbookView xWindow="19095" yWindow="0" windowWidth="19410" windowHeight="20925" activeTab="1" xr2:uid="{74F0CBED-AE29-49BC-826C-5A327DCF0A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7" i="2" s="1"/>
  <c r="H31" i="2"/>
  <c r="G31" i="2"/>
  <c r="I31" i="2"/>
  <c r="K40" i="2"/>
  <c r="K39" i="2"/>
  <c r="K38" i="2"/>
  <c r="K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K36" i="2"/>
  <c r="K35" i="2"/>
  <c r="K34" i="2"/>
  <c r="K33" i="2"/>
  <c r="K32" i="2"/>
  <c r="E5" i="2"/>
  <c r="E7" i="2" s="1"/>
  <c r="N7" i="2"/>
  <c r="M7" i="2"/>
  <c r="L7" i="2"/>
  <c r="K7" i="2"/>
  <c r="K31" i="2" s="1"/>
  <c r="H7" i="2"/>
  <c r="G7" i="2"/>
  <c r="F7" i="2"/>
  <c r="D7" i="2"/>
  <c r="C7" i="2"/>
  <c r="I7" i="2"/>
  <c r="J5" i="1"/>
  <c r="G19" i="2"/>
  <c r="G20" i="2" s="1"/>
  <c r="G22" i="2" s="1"/>
  <c r="G24" i="2" s="1"/>
  <c r="G26" i="2" s="1"/>
  <c r="G28" i="2" s="1"/>
  <c r="K20" i="2"/>
  <c r="K22" i="2" s="1"/>
  <c r="K24" i="2" s="1"/>
  <c r="K26" i="2" s="1"/>
  <c r="K28" i="2" s="1"/>
  <c r="F21" i="2"/>
  <c r="F19" i="2"/>
  <c r="F20" i="2" s="1"/>
  <c r="H37" i="2"/>
  <c r="G37" i="2"/>
  <c r="J37" i="2"/>
  <c r="I37" i="2"/>
  <c r="J20" i="2"/>
  <c r="J22" i="2" s="1"/>
  <c r="J24" i="2" s="1"/>
  <c r="J26" i="2" s="1"/>
  <c r="J28" i="2" s="1"/>
  <c r="H20" i="2"/>
  <c r="H22" i="2" s="1"/>
  <c r="H24" i="2" s="1"/>
  <c r="H26" i="2" s="1"/>
  <c r="H28" i="2" s="1"/>
  <c r="D20" i="2"/>
  <c r="D22" i="2" s="1"/>
  <c r="D24" i="2" s="1"/>
  <c r="D26" i="2" s="1"/>
  <c r="D28" i="2" s="1"/>
  <c r="C20" i="2"/>
  <c r="C22" i="2" s="1"/>
  <c r="C24" i="2" s="1"/>
  <c r="C26" i="2" s="1"/>
  <c r="C28" i="2" s="1"/>
  <c r="E19" i="2"/>
  <c r="E20" i="2" s="1"/>
  <c r="E22" i="2" s="1"/>
  <c r="E24" i="2" s="1"/>
  <c r="E26" i="2" s="1"/>
  <c r="E28" i="2" s="1"/>
  <c r="I20" i="2"/>
  <c r="I22" i="2" s="1"/>
  <c r="I24" i="2" s="1"/>
  <c r="I26" i="2" s="1"/>
  <c r="I28" i="2" s="1"/>
  <c r="J4" i="1"/>
  <c r="J31" i="2" l="1"/>
  <c r="J7" i="1"/>
  <c r="F22" i="2"/>
  <c r="F24" i="2" s="1"/>
  <c r="F26" i="2" s="1"/>
  <c r="F28" i="2" s="1"/>
  <c r="I39" i="2"/>
  <c r="I38" i="2"/>
  <c r="I40" i="2"/>
  <c r="G39" i="2"/>
  <c r="G40" i="2"/>
  <c r="C38" i="2"/>
  <c r="D38" i="2"/>
  <c r="E38" i="2"/>
  <c r="G38" i="2"/>
  <c r="H38" i="2"/>
  <c r="C39" i="2"/>
  <c r="D39" i="2"/>
  <c r="E39" i="2"/>
  <c r="H39" i="2"/>
  <c r="C40" i="2"/>
  <c r="D40" i="2"/>
  <c r="E40" i="2"/>
  <c r="H40" i="2"/>
  <c r="F38" i="2"/>
  <c r="J38" i="2"/>
  <c r="J39" i="2"/>
  <c r="J40" i="2"/>
  <c r="F40" i="2" l="1"/>
  <c r="F39" i="2"/>
</calcChain>
</file>

<file path=xl/sharedStrings.xml><?xml version="1.0" encoding="utf-8"?>
<sst xmlns="http://schemas.openxmlformats.org/spreadsheetml/2006/main" count="61" uniqueCount="57">
  <si>
    <t>URBN</t>
  </si>
  <si>
    <t>Urban Outfiters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</si>
  <si>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</si>
  <si>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</si>
  <si>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</si>
  <si>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</si>
  <si>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</si>
  <si>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</si>
  <si>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</si>
  <si>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</si>
  <si>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</si>
  <si>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</si>
  <si>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</si>
  <si>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</si>
  <si>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</si>
  <si>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</si>
  <si>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</si>
  <si>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</si>
  <si>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</si>
  <si>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</si>
  <si>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</si>
  <si>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</si>
  <si>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Operating Expenses</t>
  </si>
  <si>
    <t>Operating Income</t>
  </si>
  <si>
    <t>Other Income</t>
  </si>
  <si>
    <t>Pretax Income</t>
  </si>
  <si>
    <t>Tax Expense</t>
  </si>
  <si>
    <t>Net Income</t>
  </si>
  <si>
    <t>EPS</t>
  </si>
  <si>
    <t>Gross Margin</t>
  </si>
  <si>
    <t xml:space="preserve">Operating Margin </t>
  </si>
  <si>
    <t>Tax Rate</t>
  </si>
  <si>
    <t>Revenue Growth</t>
  </si>
  <si>
    <t>Anthroplogie Revenue</t>
  </si>
  <si>
    <t>Free People Revenue</t>
  </si>
  <si>
    <t>Urban Outfiters Revenue</t>
  </si>
  <si>
    <t>Nuuly Revenue</t>
  </si>
  <si>
    <t>Menus &amp; Venues Revenue</t>
  </si>
  <si>
    <t>Retail Revenue</t>
  </si>
  <si>
    <t>Subscription Revenue</t>
  </si>
  <si>
    <t>Wholesale Revenue</t>
  </si>
  <si>
    <t>Q126</t>
  </si>
  <si>
    <t>Q226</t>
  </si>
  <si>
    <t>Q326</t>
  </si>
  <si>
    <t>Q426</t>
  </si>
  <si>
    <t>Urban Outfiters Stores</t>
  </si>
  <si>
    <t>Anthropologie Stores</t>
  </si>
  <si>
    <t>Free People Stores</t>
  </si>
  <si>
    <t>Menus &amp; Venues Stores</t>
  </si>
  <si>
    <t xml:space="preserve">Total Stores </t>
  </si>
  <si>
    <t>Franchise Stores</t>
  </si>
  <si>
    <t>Store Growth</t>
  </si>
  <si>
    <t>Anthroplogie Growth</t>
  </si>
  <si>
    <t>Free People Growth</t>
  </si>
  <si>
    <t>Urban Outfiters Growth</t>
  </si>
  <si>
    <t>Nuuly Growth</t>
  </si>
  <si>
    <t>Menus &amp; Venues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</si>
</sst>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#,#00;\(#,##0.0\)"/>
    <numFmt numFmtId="166" formatCode="#,##0.0;\(#,##0.0\)"/>
    <numFmt numFmtId="167" formatCode="#,##0;\(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  <xf numFmtId="9" fontId="2" fillId="0" borderId="0" xfId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urb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A65-7955-473E-AB8C-4FB37DA242DC}">
  <dimension ref="A1:K7"/>
  <sheetViews>
    <sheetView zoomScale="200" zoomScaleNormal="200" workbookViewId="0">
      <selection activeCell="J3" sqref="J3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1</v>
      </c>
    </row>
    <row r="2" spans="1:11" x14ac:dyDescent="0.25">
      <c r="A2" t="s">
        <v>2</v>
      </c>
      <c r="I2" t="s">
        <v>4</v>
      </c>
      <c r="J2">
        <v>73.89</v>
      </c>
    </row>
    <row r="3" spans="1:11" x14ac:dyDescent="0.25">
      <c r="I3" t="s">
        <v>5</v>
      </c>
      <c r="J3" s="3">
        <v>91.752408000000003</v>
      </c>
      <c r="K3" s="5" t="s">
        <v>41</v>
      </c>
    </row>
    <row r="4" spans="1:11" x14ac:dyDescent="0.25">
      <c r="B4" t="s">
        <v>0</v>
      </c>
      <c r="I4" t="s">
        <v>6</v>
      </c>
      <c r="J4" s="3">
        <f>+J2*J3</f>
        <v>6779.5854271200005</v>
      </c>
      <c r="K4" s="5"/>
    </row>
    <row r="5" spans="1:11" x14ac:dyDescent="0.25">
      <c r="B5" s="4" t="s">
        <v>3</v>
      </c>
      <c r="I5" t="s">
        <v>7</v>
      </c>
      <c r="J5" s="3">
        <f>189.433+285.585</f>
        <v>475.01799999999997</v>
      </c>
      <c r="K5" s="5" t="s">
        <v>41</v>
      </c>
    </row>
    <row r="6" spans="1:11" x14ac:dyDescent="0.25">
      <c r="I6" t="s">
        <v>8</v>
      </c>
      <c r="J6" s="3">
        <v>0</v>
      </c>
      <c r="K6" s="5" t="s">
        <v>41</v>
      </c>
    </row>
    <row r="7" spans="1:11" x14ac:dyDescent="0.25">
      <c r="I7" t="s">
        <v>9</v>
      </c>
      <c r="J7" s="3">
        <f>+J4-J5+J6</f>
        <v>6304.5674271200005</v>
      </c>
    </row>
  </sheetData>
  <hyperlinks>
    <hyperlink ref="B5" r:id="rId1" xr:uid="{905FEC71-AF3C-440D-AD91-F767599A27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8D4-685D-4455-97E5-6E84929D73B9}">
  <dimension ref="A1:BH348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RowHeight="15" x14ac:dyDescent="0.25"/>
  <cols>
    <col min="1" max="1" width="5.42578125" bestFit="1" customWidth="1"/>
    <col min="2" max="2" width="31.85546875" customWidth="1"/>
  </cols>
  <sheetData>
    <row r="1" spans="1:18" x14ac:dyDescent="0.25">
      <c r="A1" s="4" t="s">
        <v>10</v>
      </c>
    </row>
    <row r="2" spans="1:18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11</v>
      </c>
      <c r="H2" s="5" t="s">
        <v>16</v>
      </c>
      <c r="I2" s="5" t="s">
        <v>17</v>
      </c>
      <c r="J2" s="5" t="s">
        <v>18</v>
      </c>
      <c r="K2" s="5" t="s">
        <v>41</v>
      </c>
      <c r="L2" s="5" t="s">
        <v>42</v>
      </c>
      <c r="M2" s="5" t="s">
        <v>43</v>
      </c>
      <c r="N2" s="5" t="s">
        <v>44</v>
      </c>
    </row>
    <row r="3" spans="1:18" x14ac:dyDescent="0.25">
      <c r="B3" t="s">
        <v>45</v>
      </c>
      <c r="C3" s="15"/>
      <c r="D3" s="15"/>
      <c r="E3" s="15">
        <v>262</v>
      </c>
      <c r="F3" s="15">
        <v>262</v>
      </c>
      <c r="G3" s="15"/>
      <c r="H3" s="15"/>
      <c r="I3" s="15">
        <v>264</v>
      </c>
      <c r="J3" s="15">
        <v>255</v>
      </c>
      <c r="K3" s="15">
        <v>255</v>
      </c>
      <c r="L3" s="15"/>
      <c r="M3" s="15"/>
      <c r="N3" s="15"/>
      <c r="O3" s="15"/>
      <c r="P3" s="15"/>
      <c r="Q3" s="13"/>
      <c r="R3" s="13"/>
    </row>
    <row r="4" spans="1:18" x14ac:dyDescent="0.25">
      <c r="B4" t="s">
        <v>46</v>
      </c>
      <c r="C4" s="15"/>
      <c r="D4" s="15"/>
      <c r="E4" s="15">
        <v>237</v>
      </c>
      <c r="F4" s="15">
        <v>237</v>
      </c>
      <c r="G4" s="15"/>
      <c r="H4" s="15"/>
      <c r="I4" s="15">
        <v>242</v>
      </c>
      <c r="J4" s="15">
        <v>239</v>
      </c>
      <c r="K4" s="15">
        <v>239</v>
      </c>
      <c r="L4" s="15"/>
      <c r="M4" s="15"/>
      <c r="N4" s="15"/>
      <c r="O4" s="15"/>
      <c r="P4" s="15"/>
      <c r="Q4" s="13"/>
      <c r="R4" s="13"/>
    </row>
    <row r="5" spans="1:18" x14ac:dyDescent="0.25">
      <c r="B5" t="s">
        <v>47</v>
      </c>
      <c r="C5" s="15"/>
      <c r="D5" s="15"/>
      <c r="E5" s="15">
        <f>160+38</f>
        <v>198</v>
      </c>
      <c r="F5" s="15">
        <v>198</v>
      </c>
      <c r="G5" s="15"/>
      <c r="H5" s="15"/>
      <c r="I5" s="15">
        <v>216</v>
      </c>
      <c r="J5" s="15">
        <f>167+63</f>
        <v>230</v>
      </c>
      <c r="K5" s="15">
        <v>230</v>
      </c>
      <c r="L5" s="15"/>
      <c r="M5" s="15"/>
      <c r="N5" s="15"/>
      <c r="O5" s="15"/>
      <c r="P5" s="15"/>
      <c r="Q5" s="13"/>
      <c r="R5" s="13"/>
    </row>
    <row r="6" spans="1:18" x14ac:dyDescent="0.25">
      <c r="B6" t="s">
        <v>48</v>
      </c>
      <c r="C6" s="15"/>
      <c r="D6" s="15"/>
      <c r="E6" s="15">
        <v>9</v>
      </c>
      <c r="F6" s="15">
        <v>9</v>
      </c>
      <c r="G6" s="15"/>
      <c r="H6" s="15"/>
      <c r="I6" s="15">
        <v>9</v>
      </c>
      <c r="J6" s="15">
        <v>9</v>
      </c>
      <c r="K6" s="15">
        <v>9</v>
      </c>
      <c r="L6" s="15"/>
      <c r="M6" s="15"/>
      <c r="N6" s="15"/>
      <c r="O6" s="15"/>
      <c r="P6" s="15"/>
      <c r="Q6" s="13"/>
      <c r="R6" s="13"/>
    </row>
    <row r="7" spans="1:18" s="1" customFormat="1" x14ac:dyDescent="0.25">
      <c r="A7"/>
      <c r="B7" s="1" t="s">
        <v>49</v>
      </c>
      <c r="C7" s="16">
        <f t="shared" ref="C7:H7" si="0">+SUM(C3:C6)</f>
        <v>0</v>
      </c>
      <c r="D7" s="16">
        <f t="shared" si="0"/>
        <v>0</v>
      </c>
      <c r="E7" s="16">
        <f t="shared" si="0"/>
        <v>706</v>
      </c>
      <c r="F7" s="16">
        <f t="shared" si="0"/>
        <v>706</v>
      </c>
      <c r="G7" s="16">
        <f t="shared" si="0"/>
        <v>0</v>
      </c>
      <c r="H7" s="16">
        <f t="shared" si="0"/>
        <v>0</v>
      </c>
      <c r="I7" s="16">
        <f>+SUM(I3:I6)</f>
        <v>731</v>
      </c>
      <c r="J7" s="16">
        <f t="shared" ref="J7:N7" si="1">+SUM(J3:J6)</f>
        <v>733</v>
      </c>
      <c r="K7" s="16">
        <f t="shared" si="1"/>
        <v>733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4"/>
      <c r="P7" s="14"/>
      <c r="Q7" s="14"/>
      <c r="R7" s="14"/>
    </row>
    <row r="8" spans="1:18" x14ac:dyDescent="0.25">
      <c r="B8" t="s">
        <v>50</v>
      </c>
      <c r="C8" s="15"/>
      <c r="D8" s="15"/>
      <c r="E8" s="15">
        <v>9</v>
      </c>
      <c r="F8" s="15">
        <v>9</v>
      </c>
      <c r="G8" s="15"/>
      <c r="H8" s="15"/>
      <c r="I8" s="15">
        <v>9</v>
      </c>
      <c r="J8" s="15">
        <v>9</v>
      </c>
      <c r="K8" s="15">
        <v>9</v>
      </c>
      <c r="L8" s="15"/>
      <c r="M8" s="15"/>
      <c r="N8" s="15"/>
      <c r="O8" s="15"/>
      <c r="P8" s="13"/>
      <c r="Q8" s="13"/>
      <c r="R8" s="13"/>
    </row>
    <row r="9" spans="1:18" x14ac:dyDescent="0.25">
      <c r="C9" s="5"/>
      <c r="D9" s="5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B10" t="s">
        <v>33</v>
      </c>
      <c r="C10" s="9"/>
      <c r="D10" s="9"/>
      <c r="E10" s="12">
        <v>549.81899999999996</v>
      </c>
      <c r="F10" s="12">
        <v>679.524</v>
      </c>
      <c r="G10" s="12">
        <v>526.38499999999999</v>
      </c>
      <c r="H10" s="12"/>
      <c r="I10" s="12">
        <v>587.923</v>
      </c>
      <c r="J10" s="12">
        <v>743.03</v>
      </c>
      <c r="K10" s="13">
        <v>569.93100000000004</v>
      </c>
      <c r="L10" s="13"/>
      <c r="M10" s="13"/>
      <c r="N10" s="13"/>
      <c r="O10" s="13"/>
      <c r="P10" s="13"/>
      <c r="Q10" s="13"/>
      <c r="R10" s="13"/>
    </row>
    <row r="11" spans="1:18" x14ac:dyDescent="0.25">
      <c r="B11" t="s">
        <v>34</v>
      </c>
      <c r="C11" s="9"/>
      <c r="D11" s="9"/>
      <c r="E11" s="12">
        <v>331.77199999999999</v>
      </c>
      <c r="F11" s="12">
        <v>362.26600000000002</v>
      </c>
      <c r="G11" s="12">
        <v>318.69099999999997</v>
      </c>
      <c r="H11" s="12"/>
      <c r="I11" s="12">
        <v>365.85700000000003</v>
      </c>
      <c r="J11" s="12">
        <v>310.61799999999999</v>
      </c>
      <c r="K11" s="13">
        <v>353.11200000000002</v>
      </c>
      <c r="L11" s="13"/>
      <c r="M11" s="13"/>
      <c r="N11" s="13"/>
      <c r="O11" s="13"/>
      <c r="P11" s="13"/>
      <c r="Q11" s="13"/>
      <c r="R11" s="13"/>
    </row>
    <row r="12" spans="1:18" x14ac:dyDescent="0.25">
      <c r="B12" t="s">
        <v>35</v>
      </c>
      <c r="C12" s="9"/>
      <c r="D12" s="9"/>
      <c r="E12" s="12">
        <v>324.375</v>
      </c>
      <c r="F12" s="12">
        <v>372.56599999999997</v>
      </c>
      <c r="G12" s="12">
        <v>270.25799999999998</v>
      </c>
      <c r="H12" s="12"/>
      <c r="I12" s="12">
        <v>300.577</v>
      </c>
      <c r="J12" s="12">
        <v>360.19200000000001</v>
      </c>
      <c r="K12" s="13">
        <v>273.505</v>
      </c>
      <c r="L12" s="13"/>
      <c r="M12" s="13"/>
      <c r="N12" s="13"/>
      <c r="O12" s="13"/>
      <c r="P12" s="13"/>
      <c r="Q12" s="13"/>
      <c r="R12" s="13"/>
    </row>
    <row r="13" spans="1:18" x14ac:dyDescent="0.25">
      <c r="B13" t="s">
        <v>36</v>
      </c>
      <c r="C13" s="9"/>
      <c r="D13" s="9"/>
      <c r="E13" s="12">
        <v>65.516000000000005</v>
      </c>
      <c r="F13" s="12">
        <v>63.08</v>
      </c>
      <c r="G13" s="12">
        <v>77.941999999999993</v>
      </c>
      <c r="H13" s="12"/>
      <c r="I13" s="12">
        <v>97.231999999999999</v>
      </c>
      <c r="J13" s="12">
        <v>122.524</v>
      </c>
      <c r="K13" s="13">
        <v>124.354</v>
      </c>
      <c r="L13" s="13"/>
      <c r="M13" s="13"/>
      <c r="N13" s="13"/>
      <c r="O13" s="13"/>
      <c r="P13" s="13"/>
      <c r="Q13" s="13"/>
      <c r="R13" s="13"/>
    </row>
    <row r="14" spans="1:18" x14ac:dyDescent="0.25">
      <c r="B14" t="s">
        <v>37</v>
      </c>
      <c r="C14" s="9"/>
      <c r="D14" s="9"/>
      <c r="E14" s="12">
        <v>9.6920000000000002</v>
      </c>
      <c r="F14" s="12">
        <v>8.7579999999999991</v>
      </c>
      <c r="G14" s="12">
        <v>7.4560000000000004</v>
      </c>
      <c r="H14" s="12"/>
      <c r="I14" s="12">
        <v>10.266</v>
      </c>
      <c r="J14" s="12">
        <v>9.7560000000000002</v>
      </c>
      <c r="K14" s="13">
        <v>8.5990000000000002</v>
      </c>
      <c r="L14" s="13"/>
      <c r="M14" s="13"/>
      <c r="N14" s="13"/>
      <c r="O14" s="13"/>
      <c r="P14" s="13"/>
      <c r="Q14" s="13"/>
      <c r="R14" s="13"/>
    </row>
    <row r="15" spans="1:18" x14ac:dyDescent="0.25">
      <c r="B15" t="s">
        <v>38</v>
      </c>
      <c r="C15" s="9"/>
      <c r="D15" s="9"/>
      <c r="E15" s="12">
        <v>1145.7660000000001</v>
      </c>
      <c r="F15" s="12">
        <v>1368.742</v>
      </c>
      <c r="G15" s="12">
        <v>1062.6849999999999</v>
      </c>
      <c r="H15" s="12"/>
      <c r="I15" s="12">
        <v>1182.557</v>
      </c>
      <c r="J15" s="12">
        <v>1454.9960000000001</v>
      </c>
      <c r="K15" s="13">
        <v>1130.51</v>
      </c>
      <c r="L15" s="13"/>
      <c r="M15" s="13"/>
      <c r="N15" s="13"/>
      <c r="O15" s="13"/>
      <c r="P15" s="13"/>
      <c r="Q15" s="13"/>
      <c r="R15" s="13"/>
    </row>
    <row r="16" spans="1:18" x14ac:dyDescent="0.25">
      <c r="B16" t="s">
        <v>39</v>
      </c>
      <c r="C16" s="9"/>
      <c r="D16" s="9"/>
      <c r="E16" s="12">
        <v>65.516000000000005</v>
      </c>
      <c r="F16" s="12">
        <v>63.08</v>
      </c>
      <c r="G16" s="12">
        <v>77.941999999999993</v>
      </c>
      <c r="H16" s="12"/>
      <c r="I16" s="12">
        <v>97.231999999999999</v>
      </c>
      <c r="J16" s="12">
        <v>112.524</v>
      </c>
      <c r="K16" s="13">
        <v>124.53400000000001</v>
      </c>
      <c r="L16" s="13"/>
      <c r="M16" s="13"/>
      <c r="N16" s="13"/>
      <c r="O16" s="13"/>
      <c r="P16" s="13"/>
      <c r="Q16" s="13"/>
      <c r="R16" s="13"/>
    </row>
    <row r="17" spans="2:60" x14ac:dyDescent="0.25">
      <c r="B17" t="s">
        <v>40</v>
      </c>
      <c r="C17" s="9"/>
      <c r="D17" s="9"/>
      <c r="E17" s="12">
        <v>69.891999999999996</v>
      </c>
      <c r="F17" s="12">
        <v>54.372</v>
      </c>
      <c r="G17" s="12">
        <v>60.104999999999997</v>
      </c>
      <c r="H17" s="12"/>
      <c r="I17" s="12">
        <v>82.066000000000003</v>
      </c>
      <c r="J17" s="12">
        <v>68.599999999999994</v>
      </c>
      <c r="K17" s="13">
        <v>74.637</v>
      </c>
      <c r="L17" s="13"/>
      <c r="M17" s="13"/>
      <c r="N17" s="13"/>
      <c r="O17" s="13"/>
      <c r="P17" s="13"/>
      <c r="Q17" s="13"/>
      <c r="R17" s="13"/>
    </row>
    <row r="18" spans="2:60" x14ac:dyDescent="0.25">
      <c r="B18" s="1" t="s">
        <v>19</v>
      </c>
      <c r="C18" s="11"/>
      <c r="D18" s="11"/>
      <c r="E18" s="14">
        <v>1281.174</v>
      </c>
      <c r="F18" s="14">
        <v>1486.194</v>
      </c>
      <c r="G18" s="14">
        <v>1200.732</v>
      </c>
      <c r="H18" s="14"/>
      <c r="I18" s="14">
        <v>1361.855</v>
      </c>
      <c r="J18" s="14">
        <v>1636.12</v>
      </c>
      <c r="K18" s="14">
        <v>1329.501</v>
      </c>
      <c r="L18" s="13"/>
      <c r="M18" s="13"/>
      <c r="N18" s="13"/>
      <c r="O18" s="13"/>
      <c r="P18" s="13"/>
      <c r="Q18" s="13"/>
      <c r="R18" s="1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5">
      <c r="B19" t="s">
        <v>20</v>
      </c>
      <c r="C19" s="10"/>
      <c r="D19" s="10"/>
      <c r="E19" s="13">
        <f>825.375+1.392</f>
        <v>826.76700000000005</v>
      </c>
      <c r="F19" s="13">
        <f>1041.526+10.483</f>
        <v>1052.009</v>
      </c>
      <c r="G19" s="13">
        <f>787.746+4.601</f>
        <v>792.34699999999998</v>
      </c>
      <c r="H19" s="13"/>
      <c r="I19" s="13">
        <v>864.53599999999994</v>
      </c>
      <c r="J19" s="13">
        <v>1108.4390000000001</v>
      </c>
      <c r="K19" s="13">
        <v>840.43700000000001</v>
      </c>
      <c r="L19" s="13"/>
      <c r="M19" s="13"/>
      <c r="N19" s="13"/>
      <c r="O19" s="13"/>
      <c r="P19" s="13"/>
      <c r="Q19" s="13"/>
      <c r="R19" s="1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5">
      <c r="B20" t="s">
        <v>21</v>
      </c>
      <c r="C20" s="3">
        <f t="shared" ref="C20:H20" si="2">+C18-C19</f>
        <v>0</v>
      </c>
      <c r="D20" s="3">
        <f t="shared" si="2"/>
        <v>0</v>
      </c>
      <c r="E20" s="3">
        <f t="shared" si="2"/>
        <v>454.40699999999993</v>
      </c>
      <c r="F20" s="3">
        <f t="shared" si="2"/>
        <v>434.18499999999995</v>
      </c>
      <c r="G20" s="3">
        <f>+G18-G19</f>
        <v>408.38499999999999</v>
      </c>
      <c r="H20" s="3">
        <f t="shared" si="2"/>
        <v>0</v>
      </c>
      <c r="I20" s="3">
        <f>+I18-I19</f>
        <v>497.31900000000007</v>
      </c>
      <c r="J20" s="3">
        <f t="shared" ref="J20:K20" si="3">+J18-J19</f>
        <v>527.68099999999981</v>
      </c>
      <c r="K20" s="3">
        <f t="shared" si="3"/>
        <v>489.06399999999996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5">
      <c r="B21" t="s">
        <v>22</v>
      </c>
      <c r="C21" s="3"/>
      <c r="D21" s="3"/>
      <c r="E21" s="3">
        <v>345.42899999999997</v>
      </c>
      <c r="F21" s="3">
        <f>370.445+6.404</f>
        <v>376.84899999999999</v>
      </c>
      <c r="G21" s="3">
        <v>333.76100000000002</v>
      </c>
      <c r="H21" s="3"/>
      <c r="I21" s="3">
        <v>368.62799999999999</v>
      </c>
      <c r="J21" s="3">
        <v>402.36700000000002</v>
      </c>
      <c r="K21" s="3">
        <v>360.84699999999998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5">
      <c r="B22" t="s">
        <v>23</v>
      </c>
      <c r="C22" s="3">
        <f t="shared" ref="C22:H22" si="4">+C20-C21</f>
        <v>0</v>
      </c>
      <c r="D22" s="3">
        <f t="shared" si="4"/>
        <v>0</v>
      </c>
      <c r="E22" s="3">
        <f t="shared" si="4"/>
        <v>108.97799999999995</v>
      </c>
      <c r="F22" s="3">
        <f t="shared" si="4"/>
        <v>57.335999999999956</v>
      </c>
      <c r="G22" s="3">
        <f t="shared" si="4"/>
        <v>74.623999999999967</v>
      </c>
      <c r="H22" s="3">
        <f t="shared" si="4"/>
        <v>0</v>
      </c>
      <c r="I22" s="3">
        <f>+I20-I21</f>
        <v>128.69100000000009</v>
      </c>
      <c r="J22" s="3">
        <f t="shared" ref="J22:K22" si="5">+J20-J21</f>
        <v>125.31399999999979</v>
      </c>
      <c r="K22" s="3">
        <f t="shared" si="5"/>
        <v>128.21699999999998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5">
      <c r="B23" t="s">
        <v>24</v>
      </c>
      <c r="C23" s="3"/>
      <c r="D23" s="3"/>
      <c r="E23" s="3">
        <v>0.70499999999999996</v>
      </c>
      <c r="F23" s="3">
        <v>6.6890000000000001</v>
      </c>
      <c r="G23" s="3">
        <v>6.2460000000000004</v>
      </c>
      <c r="H23" s="3"/>
      <c r="I23" s="3">
        <v>7.141</v>
      </c>
      <c r="J23" s="3">
        <v>5.5919999999999996</v>
      </c>
      <c r="K23" s="3">
        <v>9.6460000000000008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5">
      <c r="B24" t="s">
        <v>25</v>
      </c>
      <c r="C24" s="3">
        <f t="shared" ref="C24:H24" si="6">+C22+C23</f>
        <v>0</v>
      </c>
      <c r="D24" s="3">
        <f t="shared" si="6"/>
        <v>0</v>
      </c>
      <c r="E24" s="3">
        <f t="shared" si="6"/>
        <v>109.68299999999995</v>
      </c>
      <c r="F24" s="3">
        <f t="shared" si="6"/>
        <v>64.024999999999949</v>
      </c>
      <c r="G24" s="3">
        <f t="shared" si="6"/>
        <v>80.869999999999962</v>
      </c>
      <c r="H24" s="3">
        <f t="shared" si="6"/>
        <v>0</v>
      </c>
      <c r="I24" s="3">
        <f>+I22+I23</f>
        <v>135.83200000000008</v>
      </c>
      <c r="J24" s="3">
        <f t="shared" ref="J24:K24" si="7">+J22+J23</f>
        <v>130.90599999999981</v>
      </c>
      <c r="K24" s="3">
        <f t="shared" si="7"/>
        <v>137.863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5">
      <c r="B25" t="s">
        <v>26</v>
      </c>
      <c r="C25" s="3"/>
      <c r="D25" s="3"/>
      <c r="E25" s="3">
        <v>26.669</v>
      </c>
      <c r="F25" s="3">
        <v>16.274000000000001</v>
      </c>
      <c r="G25" s="3">
        <v>19.105</v>
      </c>
      <c r="H25" s="3"/>
      <c r="I25" s="3">
        <v>32.920999999999999</v>
      </c>
      <c r="J25" s="3">
        <v>10.605</v>
      </c>
      <c r="K25" s="3">
        <v>29.526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5">
      <c r="B26" t="s">
        <v>27</v>
      </c>
      <c r="C26" s="3">
        <f t="shared" ref="C26:H26" si="8">+C24-C25</f>
        <v>0</v>
      </c>
      <c r="D26" s="3">
        <f t="shared" si="8"/>
        <v>0</v>
      </c>
      <c r="E26" s="3">
        <f t="shared" si="8"/>
        <v>83.013999999999953</v>
      </c>
      <c r="F26" s="3">
        <f t="shared" si="8"/>
        <v>47.750999999999948</v>
      </c>
      <c r="G26" s="3">
        <f t="shared" si="8"/>
        <v>61.764999999999958</v>
      </c>
      <c r="H26" s="3">
        <f t="shared" si="8"/>
        <v>0</v>
      </c>
      <c r="I26" s="3">
        <f>+I24-I25</f>
        <v>102.91100000000009</v>
      </c>
      <c r="J26" s="3">
        <f t="shared" ref="J26:K26" si="9">+J24-J25</f>
        <v>120.3009999999998</v>
      </c>
      <c r="K26" s="3">
        <f t="shared" si="9"/>
        <v>108.337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5">
      <c r="B28" t="s">
        <v>28</v>
      </c>
      <c r="C28" s="2" t="e">
        <f t="shared" ref="C28:H28" si="10">+C26/C29</f>
        <v>#DIV/0!</v>
      </c>
      <c r="D28" s="2" t="e">
        <f t="shared" si="10"/>
        <v>#DIV/0!</v>
      </c>
      <c r="E28" s="2">
        <f t="shared" si="10"/>
        <v>0.89473314805349191</v>
      </c>
      <c r="F28" s="2">
        <f t="shared" si="10"/>
        <v>0.51463372102672778</v>
      </c>
      <c r="G28" s="2">
        <f t="shared" si="10"/>
        <v>0.66325139892192531</v>
      </c>
      <c r="H28" s="2" t="e">
        <f t="shared" si="10"/>
        <v>#DIV/0!</v>
      </c>
      <c r="I28" s="2">
        <f>+I26/I29</f>
        <v>1.1153175438373473</v>
      </c>
      <c r="J28" s="2">
        <f t="shared" ref="J28:K28" si="11">+J26/J29</f>
        <v>1.3036594728452351</v>
      </c>
      <c r="K28" s="2">
        <f t="shared" si="11"/>
        <v>1.1807537519887217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5">
      <c r="B29" t="s">
        <v>5</v>
      </c>
      <c r="C29" s="3"/>
      <c r="D29" s="3"/>
      <c r="E29" s="3">
        <v>92.780736000000005</v>
      </c>
      <c r="F29" s="3">
        <v>92.786379999999994</v>
      </c>
      <c r="G29" s="3">
        <v>93.124567999999996</v>
      </c>
      <c r="H29" s="3"/>
      <c r="I29" s="3">
        <v>92.270583000000002</v>
      </c>
      <c r="J29" s="3">
        <v>92.279465999999999</v>
      </c>
      <c r="K29" s="3">
        <v>91.752408000000003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5">
      <c r="B31" t="s">
        <v>51</v>
      </c>
      <c r="C31" s="3"/>
      <c r="D31" s="3"/>
      <c r="E31" s="3"/>
      <c r="F31" s="3"/>
      <c r="G31" s="7" t="e">
        <f t="shared" ref="G31:H31" si="12">+G7/C7-1</f>
        <v>#DIV/0!</v>
      </c>
      <c r="H31" s="7" t="e">
        <f t="shared" si="12"/>
        <v>#DIV/0!</v>
      </c>
      <c r="I31" s="7">
        <f>+I7/E7-1</f>
        <v>3.5410764872521261E-2</v>
      </c>
      <c r="J31" s="7">
        <f t="shared" ref="J31:K31" si="13">+J7/F7-1</f>
        <v>3.82436260623229E-2</v>
      </c>
      <c r="K31" s="7" t="e">
        <f t="shared" si="13"/>
        <v>#DIV/0!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5">
      <c r="B32" t="s">
        <v>52</v>
      </c>
      <c r="C32" s="7"/>
      <c r="D32" s="7"/>
      <c r="E32" s="7"/>
      <c r="F32" s="7"/>
      <c r="G32" s="7" t="e">
        <f t="shared" ref="G32:J36" si="14">+G10/C10-1</f>
        <v>#DIV/0!</v>
      </c>
      <c r="H32" s="7" t="e">
        <f t="shared" si="14"/>
        <v>#DIV/0!</v>
      </c>
      <c r="I32" s="7">
        <f t="shared" si="14"/>
        <v>6.930280692373314E-2</v>
      </c>
      <c r="J32" s="7">
        <f t="shared" si="14"/>
        <v>9.345659608784973E-2</v>
      </c>
      <c r="K32" s="7">
        <f>+K10/G10-1</f>
        <v>8.272652146242776E-2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2:60" x14ac:dyDescent="0.25">
      <c r="B33" t="s">
        <v>53</v>
      </c>
      <c r="C33" s="7"/>
      <c r="D33" s="7"/>
      <c r="E33" s="7"/>
      <c r="F33" s="7"/>
      <c r="G33" s="7" t="e">
        <f t="shared" si="14"/>
        <v>#DIV/0!</v>
      </c>
      <c r="H33" s="7" t="e">
        <f t="shared" si="14"/>
        <v>#DIV/0!</v>
      </c>
      <c r="I33" s="7">
        <f t="shared" si="14"/>
        <v>0.10273621643779474</v>
      </c>
      <c r="J33" s="7">
        <f t="shared" si="14"/>
        <v>-0.14256927230267269</v>
      </c>
      <c r="K33" s="7">
        <f t="shared" ref="K33:K36" si="15">+K11/G11-1</f>
        <v>0.10800744294630249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2:60" x14ac:dyDescent="0.25">
      <c r="B34" t="s">
        <v>54</v>
      </c>
      <c r="C34" s="7"/>
      <c r="D34" s="7"/>
      <c r="E34" s="7"/>
      <c r="F34" s="7"/>
      <c r="G34" s="7" t="e">
        <f t="shared" si="14"/>
        <v>#DIV/0!</v>
      </c>
      <c r="H34" s="7" t="e">
        <f t="shared" si="14"/>
        <v>#DIV/0!</v>
      </c>
      <c r="I34" s="7">
        <f t="shared" si="14"/>
        <v>-7.3365703275529826E-2</v>
      </c>
      <c r="J34" s="7">
        <f t="shared" si="14"/>
        <v>-3.3212907243280299E-2</v>
      </c>
      <c r="K34" s="7">
        <f t="shared" si="15"/>
        <v>1.2014445455823752E-2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2:60" x14ac:dyDescent="0.25">
      <c r="B35" t="s">
        <v>55</v>
      </c>
      <c r="C35" s="7"/>
      <c r="D35" s="7"/>
      <c r="E35" s="7"/>
      <c r="F35" s="7"/>
      <c r="G35" s="7" t="e">
        <f t="shared" si="14"/>
        <v>#DIV/0!</v>
      </c>
      <c r="H35" s="7" t="e">
        <f t="shared" si="14"/>
        <v>#DIV/0!</v>
      </c>
      <c r="I35" s="7">
        <f t="shared" si="14"/>
        <v>0.48409548812503811</v>
      </c>
      <c r="J35" s="7">
        <f t="shared" si="14"/>
        <v>0.94235890932149657</v>
      </c>
      <c r="K35" s="7">
        <f t="shared" si="15"/>
        <v>0.59546842523928056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2:60" x14ac:dyDescent="0.25">
      <c r="B36" t="s">
        <v>56</v>
      </c>
      <c r="C36" s="7"/>
      <c r="D36" s="7"/>
      <c r="E36" s="7"/>
      <c r="F36" s="7"/>
      <c r="G36" s="7" t="e">
        <f t="shared" si="14"/>
        <v>#DIV/0!</v>
      </c>
      <c r="H36" s="7" t="e">
        <f t="shared" si="14"/>
        <v>#DIV/0!</v>
      </c>
      <c r="I36" s="7">
        <f t="shared" si="14"/>
        <v>5.9224102352455565E-2</v>
      </c>
      <c r="J36" s="7">
        <f t="shared" si="14"/>
        <v>0.11395295729618637</v>
      </c>
      <c r="K36" s="7">
        <f t="shared" si="15"/>
        <v>0.15329935622317592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2:60" x14ac:dyDescent="0.25">
      <c r="B37" s="1" t="s">
        <v>32</v>
      </c>
      <c r="C37" s="6"/>
      <c r="D37" s="6"/>
      <c r="E37" s="6"/>
      <c r="F37" s="6"/>
      <c r="G37" s="8" t="e">
        <f>+G18/C18-1</f>
        <v>#DIV/0!</v>
      </c>
      <c r="H37" s="8" t="e">
        <f>+H18/D18-1</f>
        <v>#DIV/0!</v>
      </c>
      <c r="I37" s="8">
        <f>+I18/E18-1</f>
        <v>6.2974272034868051E-2</v>
      </c>
      <c r="J37" s="8">
        <f>+J18/F18-1</f>
        <v>0.10087915844095718</v>
      </c>
      <c r="K37" s="8">
        <f>+K18/G18-1</f>
        <v>0.10724208232977883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2:60" x14ac:dyDescent="0.25">
      <c r="B38" t="s">
        <v>29</v>
      </c>
      <c r="C38" s="7" t="e">
        <f t="shared" ref="C38:H38" si="16">+C20/C18</f>
        <v>#DIV/0!</v>
      </c>
      <c r="D38" s="7" t="e">
        <f t="shared" si="16"/>
        <v>#DIV/0!</v>
      </c>
      <c r="E38" s="7">
        <f t="shared" si="16"/>
        <v>0.35468016054025442</v>
      </c>
      <c r="F38" s="7">
        <f t="shared" si="16"/>
        <v>0.29214557453468387</v>
      </c>
      <c r="G38" s="7">
        <f t="shared" si="16"/>
        <v>0.34011336418118282</v>
      </c>
      <c r="H38" s="7" t="e">
        <f t="shared" si="16"/>
        <v>#DIV/0!</v>
      </c>
      <c r="I38" s="7">
        <f>+I20/I18</f>
        <v>0.36517764372859085</v>
      </c>
      <c r="J38" s="7">
        <f>+J20/J18</f>
        <v>0.32251974182822768</v>
      </c>
      <c r="K38" s="7">
        <f>+K20/K18</f>
        <v>0.36785530811936207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2:60" x14ac:dyDescent="0.25">
      <c r="B39" t="s">
        <v>30</v>
      </c>
      <c r="C39" s="7" t="e">
        <f t="shared" ref="C39:H39" si="17">+C22/C18</f>
        <v>#DIV/0!</v>
      </c>
      <c r="D39" s="7" t="e">
        <f t="shared" si="17"/>
        <v>#DIV/0!</v>
      </c>
      <c r="E39" s="7">
        <f t="shared" si="17"/>
        <v>8.5061045572264155E-2</v>
      </c>
      <c r="F39" s="7">
        <f t="shared" si="17"/>
        <v>3.8579081869527097E-2</v>
      </c>
      <c r="G39" s="7">
        <f t="shared" si="17"/>
        <v>6.2148755925552052E-2</v>
      </c>
      <c r="H39" s="7" t="e">
        <f t="shared" si="17"/>
        <v>#DIV/0!</v>
      </c>
      <c r="I39" s="7">
        <f>+I22/I18</f>
        <v>9.4496844377705475E-2</v>
      </c>
      <c r="J39" s="7">
        <f>+J22/J18</f>
        <v>7.6592181502579154E-2</v>
      </c>
      <c r="K39" s="7">
        <f>+K22/K18</f>
        <v>9.6439942504744247E-2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2:60" x14ac:dyDescent="0.25">
      <c r="B40" t="s">
        <v>31</v>
      </c>
      <c r="C40" s="7" t="e">
        <f t="shared" ref="C40:H40" si="18">+C25/C24</f>
        <v>#DIV/0!</v>
      </c>
      <c r="D40" s="7" t="e">
        <f t="shared" si="18"/>
        <v>#DIV/0!</v>
      </c>
      <c r="E40" s="7">
        <f t="shared" si="18"/>
        <v>0.24314615756315941</v>
      </c>
      <c r="F40" s="7">
        <f t="shared" si="18"/>
        <v>0.25418196017180811</v>
      </c>
      <c r="G40" s="7">
        <f t="shared" si="18"/>
        <v>0.23624335353035747</v>
      </c>
      <c r="H40" s="7" t="e">
        <f t="shared" si="18"/>
        <v>#DIV/0!</v>
      </c>
      <c r="I40" s="7">
        <f>+I25/I24</f>
        <v>0.24236556923258129</v>
      </c>
      <c r="J40" s="7">
        <f>+J25/J24</f>
        <v>8.1012329457778989E-2</v>
      </c>
      <c r="K40" s="7">
        <f>+K25/K24</f>
        <v>0.21416913892777611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2:6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2:6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2:6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2:6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2:6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2:6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2:6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2:6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</sheetData>
  <hyperlinks>
    <hyperlink ref="A1" location="Main!A1" display="Main" xr:uid="{AFB9ED4F-CDB6-4C54-90B7-79A04B67C0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2025-02-10T16:02:36Z</dcterms:created>
  <dcterms:modified xsi:type="dcterms:W3CDTF">2025-08-22T12:11:20Z</dcterms:modified>
</cp:coreProperties>
</file>