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2F6AA60-2BB4-4108-BB23-153C3EF5543C}" xr6:coauthVersionLast="47" xr6:coauthVersionMax="47" xr10:uidLastSave="{00000000-0000-0000-0000-000000000000}"/>
  <bookViews>
    <workbookView xWindow="19095" yWindow="0" windowWidth="19410" windowHeight="20925" xr2:uid="{993E6331-6CE6-4343-AF0F-F0F968464DB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2" l="1"/>
  <c r="M21" i="2" s="1"/>
  <c r="L19" i="2"/>
  <c r="L21" i="2" s="1"/>
  <c r="K19" i="2"/>
  <c r="I19" i="2"/>
  <c r="H19" i="2"/>
  <c r="E19" i="2"/>
  <c r="E21" i="2" s="1"/>
  <c r="C19" i="2"/>
  <c r="C21" i="2" s="1"/>
  <c r="D19" i="2"/>
  <c r="F19" i="2"/>
  <c r="G19" i="2"/>
  <c r="J19" i="2"/>
  <c r="I6" i="1"/>
  <c r="M29" i="2"/>
  <c r="L29" i="2"/>
  <c r="J29" i="2"/>
  <c r="M28" i="2"/>
  <c r="L28" i="2"/>
  <c r="J28" i="2"/>
  <c r="M27" i="2"/>
  <c r="L27" i="2"/>
  <c r="J27" i="2"/>
  <c r="M26" i="2"/>
  <c r="L26" i="2"/>
  <c r="K26" i="2"/>
  <c r="J26" i="2"/>
  <c r="M25" i="2"/>
  <c r="L25" i="2"/>
  <c r="K25" i="2"/>
  <c r="J25" i="2"/>
  <c r="M24" i="2"/>
  <c r="L24" i="2"/>
  <c r="K24" i="2"/>
  <c r="J24" i="2"/>
  <c r="H11" i="2"/>
  <c r="H28" i="2" s="1"/>
  <c r="F11" i="2"/>
  <c r="G7" i="2"/>
  <c r="G27" i="2" s="1"/>
  <c r="H7" i="2"/>
  <c r="L16" i="2"/>
  <c r="J16" i="2"/>
  <c r="J21" i="2" s="1"/>
  <c r="L11" i="2"/>
  <c r="J11" i="2"/>
  <c r="L7" i="2"/>
  <c r="K7" i="2"/>
  <c r="K27" i="2" s="1"/>
  <c r="J7" i="2"/>
  <c r="F21" i="2"/>
  <c r="D21" i="2"/>
  <c r="F29" i="2"/>
  <c r="E29" i="2"/>
  <c r="D29" i="2"/>
  <c r="C29" i="2"/>
  <c r="F28" i="2"/>
  <c r="E28" i="2"/>
  <c r="D28" i="2"/>
  <c r="C28" i="2"/>
  <c r="H27" i="2"/>
  <c r="F27" i="2"/>
  <c r="E27" i="2"/>
  <c r="D27" i="2"/>
  <c r="C27" i="2"/>
  <c r="I27" i="2"/>
  <c r="I26" i="2"/>
  <c r="I25" i="2"/>
  <c r="I24" i="2"/>
  <c r="E7" i="2"/>
  <c r="E11" i="2" s="1"/>
  <c r="E16" i="2" s="1"/>
  <c r="I7" i="2"/>
  <c r="I11" i="2" s="1"/>
  <c r="I16" i="2" s="1"/>
  <c r="I5" i="1"/>
  <c r="I21" i="2" l="1"/>
  <c r="G11" i="2"/>
  <c r="K11" i="2"/>
  <c r="H16" i="2"/>
  <c r="I29" i="2"/>
  <c r="I28" i="2"/>
  <c r="I8" i="1"/>
  <c r="G16" i="2" l="1"/>
  <c r="G28" i="2"/>
  <c r="K16" i="2"/>
  <c r="K28" i="2"/>
  <c r="H29" i="2"/>
  <c r="H21" i="2"/>
  <c r="G29" i="2" l="1"/>
  <c r="G21" i="2"/>
  <c r="K29" i="2"/>
  <c r="K21" i="2"/>
</calcChain>
</file>

<file path=xl/sharedStrings.xml><?xml version="1.0" encoding="utf-8"?>
<sst xmlns="http://schemas.openxmlformats.org/spreadsheetml/2006/main" count="53" uniqueCount="49">
  <si>
    <t>Pindoudou</t>
  </si>
  <si>
    <t>numbers in mio RMB</t>
  </si>
  <si>
    <t>Shares</t>
  </si>
  <si>
    <t>MC</t>
  </si>
  <si>
    <t>Cash</t>
  </si>
  <si>
    <t>Debt</t>
  </si>
  <si>
    <t>EV</t>
  </si>
  <si>
    <t>PDD</t>
  </si>
  <si>
    <t>IR</t>
  </si>
  <si>
    <t>Price US</t>
  </si>
  <si>
    <t>Price RMB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</si>
  <si>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</si>
  <si>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</si>
  <si>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</si>
  <si>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</si>
  <si>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</si>
  <si>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</si>
  <si>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</si>
  <si>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</si>
  <si>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</si>
  <si>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Total Revenue</t>
  </si>
  <si>
    <t>Cost of Sales</t>
  </si>
  <si>
    <t>Gross Profit</t>
  </si>
  <si>
    <t>S&amp;M</t>
  </si>
  <si>
    <t>G&amp;A</t>
  </si>
  <si>
    <t>R&amp;D</t>
  </si>
  <si>
    <t>Operating Income</t>
  </si>
  <si>
    <t>Interest Expense</t>
  </si>
  <si>
    <t>Other Income</t>
  </si>
  <si>
    <t>Pretax Income</t>
  </si>
  <si>
    <t>Tax Expense</t>
  </si>
  <si>
    <t>Net Income</t>
  </si>
  <si>
    <t>EPS</t>
  </si>
  <si>
    <t xml:space="preserve">Marketing Revenue Growth </t>
  </si>
  <si>
    <t xml:space="preserve">Transaction Revenue Growth </t>
  </si>
  <si>
    <t xml:space="preserve">Revenue Growth </t>
  </si>
  <si>
    <t xml:space="preserve">Gross Margin </t>
  </si>
  <si>
    <t xml:space="preserve">Operating Margin </t>
  </si>
  <si>
    <t>Tax Rate</t>
  </si>
  <si>
    <t>Income from Subsidies</t>
  </si>
  <si>
    <t>Online Marketing</t>
  </si>
  <si>
    <t>Transaction Services</t>
  </si>
  <si>
    <t>Interest Income</t>
  </si>
  <si>
    <t>FX Gain</t>
  </si>
  <si>
    <t>Q125</t>
  </si>
  <si>
    <t>Q225</t>
  </si>
  <si>
    <t>Q325</t>
  </si>
  <si>
    <t>Q425</t>
  </si>
  <si>
    <t>USD/RMB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</si>
</sst>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6" fillId="0" borderId="0" xfId="0" applyFont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0" fontId="7" fillId="0" borderId="0" xfId="2" applyFont="1"/>
    <xf numFmtId="4" fontId="3" fillId="0" borderId="0" xfId="0" applyNumberFormat="1" applyFont="1"/>
    <xf numFmtId="9" fontId="3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164" fontId="3" fillId="0" borderId="0" xfId="0" applyNumberFormat="1" applyFont="1"/>
    <xf numFmtId="164" fontId="6" fillId="0" borderId="0" xfId="0" applyNumberFormat="1" applyFont="1"/>
    <xf numFmtId="3" fontId="6" fillId="0" borderId="0" xfId="0" applyNumberFormat="1" applyFont="1"/>
    <xf numFmtId="9" fontId="6" fillId="0" borderId="0" xfId="1" applyFont="1"/>
    <xf numFmtId="0" fontId="1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pddholding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2D74-B4A2-49AC-B257-F2C7D228A81C}">
  <dimension ref="A1:J10"/>
  <sheetViews>
    <sheetView tabSelected="1" topLeftCell="B1" zoomScale="200" zoomScaleNormal="200" workbookViewId="0">
      <selection activeCell="I8" sqref="I8"/>
    </sheetView>
  </sheetViews>
  <sheetFormatPr defaultRowHeight="12.75" x14ac:dyDescent="0.2"/>
  <cols>
    <col min="1" max="1" width="3.7109375" style="2" customWidth="1"/>
    <col min="2" max="7" width="9.140625" style="2"/>
    <col min="8" max="9" width="10.140625" style="2" bestFit="1" customWidth="1"/>
    <col min="10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9</v>
      </c>
      <c r="I2" s="2">
        <v>130.96</v>
      </c>
    </row>
    <row r="3" spans="1:10" x14ac:dyDescent="0.2">
      <c r="H3" s="8" t="s">
        <v>10</v>
      </c>
      <c r="I3" s="10">
        <v>199.83928571428569</v>
      </c>
      <c r="J3" s="14" t="s">
        <v>45</v>
      </c>
    </row>
    <row r="4" spans="1:10" x14ac:dyDescent="0.2">
      <c r="B4" s="2" t="s">
        <v>7</v>
      </c>
      <c r="H4" s="2" t="s">
        <v>2</v>
      </c>
      <c r="I4" s="3">
        <v>5587.7969999999996</v>
      </c>
    </row>
    <row r="5" spans="1:10" x14ac:dyDescent="0.2">
      <c r="B5" s="5" t="s">
        <v>8</v>
      </c>
      <c r="H5" s="2" t="s">
        <v>3</v>
      </c>
      <c r="I5" s="10">
        <f>+I3*I4</f>
        <v>1116661.3611964283</v>
      </c>
    </row>
    <row r="6" spans="1:10" x14ac:dyDescent="0.2">
      <c r="H6" s="2" t="s">
        <v>4</v>
      </c>
      <c r="I6" s="10">
        <f>63222.442+323908.642</f>
        <v>387131.08399999997</v>
      </c>
      <c r="J6" s="14" t="s">
        <v>45</v>
      </c>
    </row>
    <row r="7" spans="1:10" x14ac:dyDescent="0.2">
      <c r="H7" s="2" t="s">
        <v>5</v>
      </c>
      <c r="I7" s="10">
        <v>5287.585</v>
      </c>
      <c r="J7" s="14" t="s">
        <v>45</v>
      </c>
    </row>
    <row r="8" spans="1:10" x14ac:dyDescent="0.2">
      <c r="H8" s="2" t="s">
        <v>6</v>
      </c>
      <c r="I8" s="10">
        <f>+I5-I6+I7</f>
        <v>734817.86219642824</v>
      </c>
    </row>
    <row r="10" spans="1:10" x14ac:dyDescent="0.2">
      <c r="H10" s="8" t="s">
        <v>48</v>
      </c>
      <c r="I10" s="2">
        <v>7.13</v>
      </c>
    </row>
  </sheetData>
  <hyperlinks>
    <hyperlink ref="B5" r:id="rId1" xr:uid="{91E341EC-D067-4684-8B0B-EA2C1E88459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5EBF-5B1F-48F6-ACCD-B11EDB6FEB8A}">
  <dimension ref="A1:AW208"/>
  <sheetViews>
    <sheetView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H23" sqref="H23"/>
    </sheetView>
  </sheetViews>
  <sheetFormatPr defaultRowHeight="12.75" x14ac:dyDescent="0.2"/>
  <cols>
    <col min="1" max="1" width="5.42578125" style="2" bestFit="1" customWidth="1"/>
    <col min="2" max="2" width="27" style="2" bestFit="1" customWidth="1"/>
    <col min="3" max="16384" width="9.140625" style="2"/>
  </cols>
  <sheetData>
    <row r="1" spans="1:49" x14ac:dyDescent="0.2">
      <c r="A1" s="5" t="s">
        <v>12</v>
      </c>
    </row>
    <row r="2" spans="1:49" x14ac:dyDescent="0.2"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11</v>
      </c>
      <c r="J2" s="4" t="s">
        <v>19</v>
      </c>
      <c r="K2" s="9" t="s">
        <v>44</v>
      </c>
      <c r="L2" s="9" t="s">
        <v>45</v>
      </c>
      <c r="M2" s="9" t="s">
        <v>46</v>
      </c>
      <c r="N2" s="9" t="s">
        <v>47</v>
      </c>
    </row>
    <row r="3" spans="1:49" x14ac:dyDescent="0.2">
      <c r="B3" s="8" t="s">
        <v>40</v>
      </c>
      <c r="C3" s="10"/>
      <c r="D3" s="10"/>
      <c r="E3" s="10">
        <v>39687.678</v>
      </c>
      <c r="F3" s="10"/>
      <c r="G3" s="10">
        <v>42456.243000000002</v>
      </c>
      <c r="H3" s="10">
        <v>49115.866000000002</v>
      </c>
      <c r="I3" s="10">
        <v>49351.021999999997</v>
      </c>
      <c r="J3" s="10"/>
      <c r="K3" s="10">
        <v>48722.171000000002</v>
      </c>
      <c r="L3" s="10">
        <v>55703.222000000002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x14ac:dyDescent="0.2">
      <c r="B4" s="8" t="s">
        <v>41</v>
      </c>
      <c r="C4" s="10"/>
      <c r="D4" s="10"/>
      <c r="E4" s="10">
        <v>29152.692999999999</v>
      </c>
      <c r="F4" s="10"/>
      <c r="G4" s="10">
        <v>44355.815999999999</v>
      </c>
      <c r="H4" s="10">
        <v>47943.654999999999</v>
      </c>
      <c r="I4" s="10">
        <v>50003.379000000001</v>
      </c>
      <c r="J4" s="10"/>
      <c r="K4" s="10">
        <v>46950.004000000001</v>
      </c>
      <c r="L4" s="10">
        <v>48281.61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spans="1:49" x14ac:dyDescent="0.2">
      <c r="B5" s="1" t="s">
        <v>20</v>
      </c>
      <c r="C5" s="11"/>
      <c r="D5" s="11"/>
      <c r="E5" s="11">
        <v>68840.370999999999</v>
      </c>
      <c r="F5" s="11"/>
      <c r="G5" s="11">
        <v>86812.058999999994</v>
      </c>
      <c r="H5" s="11">
        <v>97059.531000000003</v>
      </c>
      <c r="I5" s="11">
        <v>99354.400999999998</v>
      </c>
      <c r="J5" s="11"/>
      <c r="K5" s="11">
        <v>95672.175000000003</v>
      </c>
      <c r="L5" s="11">
        <v>103984.83199999999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spans="1:49" x14ac:dyDescent="0.2">
      <c r="B6" s="2" t="s">
        <v>21</v>
      </c>
      <c r="C6" s="10"/>
      <c r="D6" s="10"/>
      <c r="E6" s="10">
        <v>26830.233</v>
      </c>
      <c r="F6" s="10"/>
      <c r="G6" s="10">
        <v>32694.686000000002</v>
      </c>
      <c r="H6" s="10">
        <v>33698.097999999998</v>
      </c>
      <c r="I6" s="10">
        <v>39709.214</v>
      </c>
      <c r="J6" s="10"/>
      <c r="K6" s="10">
        <v>40947.1</v>
      </c>
      <c r="L6" s="10">
        <v>45858.932999999997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x14ac:dyDescent="0.2">
      <c r="B7" s="2" t="s">
        <v>22</v>
      </c>
      <c r="C7" s="10"/>
      <c r="D7" s="10"/>
      <c r="E7" s="10">
        <f>+E5-E6</f>
        <v>42010.137999999999</v>
      </c>
      <c r="F7" s="10"/>
      <c r="G7" s="10">
        <f>+G5-G6</f>
        <v>54117.372999999992</v>
      </c>
      <c r="H7" s="10">
        <f>+H5-H6</f>
        <v>63361.433000000005</v>
      </c>
      <c r="I7" s="10">
        <f>+I5-I6</f>
        <v>59645.186999999998</v>
      </c>
      <c r="J7" s="10">
        <f t="shared" ref="J7:L7" si="0">+J5-J6</f>
        <v>0</v>
      </c>
      <c r="K7" s="10">
        <f t="shared" si="0"/>
        <v>54725.075000000004</v>
      </c>
      <c r="L7" s="10">
        <f t="shared" si="0"/>
        <v>58125.898999999998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x14ac:dyDescent="0.2">
      <c r="B8" s="2" t="s">
        <v>23</v>
      </c>
      <c r="C8" s="10"/>
      <c r="D8" s="10"/>
      <c r="E8" s="10">
        <v>21748.449000000001</v>
      </c>
      <c r="F8" s="10"/>
      <c r="G8" s="10">
        <v>23410.654999999999</v>
      </c>
      <c r="H8" s="10">
        <v>26049.136999999999</v>
      </c>
      <c r="I8" s="10">
        <v>30483.8</v>
      </c>
      <c r="J8" s="10"/>
      <c r="K8" s="10">
        <v>33402.741000000002</v>
      </c>
      <c r="L8" s="10">
        <v>27209.896000000001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x14ac:dyDescent="0.2">
      <c r="B9" s="2" t="s">
        <v>24</v>
      </c>
      <c r="C9" s="10"/>
      <c r="D9" s="10"/>
      <c r="E9" s="10">
        <v>758.34500000000003</v>
      </c>
      <c r="F9" s="10"/>
      <c r="G9" s="10">
        <v>1823.4449999999999</v>
      </c>
      <c r="H9" s="10">
        <v>1838.55</v>
      </c>
      <c r="I9" s="10">
        <v>1805.576</v>
      </c>
      <c r="J9" s="10"/>
      <c r="K9" s="10">
        <v>1658.943</v>
      </c>
      <c r="L9" s="10">
        <v>1531.825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x14ac:dyDescent="0.2">
      <c r="B10" s="2" t="s">
        <v>25</v>
      </c>
      <c r="C10" s="10"/>
      <c r="D10" s="10"/>
      <c r="E10" s="10">
        <v>2847.3229999999999</v>
      </c>
      <c r="F10" s="10"/>
      <c r="G10" s="10">
        <v>2909.62</v>
      </c>
      <c r="H10" s="10">
        <v>2909.21</v>
      </c>
      <c r="I10" s="10">
        <v>3063.3530000000001</v>
      </c>
      <c r="J10" s="10"/>
      <c r="K10" s="10">
        <v>3577.828</v>
      </c>
      <c r="L10" s="10">
        <v>3591.279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x14ac:dyDescent="0.2">
      <c r="B11" s="2" t="s">
        <v>26</v>
      </c>
      <c r="C11" s="10"/>
      <c r="D11" s="10"/>
      <c r="E11" s="10">
        <f>+E7-SUM(E8:E10)</f>
        <v>16656.020999999997</v>
      </c>
      <c r="F11" s="10">
        <f t="shared" ref="F11:H11" si="1">+F7-SUM(F8:F10)</f>
        <v>0</v>
      </c>
      <c r="G11" s="10">
        <f t="shared" si="1"/>
        <v>25973.652999999995</v>
      </c>
      <c r="H11" s="10">
        <f t="shared" si="1"/>
        <v>32564.536000000007</v>
      </c>
      <c r="I11" s="10">
        <f>+I7-SUM(I8:I10)</f>
        <v>24292.457999999999</v>
      </c>
      <c r="J11" s="10">
        <f t="shared" ref="J11:L11" si="2">+J7-SUM(J8:J10)</f>
        <v>0</v>
      </c>
      <c r="K11" s="10">
        <f t="shared" si="2"/>
        <v>16085.563000000002</v>
      </c>
      <c r="L11" s="10">
        <f t="shared" si="2"/>
        <v>25792.898999999998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x14ac:dyDescent="0.2">
      <c r="B12" s="8" t="s">
        <v>42</v>
      </c>
      <c r="C12" s="10"/>
      <c r="D12" s="10"/>
      <c r="E12" s="10">
        <v>2127.3560000000002</v>
      </c>
      <c r="F12" s="10"/>
      <c r="G12" s="10">
        <v>5048.5889999999999</v>
      </c>
      <c r="H12" s="10">
        <v>4855.5919999999996</v>
      </c>
      <c r="I12" s="10">
        <v>5416.08</v>
      </c>
      <c r="J12" s="10"/>
      <c r="K12" s="10">
        <v>223.125</v>
      </c>
      <c r="L12" s="10">
        <v>10422.628000000001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x14ac:dyDescent="0.2">
      <c r="B13" s="2" t="s">
        <v>27</v>
      </c>
      <c r="C13" s="10"/>
      <c r="D13" s="10"/>
      <c r="E13" s="10">
        <v>12.208</v>
      </c>
      <c r="F13" s="10"/>
      <c r="G13" s="10">
        <v>0</v>
      </c>
      <c r="H13" s="10">
        <v>0</v>
      </c>
      <c r="I13" s="10">
        <v>0</v>
      </c>
      <c r="J13" s="10"/>
      <c r="K13" s="10">
        <v>0</v>
      </c>
      <c r="L13" s="10"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x14ac:dyDescent="0.2">
      <c r="B14" s="8" t="s">
        <v>43</v>
      </c>
      <c r="C14" s="10"/>
      <c r="D14" s="10"/>
      <c r="E14" s="10">
        <v>94.86</v>
      </c>
      <c r="F14" s="10"/>
      <c r="G14" s="10">
        <v>214.518</v>
      </c>
      <c r="H14" s="10">
        <v>60.164999999999999</v>
      </c>
      <c r="I14" s="10">
        <v>-547.34299999999996</v>
      </c>
      <c r="J14" s="10"/>
      <c r="K14" s="10">
        <v>-242.14</v>
      </c>
      <c r="L14" s="10">
        <v>-799.35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x14ac:dyDescent="0.2">
      <c r="B15" s="2" t="s">
        <v>28</v>
      </c>
      <c r="C15" s="10"/>
      <c r="D15" s="10"/>
      <c r="E15" s="10">
        <v>290.38400000000001</v>
      </c>
      <c r="F15" s="10"/>
      <c r="G15" s="10">
        <v>1881.248</v>
      </c>
      <c r="H15" s="10">
        <v>493.25799999999998</v>
      </c>
      <c r="I15" s="10">
        <v>18.606000000000002</v>
      </c>
      <c r="J15" s="10"/>
      <c r="K15" s="10">
        <v>3261.2919999999999</v>
      </c>
      <c r="L15" s="10">
        <v>119.10599999999999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 x14ac:dyDescent="0.2">
      <c r="B16" s="2" t="s">
        <v>29</v>
      </c>
      <c r="C16" s="10"/>
      <c r="D16" s="10"/>
      <c r="E16" s="10">
        <f>+E11+E12-E13+E14+E15</f>
        <v>19156.413</v>
      </c>
      <c r="F16" s="10"/>
      <c r="G16" s="10">
        <f>+G11+G12-G13+G14+G15</f>
        <v>33118.007999999994</v>
      </c>
      <c r="H16" s="10">
        <f>+H11+H12-H13+H14+H15</f>
        <v>37973.551000000007</v>
      </c>
      <c r="I16" s="10">
        <f>+I11+I12-I13+I14+I15</f>
        <v>29179.800999999999</v>
      </c>
      <c r="J16" s="10">
        <f t="shared" ref="J16:L16" si="3">+J11+J12-J13+J14+J15</f>
        <v>0</v>
      </c>
      <c r="K16" s="10">
        <f t="shared" si="3"/>
        <v>19327.840000000004</v>
      </c>
      <c r="L16" s="10">
        <f t="shared" si="3"/>
        <v>35535.283000000003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2:49" x14ac:dyDescent="0.2">
      <c r="B17" s="8" t="s">
        <v>39</v>
      </c>
      <c r="C17" s="10"/>
      <c r="D17" s="10"/>
      <c r="E17" s="10">
        <v>-105.81100000000001</v>
      </c>
      <c r="F17" s="10"/>
      <c r="G17" s="10">
        <v>-52.43</v>
      </c>
      <c r="H17" s="10">
        <v>49.582999999999998</v>
      </c>
      <c r="I17" s="10">
        <v>2.5129999999999999</v>
      </c>
      <c r="J17" s="10"/>
      <c r="K17" s="10">
        <v>-105.18</v>
      </c>
      <c r="L17" s="10">
        <v>37.097000000000001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2:49" x14ac:dyDescent="0.2">
      <c r="B18" s="2" t="s">
        <v>30</v>
      </c>
      <c r="C18" s="10"/>
      <c r="D18" s="10"/>
      <c r="E18" s="10">
        <v>3513.48</v>
      </c>
      <c r="F18" s="10"/>
      <c r="G18" s="10">
        <v>5067.7520000000004</v>
      </c>
      <c r="H18" s="10">
        <v>5914.6130000000003</v>
      </c>
      <c r="I18" s="10">
        <v>4201.62</v>
      </c>
      <c r="J18" s="10"/>
      <c r="K18" s="10">
        <v>4480.8310000000001</v>
      </c>
      <c r="L18" s="10">
        <v>4818.9229999999998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 spans="2:49" x14ac:dyDescent="0.2">
      <c r="B19" s="2" t="s">
        <v>31</v>
      </c>
      <c r="C19" s="10">
        <f>+C16+C17-C18</f>
        <v>0</v>
      </c>
      <c r="D19" s="10">
        <f>+D16+D17-D18</f>
        <v>0</v>
      </c>
      <c r="E19" s="10">
        <f>+E16+E17-E18</f>
        <v>15537.121999999999</v>
      </c>
      <c r="F19" s="10">
        <f>+F16+F17-F18</f>
        <v>0</v>
      </c>
      <c r="G19" s="10">
        <f>+G16+G17-G18</f>
        <v>27997.825999999994</v>
      </c>
      <c r="H19" s="10">
        <f>+H16+H17-H18</f>
        <v>32108.521000000004</v>
      </c>
      <c r="I19" s="10">
        <f>+I16+I17-I18</f>
        <v>24980.694</v>
      </c>
      <c r="J19" s="10">
        <f>+J16+J17-J18</f>
        <v>0</v>
      </c>
      <c r="K19" s="10">
        <f>+K16+K17-K18</f>
        <v>14741.829000000003</v>
      </c>
      <c r="L19" s="10">
        <f>+L16+L17-L18</f>
        <v>30753.457000000006</v>
      </c>
      <c r="M19" s="10">
        <f>+M16+M17-M18</f>
        <v>0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</row>
    <row r="20" spans="2:49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9" x14ac:dyDescent="0.2">
      <c r="B21" s="2" t="s">
        <v>32</v>
      </c>
      <c r="C21" s="6" t="e">
        <f t="shared" ref="C21:H21" si="4">+C19/C22</f>
        <v>#DIV/0!</v>
      </c>
      <c r="D21" s="6" t="e">
        <f t="shared" si="4"/>
        <v>#DIV/0!</v>
      </c>
      <c r="E21" s="6">
        <f t="shared" si="4"/>
        <v>2.8443025243558764</v>
      </c>
      <c r="F21" s="6" t="e">
        <f t="shared" si="4"/>
        <v>#DIV/0!</v>
      </c>
      <c r="G21" s="6">
        <f t="shared" si="4"/>
        <v>5.0815684099372698</v>
      </c>
      <c r="H21" s="6">
        <f t="shared" si="4"/>
        <v>5.8022596062449727</v>
      </c>
      <c r="I21" s="6">
        <f>+I19/I22</f>
        <v>4.5730895982127002</v>
      </c>
      <c r="J21" s="6" t="e">
        <f t="shared" ref="J21:M21" si="5">+J19/J22</f>
        <v>#DIV/0!</v>
      </c>
      <c r="K21" s="6">
        <f t="shared" si="5"/>
        <v>2.6476922764688342</v>
      </c>
      <c r="L21" s="6">
        <f t="shared" si="5"/>
        <v>5.5036818624584978</v>
      </c>
      <c r="M21" s="6" t="e">
        <f t="shared" si="5"/>
        <v>#DIV/0!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9" x14ac:dyDescent="0.2">
      <c r="B22" s="2" t="s">
        <v>2</v>
      </c>
      <c r="C22" s="3"/>
      <c r="D22" s="3"/>
      <c r="E22" s="3">
        <v>5462.5420000000004</v>
      </c>
      <c r="F22" s="3"/>
      <c r="G22" s="3">
        <v>5509.6819999999998</v>
      </c>
      <c r="H22" s="3">
        <v>5533.7960000000003</v>
      </c>
      <c r="I22" s="3">
        <v>5462.5420000000004</v>
      </c>
      <c r="J22" s="3"/>
      <c r="K22" s="3">
        <v>5567.8029999999999</v>
      </c>
      <c r="L22" s="3">
        <v>5587.7969999999996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9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9" x14ac:dyDescent="0.2">
      <c r="B24" s="2" t="s">
        <v>33</v>
      </c>
      <c r="C24" s="3"/>
      <c r="D24" s="3"/>
      <c r="E24" s="3"/>
      <c r="F24" s="3"/>
      <c r="G24" s="3"/>
      <c r="H24" s="3"/>
      <c r="I24" s="7">
        <f>+I3/E3-1</f>
        <v>0.24348474103221651</v>
      </c>
      <c r="J24" s="7" t="e">
        <f t="shared" ref="J24:M26" si="6">+J3/F3-1</f>
        <v>#DIV/0!</v>
      </c>
      <c r="K24" s="7">
        <f t="shared" si="6"/>
        <v>0.1475855506103072</v>
      </c>
      <c r="L24" s="7">
        <f t="shared" si="6"/>
        <v>0.13411869801908827</v>
      </c>
      <c r="M24" s="7">
        <f t="shared" si="6"/>
        <v>-1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9" x14ac:dyDescent="0.2">
      <c r="B25" s="2" t="s">
        <v>34</v>
      </c>
      <c r="C25" s="3"/>
      <c r="D25" s="3"/>
      <c r="E25" s="3"/>
      <c r="F25" s="3"/>
      <c r="G25" s="3"/>
      <c r="H25" s="3"/>
      <c r="I25" s="7">
        <f t="shared" ref="I25:I26" si="7">+I4/E4-1</f>
        <v>0.71522332430832392</v>
      </c>
      <c r="J25" s="7" t="e">
        <f t="shared" si="6"/>
        <v>#DIV/0!</v>
      </c>
      <c r="K25" s="7">
        <f t="shared" si="6"/>
        <v>5.8485858990848127E-2</v>
      </c>
      <c r="L25" s="7">
        <f t="shared" si="6"/>
        <v>7.0490036689943025E-3</v>
      </c>
      <c r="M25" s="7">
        <f t="shared" si="6"/>
        <v>-1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9" x14ac:dyDescent="0.2">
      <c r="B26" s="1" t="s">
        <v>35</v>
      </c>
      <c r="C26" s="12"/>
      <c r="D26" s="12"/>
      <c r="E26" s="12"/>
      <c r="F26" s="12"/>
      <c r="G26" s="12"/>
      <c r="H26" s="12"/>
      <c r="I26" s="13">
        <f t="shared" si="7"/>
        <v>0.44325777965374424</v>
      </c>
      <c r="J26" s="13" t="e">
        <f t="shared" si="6"/>
        <v>#DIV/0!</v>
      </c>
      <c r="K26" s="13">
        <f t="shared" si="6"/>
        <v>0.10206088995078444</v>
      </c>
      <c r="L26" s="13">
        <f t="shared" si="6"/>
        <v>7.1351065976199557E-2</v>
      </c>
      <c r="M26" s="13">
        <f t="shared" si="6"/>
        <v>-1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9" x14ac:dyDescent="0.2">
      <c r="B27" s="2" t="s">
        <v>36</v>
      </c>
      <c r="C27" s="7" t="e">
        <f t="shared" ref="C27:H27" si="8">+C7/C5</f>
        <v>#DIV/0!</v>
      </c>
      <c r="D27" s="7" t="e">
        <f t="shared" si="8"/>
        <v>#DIV/0!</v>
      </c>
      <c r="E27" s="7">
        <f t="shared" si="8"/>
        <v>0.61025438111017738</v>
      </c>
      <c r="F27" s="7" t="e">
        <f t="shared" si="8"/>
        <v>#DIV/0!</v>
      </c>
      <c r="G27" s="7">
        <f t="shared" si="8"/>
        <v>0.62338543312283368</v>
      </c>
      <c r="H27" s="7">
        <f t="shared" si="8"/>
        <v>0.65281000585094529</v>
      </c>
      <c r="I27" s="7">
        <f>+I7/I5</f>
        <v>0.60032757884575239</v>
      </c>
      <c r="J27" s="7" t="e">
        <f t="shared" ref="J27:M27" si="9">+J7/J5</f>
        <v>#DIV/0!</v>
      </c>
      <c r="K27" s="7">
        <f t="shared" si="9"/>
        <v>0.57200617629943085</v>
      </c>
      <c r="L27" s="7">
        <f t="shared" si="9"/>
        <v>0.55898440072490574</v>
      </c>
      <c r="M27" s="7" t="e">
        <f t="shared" si="9"/>
        <v>#DIV/0!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9" x14ac:dyDescent="0.2">
      <c r="B28" s="2" t="s">
        <v>37</v>
      </c>
      <c r="C28" s="7" t="e">
        <f t="shared" ref="C28:H28" si="10">+C11/C5</f>
        <v>#DIV/0!</v>
      </c>
      <c r="D28" s="7" t="e">
        <f t="shared" si="10"/>
        <v>#DIV/0!</v>
      </c>
      <c r="E28" s="7">
        <f t="shared" si="10"/>
        <v>0.24195135438767459</v>
      </c>
      <c r="F28" s="7" t="e">
        <f t="shared" si="10"/>
        <v>#DIV/0!</v>
      </c>
      <c r="G28" s="7">
        <f t="shared" si="10"/>
        <v>0.29919406703623969</v>
      </c>
      <c r="H28" s="7">
        <f t="shared" si="10"/>
        <v>0.33551095564226463</v>
      </c>
      <c r="I28" s="7">
        <f>+I11/I5</f>
        <v>0.24450308950078617</v>
      </c>
      <c r="J28" s="7" t="e">
        <f t="shared" ref="J28:M28" si="11">+J11/J5</f>
        <v>#DIV/0!</v>
      </c>
      <c r="K28" s="7">
        <f t="shared" si="11"/>
        <v>0.16813209274274366</v>
      </c>
      <c r="L28" s="7">
        <f t="shared" si="11"/>
        <v>0.2480448206138372</v>
      </c>
      <c r="M28" s="7" t="e">
        <f t="shared" si="11"/>
        <v>#DIV/0!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9" x14ac:dyDescent="0.2">
      <c r="B29" s="2" t="s">
        <v>38</v>
      </c>
      <c r="C29" s="7" t="e">
        <f t="shared" ref="C29:H29" si="12">+C18/C16</f>
        <v>#DIV/0!</v>
      </c>
      <c r="D29" s="7" t="e">
        <f t="shared" si="12"/>
        <v>#DIV/0!</v>
      </c>
      <c r="E29" s="7">
        <f t="shared" si="12"/>
        <v>0.18341011962938991</v>
      </c>
      <c r="F29" s="7" t="e">
        <f t="shared" si="12"/>
        <v>#DIV/0!</v>
      </c>
      <c r="G29" s="7">
        <f t="shared" si="12"/>
        <v>0.15302103918810581</v>
      </c>
      <c r="H29" s="7">
        <f t="shared" si="12"/>
        <v>0.15575612088529722</v>
      </c>
      <c r="I29" s="7">
        <f>+I18/I16</f>
        <v>0.14399070096468444</v>
      </c>
      <c r="J29" s="7" t="e">
        <f t="shared" ref="J29:M29" si="13">+J18/J16</f>
        <v>#DIV/0!</v>
      </c>
      <c r="K29" s="7">
        <f t="shared" si="13"/>
        <v>0.23183299323669895</v>
      </c>
      <c r="L29" s="7">
        <f t="shared" si="13"/>
        <v>0.13560952926701048</v>
      </c>
      <c r="M29" s="7" t="e">
        <f t="shared" si="13"/>
        <v>#DIV/0!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9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9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9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3:45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3:45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3:45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3:45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3:45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3:45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3:45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3:45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3:45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3:45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3:45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3:4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3:45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3:45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3:45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3:45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3:4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3:4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3:4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3:4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3:4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3:4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3:4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3:4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3:4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3:4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3:4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3:4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3:4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3:4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3:4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3:4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3:4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3:4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3:4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3:4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3:4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3:4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3:4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3:4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3:4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3:4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3:4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3:4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3:4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3:4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3:4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3:4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3:4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3:4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3:4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3:4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3:4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3:4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3:4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3:4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3:4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3:4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3:4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3:4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3:4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3:4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3:4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3:4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3:4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3:4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3:4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3:4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3:4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3:4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3:4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3:4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3:4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3:4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3:4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3:4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3:4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3:4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3:4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3:4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3:4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3:4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3:4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3:4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3:4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3:4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3:4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3:4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3:4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3:4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3:4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3:4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3:4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3:4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3:4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3:4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3:4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3:4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3:4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3:4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3:4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3:4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3:4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3:4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3:4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3:4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3:4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3:4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3:4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3:4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3:4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3:4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3:4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3:4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3:4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3:4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3:4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3:4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3:4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3:4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3:4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3:4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3:4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3:4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3:4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3:4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3:4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3:4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3:4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3:4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3:4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3:4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3:4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3:4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3:4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3:4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3:4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3:4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3:4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3:4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3:4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3:4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3:4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3:4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3:4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3:4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3:4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3:4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3:4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3:4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3:4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3:4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3:4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3:4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3:4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3:4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3:4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3:4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3:4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3:4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3:4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3:4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3:4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3:4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3:4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3:4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3:4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3:4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3:4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3:4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3:4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3:4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3:4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3:4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3:4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3:4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</sheetData>
  <hyperlinks>
    <hyperlink ref="A1" location="Main!A1" display="Main" xr:uid="{F79CBB25-01D1-4EE0-BC6F-C59A5652CF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2025-02-03T13:17:14Z</dcterms:created>
  <dcterms:modified xsi:type="dcterms:W3CDTF">2025-10-09T16:48:05Z</dcterms:modified>
</cp:coreProperties>
</file>