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750E04C-97A9-4FC3-A06A-C9F4F5B03F1C}" xr6:coauthVersionLast="47" xr6:coauthVersionMax="47" xr10:uidLastSave="{00000000-0000-0000-0000-000000000000}"/>
  <bookViews>
    <workbookView xWindow="19095" yWindow="0" windowWidth="19410" windowHeight="20925" xr2:uid="{FCE37906-B77C-465D-AA1C-635A9557E71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N29" i="2"/>
  <c r="M29" i="2"/>
  <c r="L29" i="2"/>
  <c r="N27" i="2"/>
  <c r="M27" i="2"/>
  <c r="L27" i="2"/>
  <c r="N25" i="2"/>
  <c r="M25" i="2"/>
  <c r="L25" i="2"/>
  <c r="N22" i="2"/>
  <c r="M22" i="2"/>
  <c r="L22" i="2"/>
  <c r="N18" i="2"/>
  <c r="M18" i="2"/>
  <c r="L18" i="2"/>
  <c r="N14" i="2"/>
  <c r="M14" i="2"/>
  <c r="L14" i="2"/>
  <c r="K14" i="2"/>
  <c r="K18" i="2" s="1"/>
  <c r="K22" i="2" s="1"/>
  <c r="K25" i="2" s="1"/>
  <c r="K27" i="2" s="1"/>
  <c r="K29" i="2" s="1"/>
  <c r="C24" i="2"/>
  <c r="G24" i="2"/>
  <c r="I29" i="2"/>
  <c r="H29" i="2"/>
  <c r="F29" i="2"/>
  <c r="D29" i="2"/>
  <c r="D24" i="2"/>
  <c r="C12" i="1"/>
  <c r="C11" i="1"/>
  <c r="C10" i="1"/>
  <c r="C9" i="1"/>
  <c r="C8" i="1"/>
  <c r="J14" i="2"/>
  <c r="J18" i="2" s="1"/>
  <c r="J22" i="2" s="1"/>
  <c r="J25" i="2" s="1"/>
  <c r="J27" i="2" s="1"/>
  <c r="J29" i="2" s="1"/>
  <c r="H14" i="2"/>
  <c r="H18" i="2" s="1"/>
  <c r="H22" i="2" s="1"/>
  <c r="H25" i="2" s="1"/>
  <c r="H27" i="2" s="1"/>
  <c r="G14" i="2"/>
  <c r="G18" i="2" s="1"/>
  <c r="G22" i="2" s="1"/>
  <c r="F14" i="2"/>
  <c r="F18" i="2" s="1"/>
  <c r="F22" i="2" s="1"/>
  <c r="F25" i="2" s="1"/>
  <c r="F27" i="2" s="1"/>
  <c r="E14" i="2"/>
  <c r="E18" i="2" s="1"/>
  <c r="E22" i="2" s="1"/>
  <c r="E25" i="2" s="1"/>
  <c r="E27" i="2" s="1"/>
  <c r="E29" i="2" s="1"/>
  <c r="D14" i="2"/>
  <c r="D18" i="2" s="1"/>
  <c r="D22" i="2" s="1"/>
  <c r="D25" i="2" s="1"/>
  <c r="D27" i="2" s="1"/>
  <c r="C14" i="2"/>
  <c r="C18" i="2" s="1"/>
  <c r="C22" i="2" s="1"/>
  <c r="C25" i="2" s="1"/>
  <c r="C27" i="2" s="1"/>
  <c r="C29" i="2" s="1"/>
  <c r="I14" i="2"/>
  <c r="I18" i="2" s="1"/>
  <c r="I22" i="2" s="1"/>
  <c r="I25" i="2" s="1"/>
  <c r="I27" i="2" s="1"/>
  <c r="H4" i="1"/>
  <c r="H7" i="1" s="1"/>
  <c r="G25" i="2" l="1"/>
  <c r="G27" i="2" s="1"/>
  <c r="G29" i="2" s="1"/>
</calcChain>
</file>

<file path=xl/sharedStrings.xml><?xml version="1.0" encoding="utf-8"?>
<sst xmlns="http://schemas.openxmlformats.org/spreadsheetml/2006/main" count="67" uniqueCount="58">
  <si>
    <t>MDLZ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</si>
  <si>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</si>
  <si>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</si>
  <si>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</si>
  <si>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</si>
  <si>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</si>
  <si>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</si>
  <si>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</si>
  <si>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</si>
  <si>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</si>
  <si>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</si>
  <si>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</si>
  <si>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</si>
  <si>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</si>
  <si>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</si>
  <si>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</si>
  <si>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</si>
  <si>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</si>
  <si>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Revenues</t>
  </si>
  <si>
    <t>COGS</t>
  </si>
  <si>
    <t>Gross Profit</t>
  </si>
  <si>
    <t>SGA</t>
  </si>
  <si>
    <t>Asset impairment</t>
  </si>
  <si>
    <t>Amortization</t>
  </si>
  <si>
    <t>Operating Income</t>
  </si>
  <si>
    <t>Benefit plan income</t>
  </si>
  <si>
    <t>Interest &amp; other expense</t>
  </si>
  <si>
    <t>Other</t>
  </si>
  <si>
    <t>Pretax Income</t>
  </si>
  <si>
    <t>Tax Expense</t>
  </si>
  <si>
    <t>Equity mehtod net earnings</t>
  </si>
  <si>
    <t>Net Income</t>
  </si>
  <si>
    <t>Minority Interest</t>
  </si>
  <si>
    <t>Net Income to Company</t>
  </si>
  <si>
    <t>EPS</t>
  </si>
  <si>
    <t>Latin America Revenue</t>
  </si>
  <si>
    <t>AMEA Revenue</t>
  </si>
  <si>
    <t>Europe Revenue</t>
  </si>
  <si>
    <t>North America</t>
  </si>
  <si>
    <t>Biscuits &amp; Baked Snacks</t>
  </si>
  <si>
    <t>Chocolate</t>
  </si>
  <si>
    <t>Gum &amp; Candy</t>
  </si>
  <si>
    <t>Beverages</t>
  </si>
  <si>
    <t>Cheese &amp; Groceries</t>
  </si>
  <si>
    <t>Segments</t>
  </si>
  <si>
    <t>Brands</t>
  </si>
  <si>
    <t>% of Rev</t>
  </si>
  <si>
    <t>Competition</t>
  </si>
  <si>
    <t>Mondelez</t>
  </si>
  <si>
    <t>Trident, Sour Patch</t>
  </si>
  <si>
    <t>Oreo, Ritz, Tates Bake Shop, Tuc</t>
  </si>
  <si>
    <t>Milka, Toblerone, Cadbury, Dime</t>
  </si>
  <si>
    <t>Phiadelphia, Royal</t>
  </si>
  <si>
    <t>Tassimo, Oreo Drink, Tang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</si>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</sst>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1" applyFont="1" applyBorder="1"/>
    <xf numFmtId="9" fontId="0" fillId="0" borderId="10" xfId="1" applyFont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mondelezinternation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6C2F-9126-4C75-819F-DA302BBB03BA}">
  <dimension ref="A1:I12"/>
  <sheetViews>
    <sheetView tabSelected="1" topLeftCell="C1" zoomScale="200" zoomScaleNormal="200" workbookViewId="0">
      <selection activeCell="H9" sqref="H9:H10"/>
    </sheetView>
  </sheetViews>
  <sheetFormatPr defaultRowHeight="15" x14ac:dyDescent="0.25"/>
  <cols>
    <col min="1" max="1" width="3.85546875" customWidth="1"/>
    <col min="2" max="2" width="22.7109375" bestFit="1" customWidth="1"/>
    <col min="4" max="4" width="27.42578125" customWidth="1"/>
    <col min="5" max="5" width="11.7109375" bestFit="1" customWidth="1"/>
  </cols>
  <sheetData>
    <row r="1" spans="1:9" x14ac:dyDescent="0.25">
      <c r="A1" s="1" t="s">
        <v>48</v>
      </c>
    </row>
    <row r="2" spans="1:9" x14ac:dyDescent="0.25">
      <c r="A2" t="s">
        <v>1</v>
      </c>
      <c r="G2" t="s">
        <v>3</v>
      </c>
      <c r="H2">
        <v>68.88</v>
      </c>
    </row>
    <row r="3" spans="1:9" x14ac:dyDescent="0.25">
      <c r="G3" t="s">
        <v>4</v>
      </c>
      <c r="H3" s="3">
        <v>1294.8153729999999</v>
      </c>
      <c r="I3" s="4" t="s">
        <v>54</v>
      </c>
    </row>
    <row r="4" spans="1:9" x14ac:dyDescent="0.25">
      <c r="B4" t="s">
        <v>0</v>
      </c>
      <c r="G4" t="s">
        <v>5</v>
      </c>
      <c r="H4" s="3">
        <f>+H2*H3</f>
        <v>89186.882892239984</v>
      </c>
    </row>
    <row r="5" spans="1:9" x14ac:dyDescent="0.25">
      <c r="B5" s="5" t="s">
        <v>2</v>
      </c>
      <c r="G5" t="s">
        <v>6</v>
      </c>
      <c r="H5" s="3">
        <v>1561</v>
      </c>
      <c r="I5" s="4" t="s">
        <v>54</v>
      </c>
    </row>
    <row r="6" spans="1:9" x14ac:dyDescent="0.25">
      <c r="G6" t="s">
        <v>7</v>
      </c>
      <c r="H6" s="3">
        <f>15796+1828</f>
        <v>17624</v>
      </c>
      <c r="I6" s="4" t="s">
        <v>54</v>
      </c>
    </row>
    <row r="7" spans="1:9" x14ac:dyDescent="0.25">
      <c r="B7" s="7" t="s">
        <v>44</v>
      </c>
      <c r="C7" s="8" t="s">
        <v>46</v>
      </c>
      <c r="D7" s="8" t="s">
        <v>45</v>
      </c>
      <c r="E7" s="9" t="s">
        <v>47</v>
      </c>
      <c r="G7" t="s">
        <v>8</v>
      </c>
      <c r="H7" s="3">
        <f>+H4-H5+H6</f>
        <v>105249.88289223998</v>
      </c>
    </row>
    <row r="8" spans="1:9" x14ac:dyDescent="0.25">
      <c r="B8" s="10" t="s">
        <v>39</v>
      </c>
      <c r="C8" s="18">
        <f>+Model!E7/Model!$E$12</f>
        <v>0.49662199579133903</v>
      </c>
      <c r="D8" s="11" t="s">
        <v>50</v>
      </c>
      <c r="E8" s="12"/>
    </row>
    <row r="9" spans="1:9" x14ac:dyDescent="0.25">
      <c r="B9" s="13" t="s">
        <v>40</v>
      </c>
      <c r="C9" s="18">
        <f>+Model!E8/Model!$E$12</f>
        <v>0.2834200908184738</v>
      </c>
      <c r="D9" t="s">
        <v>51</v>
      </c>
      <c r="E9" s="14"/>
    </row>
    <row r="10" spans="1:9" x14ac:dyDescent="0.25">
      <c r="B10" s="13" t="s">
        <v>41</v>
      </c>
      <c r="C10" s="18">
        <f>+Model!E9/Model!$E$12</f>
        <v>0.13235131243770074</v>
      </c>
      <c r="D10" t="s">
        <v>49</v>
      </c>
      <c r="E10" s="14"/>
    </row>
    <row r="11" spans="1:9" x14ac:dyDescent="0.25">
      <c r="B11" s="13" t="s">
        <v>42</v>
      </c>
      <c r="C11" s="18">
        <f>+Model!E10/Model!$E$12</f>
        <v>2.8685347214530955E-2</v>
      </c>
      <c r="D11" t="s">
        <v>53</v>
      </c>
      <c r="E11" s="14"/>
    </row>
    <row r="12" spans="1:9" x14ac:dyDescent="0.25">
      <c r="B12" s="15" t="s">
        <v>43</v>
      </c>
      <c r="C12" s="19">
        <f>+Model!E11/Model!$E$12</f>
        <v>5.8921253737955474E-2</v>
      </c>
      <c r="D12" s="16" t="s">
        <v>52</v>
      </c>
      <c r="E12" s="17"/>
    </row>
  </sheetData>
  <hyperlinks>
    <hyperlink ref="B5" r:id="rId1" xr:uid="{60777DDC-BDD0-4AD1-811A-5AE8E66F43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B380-6F81-407E-993B-71BBAED7ABA8}">
  <dimension ref="A1:AL535"/>
  <sheetViews>
    <sheetView zoomScale="200" zoomScaleNormal="200" workbookViewId="0">
      <pane xSplit="2" ySplit="2" topLeftCell="H6" activePane="bottomRight" state="frozen"/>
      <selection pane="topRight" activeCell="C1" sqref="C1"/>
      <selection pane="bottomLeft" activeCell="A3" sqref="A3"/>
      <selection pane="bottomRight" activeCell="K15" sqref="K15"/>
    </sheetView>
  </sheetViews>
  <sheetFormatPr defaultRowHeight="15" x14ac:dyDescent="0.25"/>
  <cols>
    <col min="1" max="1" width="5.42578125" bestFit="1" customWidth="1"/>
    <col min="2" max="2" width="26.140625" customWidth="1"/>
  </cols>
  <sheetData>
    <row r="1" spans="1:38" x14ac:dyDescent="0.25">
      <c r="A1" s="5" t="s">
        <v>10</v>
      </c>
    </row>
    <row r="2" spans="1:38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9</v>
      </c>
      <c r="J2" s="4" t="s">
        <v>17</v>
      </c>
      <c r="K2" s="4" t="s">
        <v>54</v>
      </c>
      <c r="L2" s="4" t="s">
        <v>55</v>
      </c>
      <c r="M2" s="4" t="s">
        <v>56</v>
      </c>
      <c r="N2" s="4" t="s">
        <v>57</v>
      </c>
    </row>
    <row r="3" spans="1:38" x14ac:dyDescent="0.25">
      <c r="B3" t="s">
        <v>35</v>
      </c>
      <c r="C3" s="3">
        <v>1211</v>
      </c>
      <c r="D3" s="3">
        <v>1228</v>
      </c>
      <c r="E3" s="3">
        <v>1305</v>
      </c>
      <c r="F3" s="3"/>
      <c r="G3" s="3">
        <v>1319</v>
      </c>
      <c r="H3" s="3">
        <v>1232</v>
      </c>
      <c r="I3" s="3">
        <v>1204</v>
      </c>
      <c r="J3" s="3"/>
      <c r="K3" s="3">
        <v>1319</v>
      </c>
    </row>
    <row r="4" spans="1:38" x14ac:dyDescent="0.25">
      <c r="B4" t="s">
        <v>36</v>
      </c>
      <c r="C4" s="3">
        <v>1939</v>
      </c>
      <c r="D4" s="3">
        <v>1609</v>
      </c>
      <c r="E4" s="3">
        <v>1791</v>
      </c>
      <c r="F4" s="3"/>
      <c r="G4" s="3">
        <v>1950</v>
      </c>
      <c r="H4" s="3">
        <v>1587</v>
      </c>
      <c r="I4" s="3">
        <v>1851</v>
      </c>
      <c r="J4" s="3"/>
      <c r="K4" s="3">
        <v>1950</v>
      </c>
    </row>
    <row r="5" spans="1:38" x14ac:dyDescent="0.25">
      <c r="B5" t="s">
        <v>37</v>
      </c>
      <c r="C5" s="3">
        <v>3307</v>
      </c>
      <c r="D5" s="3">
        <v>2926</v>
      </c>
      <c r="E5" s="3">
        <v>3086</v>
      </c>
      <c r="F5" s="3"/>
      <c r="G5" s="3">
        <v>3368</v>
      </c>
      <c r="H5" s="3">
        <v>2874</v>
      </c>
      <c r="I5" s="3">
        <v>3323</v>
      </c>
      <c r="J5" s="3"/>
      <c r="K5" s="3">
        <v>3368</v>
      </c>
    </row>
    <row r="6" spans="1:38" x14ac:dyDescent="0.25">
      <c r="B6" t="s">
        <v>38</v>
      </c>
      <c r="C6" s="3">
        <v>2709</v>
      </c>
      <c r="D6" s="3">
        <v>2744</v>
      </c>
      <c r="E6" s="3">
        <v>2847</v>
      </c>
      <c r="F6" s="3"/>
      <c r="G6" s="3">
        <v>2653</v>
      </c>
      <c r="H6" s="3">
        <v>2650</v>
      </c>
      <c r="I6" s="3">
        <v>2826</v>
      </c>
      <c r="J6" s="3"/>
      <c r="K6" s="3">
        <v>2653</v>
      </c>
    </row>
    <row r="7" spans="1:38" x14ac:dyDescent="0.25">
      <c r="B7" t="s">
        <v>39</v>
      </c>
      <c r="C7" s="3">
        <v>4320</v>
      </c>
      <c r="D7" s="3">
        <v>4391</v>
      </c>
      <c r="E7" s="3">
        <v>4484</v>
      </c>
      <c r="F7" s="3"/>
      <c r="G7" s="3">
        <v>4299</v>
      </c>
      <c r="H7" s="3">
        <v>4357</v>
      </c>
      <c r="I7" s="3">
        <v>4605</v>
      </c>
      <c r="J7" s="3"/>
      <c r="K7" s="3">
        <v>4331</v>
      </c>
    </row>
    <row r="8" spans="1:38" x14ac:dyDescent="0.25">
      <c r="B8" t="s">
        <v>40</v>
      </c>
      <c r="C8" s="3">
        <v>2869</v>
      </c>
      <c r="D8" s="3">
        <v>2176</v>
      </c>
      <c r="E8" s="3">
        <v>2559</v>
      </c>
      <c r="F8" s="3"/>
      <c r="G8" s="3">
        <v>3014</v>
      </c>
      <c r="H8" s="3">
        <v>2233</v>
      </c>
      <c r="I8" s="3">
        <v>2783</v>
      </c>
      <c r="J8" s="3"/>
      <c r="K8" s="3">
        <v>3182</v>
      </c>
    </row>
    <row r="9" spans="1:38" x14ac:dyDescent="0.25">
      <c r="B9" t="s">
        <v>41</v>
      </c>
      <c r="C9" s="3">
        <v>1099</v>
      </c>
      <c r="D9" s="3">
        <v>1128</v>
      </c>
      <c r="E9" s="3">
        <v>1195</v>
      </c>
      <c r="F9" s="3"/>
      <c r="G9" s="3">
        <v>1056</v>
      </c>
      <c r="H9" s="3">
        <v>957</v>
      </c>
      <c r="I9" s="3">
        <v>1023</v>
      </c>
      <c r="J9" s="3"/>
      <c r="K9" s="3">
        <v>970</v>
      </c>
    </row>
    <row r="10" spans="1:38" x14ac:dyDescent="0.25">
      <c r="B10" t="s">
        <v>42</v>
      </c>
      <c r="C10" s="3">
        <v>352</v>
      </c>
      <c r="D10" s="3">
        <v>288</v>
      </c>
      <c r="E10" s="3">
        <v>259</v>
      </c>
      <c r="F10" s="3"/>
      <c r="G10" s="3">
        <v>353</v>
      </c>
      <c r="H10" s="3">
        <v>266</v>
      </c>
      <c r="I10" s="3">
        <v>237</v>
      </c>
      <c r="J10" s="3"/>
      <c r="K10" s="3">
        <v>297</v>
      </c>
    </row>
    <row r="11" spans="1:38" x14ac:dyDescent="0.25">
      <c r="B11" t="s">
        <v>43</v>
      </c>
      <c r="C11" s="3">
        <v>526</v>
      </c>
      <c r="D11" s="3">
        <v>524</v>
      </c>
      <c r="E11" s="3">
        <v>532</v>
      </c>
      <c r="F11" s="3"/>
      <c r="G11" s="3">
        <v>568</v>
      </c>
      <c r="H11" s="3">
        <v>530</v>
      </c>
      <c r="I11" s="3">
        <v>556</v>
      </c>
      <c r="J11" s="3"/>
      <c r="K11" s="3">
        <v>533</v>
      </c>
    </row>
    <row r="12" spans="1:38" x14ac:dyDescent="0.25">
      <c r="B12" s="1" t="s">
        <v>18</v>
      </c>
      <c r="C12" s="6">
        <v>9166</v>
      </c>
      <c r="D12" s="6">
        <v>8507</v>
      </c>
      <c r="E12" s="6">
        <v>9029</v>
      </c>
      <c r="F12" s="6"/>
      <c r="G12" s="6">
        <v>9290</v>
      </c>
      <c r="H12" s="6">
        <v>8343</v>
      </c>
      <c r="I12" s="6">
        <v>9204</v>
      </c>
      <c r="J12" s="6"/>
      <c r="K12" s="6">
        <v>9313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B13" t="s">
        <v>19</v>
      </c>
      <c r="C13" s="3">
        <v>5720</v>
      </c>
      <c r="D13" s="3">
        <v>5153</v>
      </c>
      <c r="E13" s="3">
        <v>5535</v>
      </c>
      <c r="F13" s="3"/>
      <c r="G13" s="3">
        <v>4540</v>
      </c>
      <c r="H13" s="3">
        <v>5546</v>
      </c>
      <c r="I13" s="3">
        <v>6205</v>
      </c>
      <c r="J13" s="3"/>
      <c r="K13" s="3">
        <v>6883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B14" t="s">
        <v>20</v>
      </c>
      <c r="C14" s="3">
        <f t="shared" ref="C14:H14" si="0">+C12-C13</f>
        <v>3446</v>
      </c>
      <c r="D14" s="3">
        <f t="shared" si="0"/>
        <v>3354</v>
      </c>
      <c r="E14" s="3">
        <f t="shared" si="0"/>
        <v>3494</v>
      </c>
      <c r="F14" s="3">
        <f t="shared" si="0"/>
        <v>0</v>
      </c>
      <c r="G14" s="3">
        <f t="shared" si="0"/>
        <v>4750</v>
      </c>
      <c r="H14" s="3">
        <f t="shared" si="0"/>
        <v>2797</v>
      </c>
      <c r="I14" s="3">
        <f>+I12-I13</f>
        <v>2999</v>
      </c>
      <c r="J14" s="3">
        <f t="shared" ref="J14:N14" si="1">+J12-J13</f>
        <v>0</v>
      </c>
      <c r="K14" s="3">
        <f t="shared" si="1"/>
        <v>2430</v>
      </c>
      <c r="L14" s="3">
        <f t="shared" si="1"/>
        <v>0</v>
      </c>
      <c r="M14" s="3">
        <f t="shared" si="1"/>
        <v>0</v>
      </c>
      <c r="N14" s="3">
        <f t="shared" si="1"/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B15" t="s">
        <v>21</v>
      </c>
      <c r="C15" s="3">
        <v>1855</v>
      </c>
      <c r="D15" s="3">
        <v>1869</v>
      </c>
      <c r="E15" s="3">
        <v>2019</v>
      </c>
      <c r="F15" s="3"/>
      <c r="G15" s="3">
        <v>1938</v>
      </c>
      <c r="H15" s="3">
        <v>1891</v>
      </c>
      <c r="I15" s="3">
        <v>1630</v>
      </c>
      <c r="J15" s="3"/>
      <c r="K15" s="3">
        <v>1711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B16" t="s">
        <v>22</v>
      </c>
      <c r="C16" s="3">
        <v>47</v>
      </c>
      <c r="D16" s="3">
        <v>23</v>
      </c>
      <c r="E16" s="3">
        <v>58</v>
      </c>
      <c r="F16" s="3"/>
      <c r="G16" s="3">
        <v>47</v>
      </c>
      <c r="H16" s="3">
        <v>15</v>
      </c>
      <c r="I16" s="3">
        <v>176</v>
      </c>
      <c r="J16" s="3"/>
      <c r="K16" s="3">
        <v>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25">
      <c r="B17" t="s">
        <v>23</v>
      </c>
      <c r="C17" s="3">
        <v>39</v>
      </c>
      <c r="D17" s="3">
        <v>37</v>
      </c>
      <c r="E17" s="3">
        <v>38</v>
      </c>
      <c r="F17" s="3"/>
      <c r="G17" s="3">
        <v>38</v>
      </c>
      <c r="H17" s="3">
        <v>37</v>
      </c>
      <c r="I17" s="3">
        <v>40</v>
      </c>
      <c r="J17" s="3"/>
      <c r="K17" s="3">
        <v>37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25">
      <c r="B18" t="s">
        <v>24</v>
      </c>
      <c r="C18" s="3">
        <f t="shared" ref="C18:H18" si="2">+C14-SUM(C15:C17)</f>
        <v>1505</v>
      </c>
      <c r="D18" s="3">
        <f t="shared" si="2"/>
        <v>1425</v>
      </c>
      <c r="E18" s="3">
        <f t="shared" si="2"/>
        <v>1379</v>
      </c>
      <c r="F18" s="3">
        <f t="shared" si="2"/>
        <v>0</v>
      </c>
      <c r="G18" s="3">
        <f t="shared" si="2"/>
        <v>2727</v>
      </c>
      <c r="H18" s="3">
        <f t="shared" si="2"/>
        <v>854</v>
      </c>
      <c r="I18" s="3">
        <f>+I14-SUM(I15:I17)</f>
        <v>1153</v>
      </c>
      <c r="J18" s="3">
        <f t="shared" ref="J18:N18" si="3">+J14-SUM(J15:J17)</f>
        <v>0</v>
      </c>
      <c r="K18" s="3">
        <f t="shared" si="3"/>
        <v>680</v>
      </c>
      <c r="L18" s="3">
        <f t="shared" si="3"/>
        <v>0</v>
      </c>
      <c r="M18" s="3">
        <f t="shared" si="3"/>
        <v>0</v>
      </c>
      <c r="N18" s="3">
        <f t="shared" si="3"/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25">
      <c r="B19" t="s">
        <v>25</v>
      </c>
      <c r="C19" s="3">
        <v>19</v>
      </c>
      <c r="D19" s="3">
        <v>22</v>
      </c>
      <c r="E19" s="3">
        <v>19</v>
      </c>
      <c r="F19" s="3"/>
      <c r="G19" s="3">
        <v>23</v>
      </c>
      <c r="H19" s="3">
        <v>28</v>
      </c>
      <c r="I19" s="3">
        <v>25</v>
      </c>
      <c r="J19" s="3"/>
      <c r="K19" s="3">
        <v>18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25">
      <c r="B20" t="s">
        <v>26</v>
      </c>
      <c r="C20" s="3">
        <v>95</v>
      </c>
      <c r="D20" s="3">
        <v>97</v>
      </c>
      <c r="E20" s="3">
        <v>66</v>
      </c>
      <c r="F20" s="3"/>
      <c r="G20" s="3">
        <v>68</v>
      </c>
      <c r="H20" s="3">
        <v>32</v>
      </c>
      <c r="I20" s="3">
        <v>46</v>
      </c>
      <c r="J20" s="3"/>
      <c r="K20" s="3">
        <v>153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25">
      <c r="B21" t="s">
        <v>27</v>
      </c>
      <c r="C21" s="3">
        <v>796</v>
      </c>
      <c r="D21" s="3">
        <v>-189</v>
      </c>
      <c r="E21" s="3">
        <v>-1</v>
      </c>
      <c r="F21" s="3"/>
      <c r="G21" s="3">
        <v>0</v>
      </c>
      <c r="H21" s="3">
        <v>0</v>
      </c>
      <c r="I21" s="3">
        <v>0</v>
      </c>
      <c r="J21" s="3"/>
      <c r="K21" s="3"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25">
      <c r="B22" t="s">
        <v>28</v>
      </c>
      <c r="C22" s="3">
        <f t="shared" ref="C22:H22" si="4">+C18+C19-C20+C21</f>
        <v>2225</v>
      </c>
      <c r="D22" s="3">
        <f t="shared" si="4"/>
        <v>1161</v>
      </c>
      <c r="E22" s="3">
        <f t="shared" si="4"/>
        <v>1331</v>
      </c>
      <c r="F22" s="3">
        <f t="shared" si="4"/>
        <v>0</v>
      </c>
      <c r="G22" s="3">
        <f t="shared" si="4"/>
        <v>2682</v>
      </c>
      <c r="H22" s="3">
        <f t="shared" si="4"/>
        <v>850</v>
      </c>
      <c r="I22" s="3">
        <f>+I18+I19-I20+I21</f>
        <v>1132</v>
      </c>
      <c r="J22" s="3">
        <f t="shared" ref="J22:N22" si="5">+J18+J19-J20+J21</f>
        <v>0</v>
      </c>
      <c r="K22" s="3">
        <f t="shared" si="5"/>
        <v>545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25">
      <c r="B23" t="s">
        <v>29</v>
      </c>
      <c r="C23" s="3">
        <v>658</v>
      </c>
      <c r="D23" s="3">
        <v>268</v>
      </c>
      <c r="E23" s="3">
        <v>354</v>
      </c>
      <c r="F23" s="3"/>
      <c r="G23" s="3">
        <v>632</v>
      </c>
      <c r="H23" s="3">
        <v>295</v>
      </c>
      <c r="I23" s="3">
        <v>326</v>
      </c>
      <c r="J23" s="3"/>
      <c r="K23" s="3">
        <v>154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25">
      <c r="B24" t="s">
        <v>30</v>
      </c>
      <c r="C24" s="3">
        <f>487+35</f>
        <v>522</v>
      </c>
      <c r="D24" s="3">
        <f>71-23</f>
        <v>48</v>
      </c>
      <c r="E24" s="3">
        <v>11</v>
      </c>
      <c r="F24" s="3"/>
      <c r="G24" s="3">
        <f>-665+31</f>
        <v>-634</v>
      </c>
      <c r="H24" s="3">
        <v>48</v>
      </c>
      <c r="I24" s="3">
        <v>50</v>
      </c>
      <c r="J24" s="3"/>
      <c r="K24" s="3">
        <v>16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25">
      <c r="B25" t="s">
        <v>31</v>
      </c>
      <c r="C25" s="3">
        <f t="shared" ref="C25:H25" si="6">+C22-C23+C24</f>
        <v>2089</v>
      </c>
      <c r="D25" s="3">
        <f t="shared" si="6"/>
        <v>941</v>
      </c>
      <c r="E25" s="3">
        <f t="shared" si="6"/>
        <v>988</v>
      </c>
      <c r="F25" s="3">
        <f t="shared" si="6"/>
        <v>0</v>
      </c>
      <c r="G25" s="3">
        <f t="shared" si="6"/>
        <v>1416</v>
      </c>
      <c r="H25" s="3">
        <f t="shared" si="6"/>
        <v>603</v>
      </c>
      <c r="I25" s="3">
        <f>+I22-I23+I24</f>
        <v>856</v>
      </c>
      <c r="J25" s="3">
        <f t="shared" ref="J25:N25" si="7">+J22-J23+J24</f>
        <v>0</v>
      </c>
      <c r="K25" s="3">
        <f t="shared" si="7"/>
        <v>407</v>
      </c>
      <c r="L25" s="3">
        <f t="shared" si="7"/>
        <v>0</v>
      </c>
      <c r="M25" s="3">
        <f t="shared" si="7"/>
        <v>0</v>
      </c>
      <c r="N25" s="3">
        <f t="shared" si="7"/>
        <v>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25">
      <c r="B26" t="s">
        <v>32</v>
      </c>
      <c r="C26" s="3">
        <v>8</v>
      </c>
      <c r="D26" s="3">
        <v>3</v>
      </c>
      <c r="E26" s="3">
        <v>4</v>
      </c>
      <c r="F26" s="3"/>
      <c r="G26" s="3">
        <v>4</v>
      </c>
      <c r="H26" s="3">
        <v>2</v>
      </c>
      <c r="I26" s="3">
        <v>3</v>
      </c>
      <c r="J26" s="3"/>
      <c r="K26" s="3">
        <v>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25">
      <c r="B27" t="s">
        <v>33</v>
      </c>
      <c r="C27" s="3">
        <f t="shared" ref="C27:H27" si="8">+C25-C26</f>
        <v>2081</v>
      </c>
      <c r="D27" s="3">
        <f t="shared" si="8"/>
        <v>938</v>
      </c>
      <c r="E27" s="3">
        <f t="shared" si="8"/>
        <v>984</v>
      </c>
      <c r="F27" s="3">
        <f t="shared" si="8"/>
        <v>0</v>
      </c>
      <c r="G27" s="3">
        <f t="shared" si="8"/>
        <v>1412</v>
      </c>
      <c r="H27" s="3">
        <f t="shared" si="8"/>
        <v>601</v>
      </c>
      <c r="I27" s="3">
        <f>+I25-I26</f>
        <v>853</v>
      </c>
      <c r="J27" s="3">
        <f t="shared" ref="J27:N27" si="9">+J25-J26</f>
        <v>0</v>
      </c>
      <c r="K27" s="3">
        <f t="shared" si="9"/>
        <v>402</v>
      </c>
      <c r="L27" s="3">
        <f t="shared" si="9"/>
        <v>0</v>
      </c>
      <c r="M27" s="3">
        <f t="shared" si="9"/>
        <v>0</v>
      </c>
      <c r="N27" s="3">
        <f t="shared" si="9"/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25">
      <c r="B29" t="s">
        <v>34</v>
      </c>
      <c r="C29" s="2">
        <f t="shared" ref="C29:D29" si="10">+C27/C30</f>
        <v>1.5234260614934114</v>
      </c>
      <c r="D29" s="2">
        <f t="shared" si="10"/>
        <v>0.68768328445747806</v>
      </c>
      <c r="E29" s="2">
        <f>+E27/E30</f>
        <v>0.72193690388848131</v>
      </c>
      <c r="F29" s="2" t="e">
        <f t="shared" ref="F29:N29" si="11">+F27/F30</f>
        <v>#DIV/0!</v>
      </c>
      <c r="G29" s="2">
        <f t="shared" si="11"/>
        <v>1.0474777448071217</v>
      </c>
      <c r="H29" s="2">
        <f t="shared" si="11"/>
        <v>0.44750558451228595</v>
      </c>
      <c r="I29" s="2">
        <f t="shared" si="11"/>
        <v>0.637042569081404</v>
      </c>
      <c r="J29" s="2" t="e">
        <f t="shared" si="11"/>
        <v>#DIV/0!</v>
      </c>
      <c r="K29" s="2">
        <f t="shared" si="11"/>
        <v>0.30899308224442734</v>
      </c>
      <c r="L29" s="2" t="e">
        <f t="shared" si="11"/>
        <v>#DIV/0!</v>
      </c>
      <c r="M29" s="2" t="e">
        <f t="shared" si="11"/>
        <v>#DIV/0!</v>
      </c>
      <c r="N29" s="2" t="e">
        <f t="shared" si="11"/>
        <v>#DIV/0!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25">
      <c r="B30" t="s">
        <v>4</v>
      </c>
      <c r="C30" s="3">
        <v>1366</v>
      </c>
      <c r="D30" s="3">
        <v>1364</v>
      </c>
      <c r="E30" s="3">
        <v>1363</v>
      </c>
      <c r="F30" s="3"/>
      <c r="G30" s="3">
        <v>1348</v>
      </c>
      <c r="H30" s="3">
        <v>1343</v>
      </c>
      <c r="I30" s="3">
        <v>1339</v>
      </c>
      <c r="J30" s="3"/>
      <c r="K30" s="3">
        <v>1301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3:38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3:38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3:38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3:38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3:38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3:38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3:38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3:38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3:38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3:38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3:38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3:38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3:38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3:38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3:38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3:38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3:38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3:38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3:38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3:38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3:38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3:38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3:3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3:38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3:38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3:38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3:38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3:38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3:38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3:38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3:38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3:38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3:38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3:3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3:38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3:38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3:38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3:38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3:38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3:3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3:3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3:3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3:3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3:3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3:3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3:3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3:3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3:3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3:3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3:3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3:3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3:3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3:3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3:3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3:3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3:3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3:3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3:3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3:3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3:3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3:3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3:3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3:3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3:3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3:3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3:3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3:3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3:3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3:3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3:3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3:3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3:3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3:3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3:3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3:3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3:3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3:3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3:3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3:3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3:3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3:3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3:3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3:3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3:3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3:3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3:3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3:3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3:3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3:3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3:3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3:3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3:3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3:3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3:3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3:3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3:3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3:3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3:3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3:3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3:3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3:3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3:3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3:3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3:3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3:3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3:3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3:3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3:3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3:3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3:3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3:3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3:3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3:3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3:3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3:3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3:3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3:3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3:3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3:3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3:3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3:3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3:3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3:3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3:3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3:3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3:3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3:3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3:3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3:38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3:3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3:3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3:3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3:3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3:38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3:38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3:38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3:38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3:38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3:38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3:38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3:38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3:38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3:38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3:38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3:38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3:38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3:38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3:38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3:38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3:38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3:38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3:38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3:38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3:38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3:38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3:38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3:38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3:38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3:38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3:38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3:38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3:38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3:38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3:38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3:38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3:38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3:38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3:38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3:38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3:38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3:38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3:38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3:38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3:38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3:38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3:38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3:38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3:38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3:38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3:38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3:38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3:38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3:38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3:38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3:38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3:38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3:38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3:38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3:38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3:38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3:38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3:38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3:38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3:38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3:38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3:38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3:38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3:38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3:38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3:38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3:38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3:38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3:38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3:38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3:38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3:38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3:38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3:38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3:38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3:38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3:38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3:38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3:38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3:38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3:38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3:38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3:38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3:38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3:38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3:38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3:38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3:38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3:38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3:38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3:38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3:38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3:38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3:38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3:38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3:38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3:38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3:38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3:38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3:38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3:38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3:38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3:38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3:38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3:38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3:38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3:38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3:38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3:38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3:38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3:38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3:38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3:38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3:38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3:38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3:38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3:38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3:38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3:38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3:38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3:38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3:38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3:38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3:38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3:38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3:38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3:38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3:38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3:38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3:38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3:38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3:38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3:38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3:38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3:38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3:38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3:38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3:38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3:38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3:38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3:38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3:38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3:38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3:38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3:38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3:38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3:38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3:38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3:38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3:38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3:38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3:38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3:38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3:38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3:38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3:38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3:38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3:38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3:38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3:38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3:38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3:38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3:38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3:38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3:38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3:38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3:38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3:38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3:38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3:38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3:38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3:38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3:38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3:38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3:38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3:38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3:38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3:38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3:38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3:38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3:38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3:38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3:38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3:38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3:38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3:38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3:38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3:38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3:38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3:38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3:38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3:38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3:38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3:38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3:38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3:38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3:38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3:38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3:38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3:38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3:38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3:38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3:38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3:38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3:38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3:38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3:38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3:38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3:38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3:38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3:38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3:38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3:38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3:38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3:38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3:38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3:38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3:38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3:38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3:38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3:38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3:38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3:38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3:38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3:38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3:38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3:38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3:38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3:38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3:38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3:38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3:38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3:38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3:38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3:38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3:38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3:38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3:38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3:38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3:38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3:38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3:38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3:38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3:38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3:38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3:38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3:38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3:38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3:38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3:38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3:38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3:38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3:38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3:38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3:38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3:38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3:38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3:38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3:38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3:38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3:38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3:38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3:38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3:38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3:38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3:38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3:38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3:38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3:38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3:38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3:38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3:38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3:38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3:38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3:38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3:38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3:38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3:38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3:38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3:38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3:38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3:38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3:38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3:38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3:38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3:38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3:38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3:38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3:38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3:38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3:38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3:38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3:38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3:38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3:38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3:38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3:38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3:38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3:38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3:38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3:38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3:38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3:38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3:38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3:38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3:38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3:38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3:38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3:38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3:38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3:38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3:38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3:38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3:38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3:38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3:38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3:38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3:38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3:38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3:38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3:38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3:38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3:38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3:38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3:38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3:38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3:38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3:38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3:38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3:38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3:38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3:38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3:38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3:38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3:38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3:38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3:38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3:38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3:38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3:38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3:38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3:38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3:38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3:38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3:38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3:38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3:38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3:38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3:38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3:38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3:38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3:38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3:38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3:38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3:38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3:38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3:38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3:38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3:38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3:38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3:38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3:38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3:38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3:38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3:38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3:38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3:38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3:38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3:38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</sheetData>
  <hyperlinks>
    <hyperlink ref="A1" location="Main!A1" display="Main" xr:uid="{58B01E1C-9298-4077-BBF1-22F7EEA731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2025-01-20T12:45:15Z</dcterms:created>
  <dcterms:modified xsi:type="dcterms:W3CDTF">2025-07-03T15:30:17Z</dcterms:modified>
</cp:coreProperties>
</file>