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FEB1339-B4D5-4319-96C5-D142488111D5}" xr6:coauthVersionLast="47" xr6:coauthVersionMax="47" xr10:uidLastSave="{00000000-0000-0000-0000-000000000000}"/>
  <bookViews>
    <workbookView xWindow="19095" yWindow="0" windowWidth="19410" windowHeight="20925" xr2:uid="{FE2400EE-DFF5-46AE-8520-2B6C3CEB7A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1" i="2"/>
  <c r="F19" i="2"/>
  <c r="F18" i="2"/>
  <c r="F16" i="2"/>
  <c r="F14" i="2"/>
  <c r="F13" i="2"/>
  <c r="F12" i="2"/>
  <c r="F11" i="2"/>
  <c r="F10" i="2"/>
  <c r="J25" i="2"/>
  <c r="J21" i="2"/>
  <c r="J19" i="2"/>
  <c r="J18" i="2"/>
  <c r="J16" i="2"/>
  <c r="J14" i="2"/>
  <c r="J13" i="2"/>
  <c r="J12" i="2"/>
  <c r="J11" i="2"/>
  <c r="J10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R31" i="2"/>
  <c r="R30" i="2"/>
  <c r="R29" i="2"/>
  <c r="R28" i="2"/>
  <c r="R27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18" i="2"/>
  <c r="R17" i="2"/>
  <c r="R20" i="2" s="1"/>
  <c r="R22" i="2" s="1"/>
  <c r="R24" i="2" s="1"/>
  <c r="Q17" i="2"/>
  <c r="Q20" i="2" s="1"/>
  <c r="Q22" i="2" s="1"/>
  <c r="Q24" i="2" s="1"/>
  <c r="P17" i="2"/>
  <c r="P20" i="2" s="1"/>
  <c r="P22" i="2" s="1"/>
  <c r="P24" i="2" s="1"/>
  <c r="O17" i="2"/>
  <c r="O20" i="2" s="1"/>
  <c r="O22" i="2" s="1"/>
  <c r="O24" i="2" s="1"/>
  <c r="R16" i="2"/>
  <c r="R15" i="2"/>
  <c r="Q15" i="2"/>
  <c r="P15" i="2"/>
  <c r="O15" i="2"/>
  <c r="N15" i="2"/>
  <c r="N17" i="2" s="1"/>
  <c r="N20" i="2" s="1"/>
  <c r="N22" i="2" s="1"/>
  <c r="N24" i="2" s="1"/>
  <c r="M15" i="2"/>
  <c r="M17" i="2" s="1"/>
  <c r="M20" i="2" s="1"/>
  <c r="M22" i="2" s="1"/>
  <c r="M24" i="2" s="1"/>
  <c r="L15" i="2"/>
  <c r="L17" i="2" s="1"/>
  <c r="L20" i="2" s="1"/>
  <c r="L22" i="2" s="1"/>
  <c r="L24" i="2" s="1"/>
  <c r="J6" i="1"/>
  <c r="J5" i="1"/>
  <c r="Q8" i="2"/>
  <c r="P8" i="2"/>
  <c r="O8" i="2"/>
  <c r="N8" i="2"/>
  <c r="M8" i="2"/>
  <c r="L8" i="2"/>
  <c r="R8" i="2"/>
  <c r="J31" i="2"/>
  <c r="J30" i="2"/>
  <c r="J29" i="2"/>
  <c r="H31" i="2"/>
  <c r="G31" i="2"/>
  <c r="H30" i="2"/>
  <c r="G30" i="2"/>
  <c r="H29" i="2"/>
  <c r="G29" i="2"/>
  <c r="H28" i="2"/>
  <c r="G28" i="2"/>
  <c r="I31" i="2"/>
  <c r="I30" i="2"/>
  <c r="I29" i="2"/>
  <c r="I28" i="2"/>
  <c r="H18" i="2"/>
  <c r="J15" i="2"/>
  <c r="I15" i="2"/>
  <c r="I17" i="2" s="1"/>
  <c r="I20" i="2" s="1"/>
  <c r="I22" i="2" s="1"/>
  <c r="I24" i="2" s="1"/>
  <c r="H15" i="2"/>
  <c r="H17" i="2" s="1"/>
  <c r="F15" i="2"/>
  <c r="E15" i="2"/>
  <c r="E17" i="2" s="1"/>
  <c r="E20" i="2" s="1"/>
  <c r="E22" i="2" s="1"/>
  <c r="E24" i="2" s="1"/>
  <c r="D15" i="2"/>
  <c r="D17" i="2" s="1"/>
  <c r="D20" i="2" s="1"/>
  <c r="D22" i="2" s="1"/>
  <c r="D24" i="2" s="1"/>
  <c r="C15" i="2"/>
  <c r="C17" i="2" s="1"/>
  <c r="C20" i="2" s="1"/>
  <c r="C22" i="2" s="1"/>
  <c r="C24" i="2" s="1"/>
  <c r="G15" i="2"/>
  <c r="G17" i="2" s="1"/>
  <c r="G20" i="2" s="1"/>
  <c r="G22" i="2" s="1"/>
  <c r="G24" i="2" s="1"/>
  <c r="J4" i="1"/>
  <c r="F17" i="2" l="1"/>
  <c r="F20" i="2" s="1"/>
  <c r="F22" i="2" s="1"/>
  <c r="F24" i="2" s="1"/>
  <c r="J28" i="2"/>
  <c r="J17" i="2"/>
  <c r="J20" i="2" s="1"/>
  <c r="J22" i="2" s="1"/>
  <c r="J24" i="2" s="1"/>
  <c r="J32" i="2"/>
  <c r="J33" i="2"/>
  <c r="J34" i="2"/>
  <c r="I32" i="2"/>
  <c r="I33" i="2"/>
  <c r="I34" i="2"/>
  <c r="G34" i="2"/>
  <c r="H20" i="2"/>
  <c r="C32" i="2"/>
  <c r="D32" i="2"/>
  <c r="E32" i="2"/>
  <c r="F32" i="2"/>
  <c r="G32" i="2"/>
  <c r="H32" i="2"/>
  <c r="C33" i="2"/>
  <c r="D33" i="2"/>
  <c r="E33" i="2"/>
  <c r="G33" i="2"/>
  <c r="H33" i="2"/>
  <c r="C34" i="2"/>
  <c r="D34" i="2"/>
  <c r="E34" i="2"/>
  <c r="J7" i="1"/>
  <c r="F33" i="2" l="1"/>
  <c r="F34" i="2"/>
  <c r="H22" i="2"/>
  <c r="H24" i="2" s="1"/>
  <c r="H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tc={6EF150BE-C524-4506-884D-CEFBED0BBE0C}</author>
  </authors>
  <commentList>
    <comment ref="R16" authorId="0" shapeId="0" xr:uid="{6EF150BE-C524-4506-884D-CEFBED0BBE0C}">
      <text>
        <t>[Threaded comment]
Your version of Excel allows you to read this threaded comment; however, any edits to it will get removed if the file is opened in a newer version of Excel. Learn more: https://go.microsoft.com/fwlink/?linkid=870924
Comment:
    854,8 Million USD Impairment of Goodwill</t>
      </text>
    </comment>
  </commentList>
</comments>
</file>

<file path=xl/sharedStrings.xml><?xml version="1.0" encoding="utf-8"?>
<sst xmlns="http://schemas.openxmlformats.org/spreadsheetml/2006/main" count="67" uniqueCount="62">
  <si>
    <t>Tapestry</t>
  </si>
  <si>
    <t>TPR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</si>
  <si>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</si>
  <si>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</si>
  <si>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</si>
  <si>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</si>
  <si>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</si>
  <si>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</si>
  <si>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</si>
  <si>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</si>
  <si>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</si>
  <si>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</si>
  <si>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</si>
  <si>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</si>
  <si>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</si>
  <si>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</si>
  <si>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</si>
  <si>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</si>
  <si>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</si>
  <si>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</si>
  <si>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</si>
  <si>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</si>
  <si>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</si>
  <si>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</si>
  <si>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Other Expenses</t>
  </si>
  <si>
    <t>Interest Expense</t>
  </si>
  <si>
    <t>Pretax Income</t>
  </si>
  <si>
    <t>Tax Expense</t>
  </si>
  <si>
    <t>Net Income</t>
  </si>
  <si>
    <t>EPS</t>
  </si>
  <si>
    <t>Coach</t>
  </si>
  <si>
    <t>Kate Spade</t>
  </si>
  <si>
    <t>Stuart Weitzman</t>
  </si>
  <si>
    <t>Notes</t>
  </si>
  <si>
    <t>x</t>
  </si>
  <si>
    <t>Merger with Capri Holding -&gt; terminated</t>
  </si>
  <si>
    <t>Women's Wear -&gt; hand bags, dresses, shoes etc.</t>
  </si>
  <si>
    <t>Coach Growth</t>
  </si>
  <si>
    <t>Kate Spade Growth</t>
  </si>
  <si>
    <t>Stuart Weitzman Growth</t>
  </si>
  <si>
    <t>Revenue Growth</t>
  </si>
  <si>
    <t>Gross Margin</t>
  </si>
  <si>
    <t>Operating Margin</t>
  </si>
  <si>
    <t>Tax Rate</t>
  </si>
  <si>
    <t>FQ425</t>
  </si>
  <si>
    <t>Coach Stores</t>
  </si>
  <si>
    <t>Kate Spade Stores</t>
  </si>
  <si>
    <t>Stuart Weizman Stores</t>
  </si>
  <si>
    <t>North America Stores</t>
  </si>
  <si>
    <t>International Stores</t>
  </si>
  <si>
    <t>Total Tapestry Stores</t>
  </si>
  <si>
    <t>FY19</t>
  </si>
  <si>
    <t>FY20</t>
  </si>
  <si>
    <t>FY21</t>
  </si>
  <si>
    <t>FY22</t>
  </si>
  <si>
    <t>FY23</t>
  </si>
  <si>
    <t>FY24</t>
  </si>
  <si>
    <t>FY25</t>
  </si>
  <si>
    <t>54% of Revenue are Handbags</t>
  </si>
  <si>
    <t>Segments</t>
  </si>
  <si>
    <t xml:space="preserve">Stuart Weizman </t>
  </si>
  <si>
    <t>Store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</si>
</sst>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9" fontId="0" fillId="0" borderId="0" xfId="2" applyFont="1"/>
    <xf numFmtId="9" fontId="1" fillId="0" borderId="0" xfId="2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57F4CEF2-D55F-47CD-86FA-BC321EB67797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6" dT="2025-08-15T16:44:39.83" personId="{57F4CEF2-D55F-47CD-86FA-BC321EB67797}" id="{6EF150BE-C524-4506-884D-CEFBED0BBE0C}">
    <text>854,8 Million USD Impairment of Goodwill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07F5-F476-4E11-9EC5-14C465BA1847}">
  <dimension ref="A1:K16"/>
  <sheetViews>
    <sheetView tabSelected="1" topLeftCell="B1" zoomScale="200" zoomScaleNormal="200" workbookViewId="0">
      <selection activeCell="J7" sqref="J7"/>
    </sheetView>
  </sheetViews>
  <sheetFormatPr defaultRowHeight="15" x14ac:dyDescent="0.25"/>
  <cols>
    <col min="1" max="1" width="5.140625" customWidth="1"/>
  </cols>
  <sheetData>
    <row r="1" spans="1:11" x14ac:dyDescent="0.25">
      <c r="A1" s="1" t="s">
        <v>0</v>
      </c>
    </row>
    <row r="2" spans="1:11" x14ac:dyDescent="0.25">
      <c r="A2" t="s">
        <v>2</v>
      </c>
      <c r="I2" t="s">
        <v>4</v>
      </c>
      <c r="J2">
        <v>99.39</v>
      </c>
    </row>
    <row r="3" spans="1:11" x14ac:dyDescent="0.25">
      <c r="I3" t="s">
        <v>5</v>
      </c>
      <c r="J3" s="2">
        <v>208.123628</v>
      </c>
      <c r="K3" s="4" t="s">
        <v>44</v>
      </c>
    </row>
    <row r="4" spans="1:11" x14ac:dyDescent="0.25">
      <c r="B4" t="s">
        <v>1</v>
      </c>
      <c r="I4" t="s">
        <v>6</v>
      </c>
      <c r="J4" s="2">
        <f>+J2*J3</f>
        <v>20685.40738692</v>
      </c>
    </row>
    <row r="5" spans="1:11" x14ac:dyDescent="0.25">
      <c r="B5" t="s">
        <v>3</v>
      </c>
      <c r="I5" t="s">
        <v>7</v>
      </c>
      <c r="J5" s="2">
        <f>1100+19.6</f>
        <v>1119.5999999999999</v>
      </c>
      <c r="K5" s="4" t="s">
        <v>44</v>
      </c>
    </row>
    <row r="6" spans="1:11" x14ac:dyDescent="0.25">
      <c r="I6" t="s">
        <v>8</v>
      </c>
      <c r="J6" s="2">
        <f>16.7+2377.9</f>
        <v>2394.6</v>
      </c>
      <c r="K6" s="4" t="s">
        <v>44</v>
      </c>
    </row>
    <row r="7" spans="1:11" x14ac:dyDescent="0.25">
      <c r="B7" t="s">
        <v>59</v>
      </c>
      <c r="I7" t="s">
        <v>9</v>
      </c>
      <c r="J7" s="2">
        <f>+J4-J5+J6</f>
        <v>21960.40738692</v>
      </c>
    </row>
    <row r="8" spans="1:11" x14ac:dyDescent="0.25">
      <c r="B8" t="s">
        <v>30</v>
      </c>
      <c r="J8" s="3"/>
    </row>
    <row r="9" spans="1:11" x14ac:dyDescent="0.25">
      <c r="B9" t="s">
        <v>31</v>
      </c>
    </row>
    <row r="10" spans="1:11" x14ac:dyDescent="0.25">
      <c r="B10" t="s">
        <v>60</v>
      </c>
    </row>
    <row r="13" spans="1:11" x14ac:dyDescent="0.25">
      <c r="A13" s="8" t="s">
        <v>34</v>
      </c>
      <c r="B13" s="7" t="s">
        <v>33</v>
      </c>
    </row>
    <row r="14" spans="1:11" x14ac:dyDescent="0.25">
      <c r="B14" t="s">
        <v>35</v>
      </c>
    </row>
    <row r="15" spans="1:11" x14ac:dyDescent="0.25">
      <c r="B15" t="s">
        <v>36</v>
      </c>
    </row>
    <row r="16" spans="1:11" x14ac:dyDescent="0.25">
      <c r="B1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6D42-E98E-4FF8-9D3E-4E75504DDB44}">
  <dimension ref="A1:FC378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159" x14ac:dyDescent="0.25">
      <c r="A1" s="5" t="s">
        <v>10</v>
      </c>
    </row>
    <row r="2" spans="1:159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56</v>
      </c>
      <c r="R2" s="4" t="s">
        <v>57</v>
      </c>
    </row>
    <row r="3" spans="1:159" x14ac:dyDescent="0.25">
      <c r="B3" t="s">
        <v>45</v>
      </c>
      <c r="C3" s="14"/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>
        <v>939</v>
      </c>
      <c r="Q3" s="15">
        <v>930</v>
      </c>
      <c r="R3" s="15">
        <v>931</v>
      </c>
    </row>
    <row r="4" spans="1:159" x14ac:dyDescent="0.25">
      <c r="B4" t="s">
        <v>46</v>
      </c>
      <c r="C4" s="14"/>
      <c r="D4" s="14"/>
      <c r="E4" s="14"/>
      <c r="F4" s="14"/>
      <c r="G4" s="14"/>
      <c r="H4" s="14"/>
      <c r="I4" s="14"/>
      <c r="J4" s="14"/>
      <c r="K4" s="15"/>
      <c r="L4" s="15"/>
      <c r="M4" s="15"/>
      <c r="N4" s="15"/>
      <c r="O4" s="15"/>
      <c r="P4" s="15">
        <v>397</v>
      </c>
      <c r="Q4" s="15">
        <v>378</v>
      </c>
      <c r="R4" s="15">
        <v>360</v>
      </c>
    </row>
    <row r="5" spans="1:159" x14ac:dyDescent="0.25">
      <c r="B5" t="s">
        <v>47</v>
      </c>
      <c r="C5" s="14"/>
      <c r="D5" s="14"/>
      <c r="E5" s="14"/>
      <c r="F5" s="14"/>
      <c r="G5" s="14"/>
      <c r="H5" s="14"/>
      <c r="I5" s="14"/>
      <c r="J5" s="14"/>
      <c r="K5" s="15"/>
      <c r="L5" s="15"/>
      <c r="M5" s="15"/>
      <c r="N5" s="15"/>
      <c r="O5" s="15"/>
      <c r="P5" s="15">
        <v>93</v>
      </c>
      <c r="Q5" s="15">
        <v>94</v>
      </c>
      <c r="R5" s="15">
        <v>80</v>
      </c>
    </row>
    <row r="6" spans="1:159" x14ac:dyDescent="0.25">
      <c r="B6" t="s">
        <v>48</v>
      </c>
      <c r="C6" s="14"/>
      <c r="D6" s="14"/>
      <c r="E6" s="14"/>
      <c r="F6" s="14"/>
      <c r="G6" s="14"/>
      <c r="H6" s="14"/>
      <c r="I6" s="14"/>
      <c r="J6" s="14"/>
      <c r="K6" s="15"/>
      <c r="L6" s="15"/>
      <c r="M6" s="15"/>
      <c r="N6" s="15"/>
      <c r="O6" s="15"/>
      <c r="P6" s="15">
        <v>571</v>
      </c>
      <c r="Q6" s="15">
        <v>555</v>
      </c>
      <c r="R6" s="15">
        <v>541</v>
      </c>
    </row>
    <row r="7" spans="1:159" x14ac:dyDescent="0.25">
      <c r="B7" t="s">
        <v>49</v>
      </c>
      <c r="C7" s="14"/>
      <c r="D7" s="14"/>
      <c r="E7" s="14"/>
      <c r="F7" s="14"/>
      <c r="G7" s="14"/>
      <c r="H7" s="14"/>
      <c r="I7" s="14"/>
      <c r="J7" s="14"/>
      <c r="K7" s="15"/>
      <c r="L7" s="15"/>
      <c r="M7" s="15"/>
      <c r="N7" s="15"/>
      <c r="O7" s="15"/>
      <c r="P7" s="15">
        <v>858</v>
      </c>
      <c r="Q7" s="15">
        <v>847</v>
      </c>
      <c r="R7" s="15">
        <v>830</v>
      </c>
    </row>
    <row r="8" spans="1:159" x14ac:dyDescent="0.25">
      <c r="B8" s="1" t="s">
        <v>50</v>
      </c>
      <c r="C8" s="16"/>
      <c r="D8" s="16"/>
      <c r="E8" s="16"/>
      <c r="F8" s="16"/>
      <c r="G8" s="16"/>
      <c r="H8" s="16"/>
      <c r="I8" s="16"/>
      <c r="J8" s="16"/>
      <c r="K8" s="17"/>
      <c r="L8" s="17">
        <f t="shared" ref="L8:Q8" si="0">+L6+L7</f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1429</v>
      </c>
      <c r="Q8" s="17">
        <f t="shared" si="0"/>
        <v>1402</v>
      </c>
      <c r="R8" s="17">
        <f>+R6+R7</f>
        <v>1371</v>
      </c>
    </row>
    <row r="9" spans="1:159" x14ac:dyDescent="0.25">
      <c r="C9" s="4"/>
      <c r="D9" s="4"/>
      <c r="E9" s="4"/>
      <c r="F9" s="4"/>
      <c r="G9" s="4"/>
      <c r="H9" s="4"/>
      <c r="I9" s="4"/>
      <c r="J9" s="4"/>
    </row>
    <row r="10" spans="1:159" x14ac:dyDescent="0.25">
      <c r="B10" t="s">
        <v>30</v>
      </c>
      <c r="C10" s="10">
        <v>1157.4000000000001</v>
      </c>
      <c r="D10" s="10">
        <v>1541.9</v>
      </c>
      <c r="E10" s="10">
        <v>1145.5999999999999</v>
      </c>
      <c r="F10" s="10">
        <f>+Q10-SUM(C10:E10)</f>
        <v>1250.4000000000001</v>
      </c>
      <c r="G10" s="10">
        <v>1170.5999999999999</v>
      </c>
      <c r="H10" s="10">
        <v>1709.3</v>
      </c>
      <c r="I10" s="10">
        <v>1293.5</v>
      </c>
      <c r="J10" s="10">
        <f>+R10-SUM(G10:I10)</f>
        <v>1425.1000000000004</v>
      </c>
      <c r="K10" s="2"/>
      <c r="L10" s="2"/>
      <c r="M10" s="2"/>
      <c r="N10" s="2"/>
      <c r="O10" s="2"/>
      <c r="P10" s="2">
        <v>4960.3999999999996</v>
      </c>
      <c r="Q10" s="2">
        <v>5095.3</v>
      </c>
      <c r="R10" s="2">
        <v>5598.5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B11" t="s">
        <v>31</v>
      </c>
      <c r="C11" s="10">
        <v>303.2</v>
      </c>
      <c r="D11" s="10">
        <v>460.4</v>
      </c>
      <c r="E11" s="10">
        <v>280.7</v>
      </c>
      <c r="F11" s="10">
        <f t="shared" ref="F11:F21" si="1">+Q11-SUM(C11:E11)</f>
        <v>290.10000000000014</v>
      </c>
      <c r="G11" s="10">
        <v>283.2</v>
      </c>
      <c r="H11" s="10">
        <v>416.4</v>
      </c>
      <c r="I11" s="10">
        <v>244.9</v>
      </c>
      <c r="J11" s="10">
        <f t="shared" ref="J11:J21" si="2">+R11-SUM(G11:I11)</f>
        <v>252.60000000000002</v>
      </c>
      <c r="K11" s="2"/>
      <c r="L11" s="2"/>
      <c r="M11" s="2"/>
      <c r="N11" s="2"/>
      <c r="O11" s="2"/>
      <c r="P11" s="2">
        <v>1418.9</v>
      </c>
      <c r="Q11" s="2">
        <v>1334.4</v>
      </c>
      <c r="R11" s="2">
        <v>1197.0999999999999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B12" t="s">
        <v>32</v>
      </c>
      <c r="C12" s="10">
        <v>52.6</v>
      </c>
      <c r="D12" s="10">
        <v>82.2</v>
      </c>
      <c r="E12" s="10">
        <v>56.1</v>
      </c>
      <c r="F12" s="10">
        <f t="shared" si="1"/>
        <v>50.599999999999994</v>
      </c>
      <c r="G12" s="10">
        <v>53.7</v>
      </c>
      <c r="H12" s="10">
        <v>69.7</v>
      </c>
      <c r="I12" s="10">
        <v>46.2</v>
      </c>
      <c r="J12" s="10">
        <f t="shared" si="2"/>
        <v>45.499999999999972</v>
      </c>
      <c r="K12" s="2"/>
      <c r="L12" s="2"/>
      <c r="M12" s="2"/>
      <c r="N12" s="2"/>
      <c r="O12" s="2"/>
      <c r="P12" s="2">
        <v>281.60000000000002</v>
      </c>
      <c r="Q12" s="2">
        <v>241.5</v>
      </c>
      <c r="R12" s="2">
        <v>215.1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B13" s="1" t="s">
        <v>19</v>
      </c>
      <c r="C13" s="11">
        <v>1513.2</v>
      </c>
      <c r="D13" s="11">
        <v>2084.5</v>
      </c>
      <c r="E13" s="11">
        <v>1482.4</v>
      </c>
      <c r="F13" s="11">
        <f t="shared" si="1"/>
        <v>1591.0999999999995</v>
      </c>
      <c r="G13" s="11">
        <v>1507.5</v>
      </c>
      <c r="H13" s="11">
        <v>2195.4</v>
      </c>
      <c r="I13" s="11">
        <v>1584.6</v>
      </c>
      <c r="J13" s="11">
        <f t="shared" si="2"/>
        <v>1723.1999999999998</v>
      </c>
      <c r="K13" s="2"/>
      <c r="L13" s="6"/>
      <c r="M13" s="6"/>
      <c r="N13" s="6"/>
      <c r="O13" s="6"/>
      <c r="P13" s="6">
        <v>6660.9</v>
      </c>
      <c r="Q13" s="6">
        <v>6671.2</v>
      </c>
      <c r="R13" s="6">
        <v>7010.7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x14ac:dyDescent="0.25">
      <c r="B14" t="s">
        <v>20</v>
      </c>
      <c r="C14" s="10">
        <v>415.5</v>
      </c>
      <c r="D14" s="10">
        <v>591.29999999999995</v>
      </c>
      <c r="E14" s="10">
        <v>375</v>
      </c>
      <c r="F14" s="10">
        <f t="shared" si="1"/>
        <v>399.90000000000009</v>
      </c>
      <c r="G14" s="10">
        <v>372.6</v>
      </c>
      <c r="H14" s="10">
        <v>562.29999999999995</v>
      </c>
      <c r="I14" s="10">
        <v>378.8</v>
      </c>
      <c r="J14" s="10">
        <f t="shared" si="2"/>
        <v>408.09999999999991</v>
      </c>
      <c r="K14" s="2"/>
      <c r="L14" s="2"/>
      <c r="M14" s="2"/>
      <c r="N14" s="2"/>
      <c r="O14" s="2"/>
      <c r="P14" s="2">
        <v>1946</v>
      </c>
      <c r="Q14" s="2">
        <v>1781.7</v>
      </c>
      <c r="R14" s="2">
        <v>1721.8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x14ac:dyDescent="0.25">
      <c r="B15" t="s">
        <v>21</v>
      </c>
      <c r="C15" s="10">
        <f t="shared" ref="C15:F15" si="3">+C13-C14</f>
        <v>1097.7</v>
      </c>
      <c r="D15" s="10">
        <f t="shared" si="3"/>
        <v>1493.2</v>
      </c>
      <c r="E15" s="10">
        <f t="shared" si="3"/>
        <v>1107.4000000000001</v>
      </c>
      <c r="F15" s="10">
        <f t="shared" si="3"/>
        <v>1191.1999999999994</v>
      </c>
      <c r="G15" s="10">
        <f>+G13-G14</f>
        <v>1134.9000000000001</v>
      </c>
      <c r="H15" s="10">
        <f t="shared" ref="H15:R15" si="4">+H13-H14</f>
        <v>1633.1000000000001</v>
      </c>
      <c r="I15" s="10">
        <f t="shared" si="4"/>
        <v>1205.8</v>
      </c>
      <c r="J15" s="10">
        <f t="shared" si="4"/>
        <v>1315.1</v>
      </c>
      <c r="K15" s="2"/>
      <c r="L15" s="10">
        <f t="shared" si="4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4714.8999999999996</v>
      </c>
      <c r="Q15" s="10">
        <f t="shared" si="4"/>
        <v>4889.5</v>
      </c>
      <c r="R15" s="10">
        <f t="shared" si="4"/>
        <v>5288.9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59" x14ac:dyDescent="0.25">
      <c r="B16" t="s">
        <v>22</v>
      </c>
      <c r="C16" s="10">
        <v>844.5</v>
      </c>
      <c r="D16" s="10">
        <v>1045.5999999999999</v>
      </c>
      <c r="E16" s="10">
        <v>903.1</v>
      </c>
      <c r="F16" s="10">
        <f t="shared" si="1"/>
        <v>956.20000000000027</v>
      </c>
      <c r="G16" s="10">
        <v>882.9</v>
      </c>
      <c r="H16" s="10">
        <v>1140.3</v>
      </c>
      <c r="I16" s="10">
        <v>952.1</v>
      </c>
      <c r="J16" s="10">
        <f t="shared" si="2"/>
        <v>1898.6</v>
      </c>
      <c r="K16" s="2"/>
      <c r="L16" s="2"/>
      <c r="M16" s="2"/>
      <c r="N16" s="2"/>
      <c r="O16" s="2"/>
      <c r="P16" s="2">
        <v>3542.5</v>
      </c>
      <c r="Q16" s="2">
        <v>3749.4</v>
      </c>
      <c r="R16" s="2">
        <f>4019.1+854.8</f>
        <v>4873.8999999999996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2:159" x14ac:dyDescent="0.25">
      <c r="B17" t="s">
        <v>23</v>
      </c>
      <c r="C17" s="10">
        <f t="shared" ref="C17:F17" si="5">+C15-C16</f>
        <v>253.20000000000005</v>
      </c>
      <c r="D17" s="10">
        <f t="shared" si="5"/>
        <v>447.60000000000014</v>
      </c>
      <c r="E17" s="10">
        <f t="shared" si="5"/>
        <v>204.30000000000007</v>
      </c>
      <c r="F17" s="10">
        <f t="shared" si="5"/>
        <v>234.99999999999909</v>
      </c>
      <c r="G17" s="10">
        <f>+G15-G16</f>
        <v>252.00000000000011</v>
      </c>
      <c r="H17" s="10">
        <f t="shared" ref="H17:R17" si="6">+H15-H16</f>
        <v>492.80000000000018</v>
      </c>
      <c r="I17" s="10">
        <f t="shared" si="6"/>
        <v>253.69999999999993</v>
      </c>
      <c r="J17" s="10">
        <f t="shared" si="6"/>
        <v>-583.5</v>
      </c>
      <c r="K17" s="2"/>
      <c r="L17" s="10">
        <f t="shared" si="6"/>
        <v>0</v>
      </c>
      <c r="M17" s="10">
        <f t="shared" si="6"/>
        <v>0</v>
      </c>
      <c r="N17" s="10">
        <f t="shared" si="6"/>
        <v>0</v>
      </c>
      <c r="O17" s="10">
        <f t="shared" si="6"/>
        <v>0</v>
      </c>
      <c r="P17" s="10">
        <f t="shared" si="6"/>
        <v>1172.3999999999996</v>
      </c>
      <c r="Q17" s="10">
        <f t="shared" si="6"/>
        <v>1140.0999999999999</v>
      </c>
      <c r="R17" s="10">
        <f t="shared" si="6"/>
        <v>415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</row>
    <row r="18" spans="2:159" x14ac:dyDescent="0.25">
      <c r="B18" t="s">
        <v>25</v>
      </c>
      <c r="C18" s="10">
        <v>13.3</v>
      </c>
      <c r="D18" s="10">
        <v>49.2</v>
      </c>
      <c r="E18" s="10">
        <v>32</v>
      </c>
      <c r="F18" s="10">
        <f t="shared" si="1"/>
        <v>30.5</v>
      </c>
      <c r="G18" s="10">
        <v>30.7</v>
      </c>
      <c r="H18" s="10">
        <f>120.1+24.5</f>
        <v>144.6</v>
      </c>
      <c r="I18" s="10">
        <v>15.4</v>
      </c>
      <c r="J18" s="10">
        <f t="shared" si="2"/>
        <v>14.800000000000011</v>
      </c>
      <c r="K18" s="2"/>
      <c r="L18" s="2"/>
      <c r="M18" s="2"/>
      <c r="N18" s="2"/>
      <c r="O18" s="2"/>
      <c r="P18" s="2">
        <v>27.6</v>
      </c>
      <c r="Q18" s="2">
        <v>125</v>
      </c>
      <c r="R18" s="2">
        <f>85.4+120.1</f>
        <v>205.5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</row>
    <row r="19" spans="2:159" x14ac:dyDescent="0.25">
      <c r="B19" t="s">
        <v>24</v>
      </c>
      <c r="C19" s="10">
        <v>1.4</v>
      </c>
      <c r="D19" s="10">
        <v>-4.7</v>
      </c>
      <c r="E19" s="10">
        <v>2.8</v>
      </c>
      <c r="F19" s="10">
        <f t="shared" si="1"/>
        <v>3.7000000000000006</v>
      </c>
      <c r="G19" s="10">
        <v>-4.4000000000000004</v>
      </c>
      <c r="H19" s="10">
        <v>2.9</v>
      </c>
      <c r="I19" s="10">
        <v>-0.8</v>
      </c>
      <c r="J19" s="10">
        <f t="shared" si="2"/>
        <v>-4.2999999999999989</v>
      </c>
      <c r="K19" s="2"/>
      <c r="L19" s="2"/>
      <c r="M19" s="2"/>
      <c r="N19" s="2"/>
      <c r="O19" s="2"/>
      <c r="P19" s="2">
        <v>1.7</v>
      </c>
      <c r="Q19" s="2">
        <v>3.2</v>
      </c>
      <c r="R19" s="2">
        <v>-6.6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</row>
    <row r="20" spans="2:159" x14ac:dyDescent="0.25">
      <c r="B20" t="s">
        <v>26</v>
      </c>
      <c r="C20" s="10">
        <f t="shared" ref="C20:F20" si="7">+C17-SUM(C18:C19)</f>
        <v>238.50000000000006</v>
      </c>
      <c r="D20" s="10">
        <f t="shared" si="7"/>
        <v>403.10000000000014</v>
      </c>
      <c r="E20" s="10">
        <f t="shared" si="7"/>
        <v>169.50000000000006</v>
      </c>
      <c r="F20" s="10">
        <f t="shared" si="7"/>
        <v>200.7999999999991</v>
      </c>
      <c r="G20" s="10">
        <f>+G17-SUM(G18:G19)</f>
        <v>225.7000000000001</v>
      </c>
      <c r="H20" s="10">
        <f t="shared" ref="H20:R20" si="8">+H17-SUM(H18:H19)</f>
        <v>345.30000000000018</v>
      </c>
      <c r="I20" s="10">
        <f t="shared" si="8"/>
        <v>239.09999999999994</v>
      </c>
      <c r="J20" s="10">
        <f t="shared" si="8"/>
        <v>-594</v>
      </c>
      <c r="K20" s="2"/>
      <c r="L20" s="10">
        <f t="shared" si="8"/>
        <v>0</v>
      </c>
      <c r="M20" s="10">
        <f t="shared" si="8"/>
        <v>0</v>
      </c>
      <c r="N20" s="10">
        <f t="shared" si="8"/>
        <v>0</v>
      </c>
      <c r="O20" s="10">
        <f t="shared" si="8"/>
        <v>0</v>
      </c>
      <c r="P20" s="10">
        <f t="shared" si="8"/>
        <v>1143.0999999999997</v>
      </c>
      <c r="Q20" s="10">
        <f t="shared" si="8"/>
        <v>1011.8999999999999</v>
      </c>
      <c r="R20" s="10">
        <f t="shared" si="8"/>
        <v>216.1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</row>
    <row r="21" spans="2:159" x14ac:dyDescent="0.25">
      <c r="B21" t="s">
        <v>27</v>
      </c>
      <c r="C21" s="10">
        <v>43.5</v>
      </c>
      <c r="D21" s="10">
        <v>80.8</v>
      </c>
      <c r="E21" s="10">
        <v>30.1</v>
      </c>
      <c r="F21" s="10">
        <f t="shared" si="1"/>
        <v>41.5</v>
      </c>
      <c r="G21" s="10">
        <v>39.1</v>
      </c>
      <c r="H21" s="10">
        <v>34.9</v>
      </c>
      <c r="I21" s="10">
        <v>35.799999999999997</v>
      </c>
      <c r="J21" s="10">
        <f t="shared" si="2"/>
        <v>-76.900000000000006</v>
      </c>
      <c r="K21" s="2"/>
      <c r="L21" s="2"/>
      <c r="M21" s="2"/>
      <c r="N21" s="2"/>
      <c r="O21" s="2"/>
      <c r="P21" s="2">
        <v>207.1</v>
      </c>
      <c r="Q21" s="2">
        <v>195.9</v>
      </c>
      <c r="R21" s="2">
        <v>32.9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</row>
    <row r="22" spans="2:159" x14ac:dyDescent="0.25">
      <c r="B22" t="s">
        <v>28</v>
      </c>
      <c r="C22" s="10">
        <f t="shared" ref="C22:F22" si="9">+C20-C21</f>
        <v>195.00000000000006</v>
      </c>
      <c r="D22" s="10">
        <f t="shared" si="9"/>
        <v>322.30000000000013</v>
      </c>
      <c r="E22" s="10">
        <f t="shared" si="9"/>
        <v>139.40000000000006</v>
      </c>
      <c r="F22" s="10">
        <f t="shared" si="9"/>
        <v>159.2999999999991</v>
      </c>
      <c r="G22" s="10">
        <f>+G20-G21</f>
        <v>186.60000000000011</v>
      </c>
      <c r="H22" s="10">
        <f t="shared" ref="H22:R22" si="10">+H20-H21</f>
        <v>310.4000000000002</v>
      </c>
      <c r="I22" s="10">
        <f t="shared" si="10"/>
        <v>203.29999999999995</v>
      </c>
      <c r="J22" s="10">
        <f t="shared" si="10"/>
        <v>-517.1</v>
      </c>
      <c r="K22" s="2"/>
      <c r="L22" s="10">
        <f t="shared" si="10"/>
        <v>0</v>
      </c>
      <c r="M22" s="10">
        <f t="shared" si="10"/>
        <v>0</v>
      </c>
      <c r="N22" s="10">
        <f t="shared" si="10"/>
        <v>0</v>
      </c>
      <c r="O22" s="10">
        <f t="shared" si="10"/>
        <v>0</v>
      </c>
      <c r="P22" s="10">
        <f t="shared" si="10"/>
        <v>935.99999999999966</v>
      </c>
      <c r="Q22" s="10">
        <f t="shared" si="10"/>
        <v>815.99999999999989</v>
      </c>
      <c r="R22" s="10">
        <f t="shared" si="10"/>
        <v>183.2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</row>
    <row r="23" spans="2:159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2:159" x14ac:dyDescent="0.25">
      <c r="B24" t="s">
        <v>29</v>
      </c>
      <c r="C24" s="9">
        <f t="shared" ref="C24:F24" si="11">+C22/C25</f>
        <v>0.85413929040735892</v>
      </c>
      <c r="D24" s="9">
        <f t="shared" si="11"/>
        <v>1.405582206716093</v>
      </c>
      <c r="E24" s="9">
        <f t="shared" si="11"/>
        <v>0.60740740740740773</v>
      </c>
      <c r="F24" s="9">
        <f t="shared" si="11"/>
        <v>0.73477859778597365</v>
      </c>
      <c r="G24" s="9">
        <f>+G22/G25</f>
        <v>0.80604751619870452</v>
      </c>
      <c r="H24" s="9">
        <f t="shared" ref="H24:J24" si="12">+H22/H25</f>
        <v>1.4115507048658491</v>
      </c>
      <c r="I24" s="9">
        <f t="shared" si="12"/>
        <v>0.98070429329474162</v>
      </c>
      <c r="J24" s="9">
        <f t="shared" si="12"/>
        <v>-2.3851476014760147</v>
      </c>
      <c r="K24" s="9"/>
      <c r="L24" s="9" t="e">
        <f t="shared" ref="L24:Q24" si="13">+L22/L25</f>
        <v>#DIV/0!</v>
      </c>
      <c r="M24" s="9" t="e">
        <f t="shared" si="13"/>
        <v>#DIV/0!</v>
      </c>
      <c r="N24" s="9" t="e">
        <f t="shared" si="13"/>
        <v>#DIV/0!</v>
      </c>
      <c r="O24" s="9" t="e">
        <f t="shared" si="13"/>
        <v>#DIV/0!</v>
      </c>
      <c r="P24" s="9">
        <f t="shared" si="13"/>
        <v>3.959390862944161</v>
      </c>
      <c r="Q24" s="9">
        <f t="shared" si="13"/>
        <v>3.5602094240837694</v>
      </c>
      <c r="R24" s="9">
        <f>+R22/R25</f>
        <v>0.84501845018450172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2:159" x14ac:dyDescent="0.25">
      <c r="B25" t="s">
        <v>5</v>
      </c>
      <c r="C25" s="2">
        <v>228.3</v>
      </c>
      <c r="D25" s="2">
        <v>229.3</v>
      </c>
      <c r="E25" s="2">
        <v>229.5</v>
      </c>
      <c r="F25" s="2">
        <f>+J25</f>
        <v>216.8</v>
      </c>
      <c r="G25" s="2">
        <v>231.5</v>
      </c>
      <c r="H25" s="2">
        <v>219.9</v>
      </c>
      <c r="I25" s="2">
        <v>207.3</v>
      </c>
      <c r="J25" s="2">
        <f>+R25</f>
        <v>216.8</v>
      </c>
      <c r="K25" s="2"/>
      <c r="L25" s="2"/>
      <c r="M25" s="2"/>
      <c r="N25" s="2"/>
      <c r="O25" s="2"/>
      <c r="P25" s="2">
        <v>236.4</v>
      </c>
      <c r="Q25" s="2">
        <v>229.2</v>
      </c>
      <c r="R25" s="2">
        <v>216.8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2:15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2:159" x14ac:dyDescent="0.25">
      <c r="B27" t="s">
        <v>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2" t="e">
        <f t="shared" ref="M27:R27" si="14">+M8/L8-1</f>
        <v>#DIV/0!</v>
      </c>
      <c r="N27" s="12" t="e">
        <f t="shared" si="14"/>
        <v>#DIV/0!</v>
      </c>
      <c r="O27" s="12" t="e">
        <f t="shared" si="14"/>
        <v>#DIV/0!</v>
      </c>
      <c r="P27" s="12" t="e">
        <f t="shared" si="14"/>
        <v>#DIV/0!</v>
      </c>
      <c r="Q27" s="12">
        <f t="shared" si="14"/>
        <v>-1.8894331700489819E-2</v>
      </c>
      <c r="R27" s="12">
        <f>+R8/Q8-1</f>
        <v>-2.2111269614835893E-2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2:159" x14ac:dyDescent="0.25">
      <c r="B28" t="s">
        <v>37</v>
      </c>
      <c r="C28" s="2"/>
      <c r="D28" s="2"/>
      <c r="E28" s="2"/>
      <c r="F28" s="2"/>
      <c r="G28" s="12">
        <f t="shared" ref="G28:H31" si="15">+G10/C10-1</f>
        <v>1.1404872991187087E-2</v>
      </c>
      <c r="H28" s="12">
        <f t="shared" si="15"/>
        <v>0.10856735196835055</v>
      </c>
      <c r="I28" s="12">
        <f>+I10/E10-1</f>
        <v>0.12910265363128492</v>
      </c>
      <c r="J28" s="12">
        <f>+J10/F10-1</f>
        <v>0.139715291106846</v>
      </c>
      <c r="K28" s="2"/>
      <c r="L28" s="2"/>
      <c r="M28" s="12" t="e">
        <f t="shared" ref="M28:R31" si="16">+M10/L10-1</f>
        <v>#DIV/0!</v>
      </c>
      <c r="N28" s="12" t="e">
        <f t="shared" si="16"/>
        <v>#DIV/0!</v>
      </c>
      <c r="O28" s="12" t="e">
        <f t="shared" si="16"/>
        <v>#DIV/0!</v>
      </c>
      <c r="P28" s="12" t="e">
        <f t="shared" si="16"/>
        <v>#DIV/0!</v>
      </c>
      <c r="Q28" s="12">
        <f t="shared" si="16"/>
        <v>2.7195387468752719E-2</v>
      </c>
      <c r="R28" s="12">
        <f>+R10/Q10-1</f>
        <v>9.8757678645025715E-2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2:159" x14ac:dyDescent="0.25">
      <c r="B29" t="s">
        <v>38</v>
      </c>
      <c r="C29" s="2"/>
      <c r="D29" s="2"/>
      <c r="E29" s="2"/>
      <c r="F29" s="2"/>
      <c r="G29" s="12">
        <f t="shared" si="15"/>
        <v>-6.5963060686015873E-2</v>
      </c>
      <c r="H29" s="12">
        <f t="shared" si="15"/>
        <v>-9.5569070373588194E-2</v>
      </c>
      <c r="I29" s="12">
        <f t="shared" ref="I29:J31" si="17">+I11/E11-1</f>
        <v>-0.12753829711435694</v>
      </c>
      <c r="J29" s="12">
        <f t="shared" si="17"/>
        <v>-0.12926577042399201</v>
      </c>
      <c r="K29" s="2"/>
      <c r="L29" s="2"/>
      <c r="M29" s="12" t="e">
        <f t="shared" si="16"/>
        <v>#DIV/0!</v>
      </c>
      <c r="N29" s="12" t="e">
        <f t="shared" si="16"/>
        <v>#DIV/0!</v>
      </c>
      <c r="O29" s="12" t="e">
        <f t="shared" si="16"/>
        <v>#DIV/0!</v>
      </c>
      <c r="P29" s="12" t="e">
        <f t="shared" si="16"/>
        <v>#DIV/0!</v>
      </c>
      <c r="Q29" s="12">
        <f t="shared" si="16"/>
        <v>-5.9553174994714242E-2</v>
      </c>
      <c r="R29" s="12">
        <f t="shared" ref="R29:R31" si="18">+R11/Q11-1</f>
        <v>-0.10289268585131905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2:159" x14ac:dyDescent="0.25">
      <c r="B30" t="s">
        <v>39</v>
      </c>
      <c r="C30" s="2"/>
      <c r="D30" s="2"/>
      <c r="E30" s="2"/>
      <c r="F30" s="2"/>
      <c r="G30" s="12">
        <f t="shared" si="15"/>
        <v>2.0912547528517234E-2</v>
      </c>
      <c r="H30" s="12">
        <f t="shared" si="15"/>
        <v>-0.15206812652068125</v>
      </c>
      <c r="I30" s="12">
        <f t="shared" si="17"/>
        <v>-0.17647058823529405</v>
      </c>
      <c r="J30" s="12">
        <f t="shared" si="17"/>
        <v>-0.10079051383399251</v>
      </c>
      <c r="K30" s="2"/>
      <c r="L30" s="2"/>
      <c r="M30" s="12" t="e">
        <f t="shared" si="16"/>
        <v>#DIV/0!</v>
      </c>
      <c r="N30" s="12" t="e">
        <f t="shared" si="16"/>
        <v>#DIV/0!</v>
      </c>
      <c r="O30" s="12" t="e">
        <f t="shared" si="16"/>
        <v>#DIV/0!</v>
      </c>
      <c r="P30" s="12" t="e">
        <f t="shared" si="16"/>
        <v>#DIV/0!</v>
      </c>
      <c r="Q30" s="12">
        <f t="shared" si="16"/>
        <v>-0.14240056818181823</v>
      </c>
      <c r="R30" s="12">
        <f t="shared" si="18"/>
        <v>-0.10931677018633545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2:159" x14ac:dyDescent="0.25">
      <c r="B31" s="1" t="s">
        <v>40</v>
      </c>
      <c r="C31" s="6"/>
      <c r="D31" s="6"/>
      <c r="E31" s="6"/>
      <c r="F31" s="6"/>
      <c r="G31" s="13">
        <f t="shared" si="15"/>
        <v>-3.7668517049960215E-3</v>
      </c>
      <c r="H31" s="13">
        <f t="shared" si="15"/>
        <v>5.3202206764212168E-2</v>
      </c>
      <c r="I31" s="13">
        <f t="shared" si="17"/>
        <v>6.8942255801403007E-2</v>
      </c>
      <c r="J31" s="13">
        <f t="shared" si="17"/>
        <v>8.3024322795550498E-2</v>
      </c>
      <c r="K31" s="6"/>
      <c r="L31" s="2"/>
      <c r="M31" s="13" t="e">
        <f t="shared" si="16"/>
        <v>#DIV/0!</v>
      </c>
      <c r="N31" s="13" t="e">
        <f t="shared" si="16"/>
        <v>#DIV/0!</v>
      </c>
      <c r="O31" s="13" t="e">
        <f t="shared" si="16"/>
        <v>#DIV/0!</v>
      </c>
      <c r="P31" s="13" t="e">
        <f t="shared" si="16"/>
        <v>#DIV/0!</v>
      </c>
      <c r="Q31" s="13">
        <f t="shared" si="16"/>
        <v>1.5463375820083947E-3</v>
      </c>
      <c r="R31" s="13">
        <f t="shared" si="18"/>
        <v>5.0890394531718508E-2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2:159" x14ac:dyDescent="0.25">
      <c r="B32" t="s">
        <v>41</v>
      </c>
      <c r="C32" s="12">
        <f t="shared" ref="C32:H32" si="19">+C15/C13</f>
        <v>0.72541633624107849</v>
      </c>
      <c r="D32" s="12">
        <f t="shared" si="19"/>
        <v>0.71633485248260975</v>
      </c>
      <c r="E32" s="12">
        <f t="shared" si="19"/>
        <v>0.74703184025903946</v>
      </c>
      <c r="F32" s="12">
        <f t="shared" si="19"/>
        <v>0.74866444598076787</v>
      </c>
      <c r="G32" s="12">
        <f t="shared" si="19"/>
        <v>0.75283582089552248</v>
      </c>
      <c r="H32" s="12">
        <f t="shared" si="19"/>
        <v>0.7438735537942972</v>
      </c>
      <c r="I32" s="12">
        <f>+I15/I13</f>
        <v>0.76094913542849929</v>
      </c>
      <c r="J32" s="12">
        <f>+J15/J13</f>
        <v>0.76317316620241415</v>
      </c>
      <c r="K32" s="2"/>
      <c r="L32" s="12" t="e">
        <f t="shared" ref="L32:R32" si="20">+L15/L13</f>
        <v>#DIV/0!</v>
      </c>
      <c r="M32" s="12" t="e">
        <f t="shared" si="20"/>
        <v>#DIV/0!</v>
      </c>
      <c r="N32" s="12" t="e">
        <f t="shared" si="20"/>
        <v>#DIV/0!</v>
      </c>
      <c r="O32" s="12" t="e">
        <f t="shared" si="20"/>
        <v>#DIV/0!</v>
      </c>
      <c r="P32" s="12">
        <f t="shared" si="20"/>
        <v>0.70784728790403695</v>
      </c>
      <c r="Q32" s="12">
        <f t="shared" si="20"/>
        <v>0.73292660990526448</v>
      </c>
      <c r="R32" s="12">
        <f t="shared" si="20"/>
        <v>0.75440398248391738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2:159" x14ac:dyDescent="0.25">
      <c r="B33" t="s">
        <v>42</v>
      </c>
      <c r="C33" s="12">
        <f t="shared" ref="C33:H33" si="21">+C17/C13</f>
        <v>0.16732751784298178</v>
      </c>
      <c r="D33" s="12">
        <f t="shared" si="21"/>
        <v>0.21472775245862324</v>
      </c>
      <c r="E33" s="12">
        <f t="shared" si="21"/>
        <v>0.13781705342687536</v>
      </c>
      <c r="F33" s="12">
        <f t="shared" si="21"/>
        <v>0.14769656212682997</v>
      </c>
      <c r="G33" s="12">
        <f t="shared" si="21"/>
        <v>0.1671641791044777</v>
      </c>
      <c r="H33" s="12">
        <f t="shared" si="21"/>
        <v>0.22446934499407861</v>
      </c>
      <c r="I33" s="12">
        <f>+I17/I13</f>
        <v>0.16010349615044803</v>
      </c>
      <c r="J33" s="12">
        <f>+J17/J13</f>
        <v>-0.33861420612813375</v>
      </c>
      <c r="K33" s="2"/>
      <c r="L33" s="12" t="e">
        <f t="shared" ref="L33:R33" si="22">+L17/L13</f>
        <v>#DIV/0!</v>
      </c>
      <c r="M33" s="12" t="e">
        <f t="shared" si="22"/>
        <v>#DIV/0!</v>
      </c>
      <c r="N33" s="12" t="e">
        <f t="shared" si="22"/>
        <v>#DIV/0!</v>
      </c>
      <c r="O33" s="12" t="e">
        <f t="shared" si="22"/>
        <v>#DIV/0!</v>
      </c>
      <c r="P33" s="12">
        <f t="shared" si="22"/>
        <v>0.17601225059676615</v>
      </c>
      <c r="Q33" s="12">
        <f t="shared" si="22"/>
        <v>0.17089878882359993</v>
      </c>
      <c r="R33" s="12">
        <f t="shared" si="22"/>
        <v>5.9195230148202035E-2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2:159" x14ac:dyDescent="0.25">
      <c r="B34" t="s">
        <v>43</v>
      </c>
      <c r="C34" s="12">
        <f t="shared" ref="C34:H34" si="23">+C21/C20</f>
        <v>0.1823899371069182</v>
      </c>
      <c r="D34" s="12">
        <f t="shared" si="23"/>
        <v>0.20044653932026785</v>
      </c>
      <c r="E34" s="12">
        <f t="shared" si="23"/>
        <v>0.17758112094395276</v>
      </c>
      <c r="F34" s="12">
        <f t="shared" si="23"/>
        <v>0.20667330677290929</v>
      </c>
      <c r="G34" s="12">
        <f t="shared" si="23"/>
        <v>0.1732388125830748</v>
      </c>
      <c r="H34" s="12">
        <f t="shared" si="23"/>
        <v>0.10107153200115836</v>
      </c>
      <c r="I34" s="12">
        <f>+I21/I20</f>
        <v>0.14972814721873695</v>
      </c>
      <c r="J34" s="12">
        <f>+J21/J20</f>
        <v>0.12946127946127947</v>
      </c>
      <c r="K34" s="2"/>
      <c r="L34" s="12" t="e">
        <f t="shared" ref="L34:R34" si="24">+L21/L20</f>
        <v>#DIV/0!</v>
      </c>
      <c r="M34" s="12" t="e">
        <f t="shared" si="24"/>
        <v>#DIV/0!</v>
      </c>
      <c r="N34" s="12" t="e">
        <f t="shared" si="24"/>
        <v>#DIV/0!</v>
      </c>
      <c r="O34" s="12" t="e">
        <f t="shared" si="24"/>
        <v>#DIV/0!</v>
      </c>
      <c r="P34" s="12">
        <f t="shared" si="24"/>
        <v>0.1811740005248885</v>
      </c>
      <c r="Q34" s="12">
        <f t="shared" si="24"/>
        <v>0.19359620515861253</v>
      </c>
      <c r="R34" s="12">
        <f t="shared" si="24"/>
        <v>0.15224433132808884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2:15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2:15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2:15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2:15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2:15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2:15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2:15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2:15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2:15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2:15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2:15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2:15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2:15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2:15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3:15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3:15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3:15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3:15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3:15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3:15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3:15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3:15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3:15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3:15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3:15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3:15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3:15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3:15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3:15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3:15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3:15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3:15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3:15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3:15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3:15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3:15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3:15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3:15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3:15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3:15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3:15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3:15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3:15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3:15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3:15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3:15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3:15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3:15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3:15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3:15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3:15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3:15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3:15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3:15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3:15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3:15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3:15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3:15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3:15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3:15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3:15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3:15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3:15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3:15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3:15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3:15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3:15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3:15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</row>
    <row r="103" spans="3:15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</row>
    <row r="104" spans="3:15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</row>
    <row r="105" spans="3:15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</row>
    <row r="106" spans="3:15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</row>
    <row r="107" spans="3:15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</row>
    <row r="108" spans="3:15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</row>
    <row r="109" spans="3:15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</row>
    <row r="110" spans="3:15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</row>
    <row r="111" spans="3:15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</row>
    <row r="112" spans="3:15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</row>
    <row r="113" spans="3:15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</row>
    <row r="114" spans="3:15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</row>
    <row r="115" spans="3:15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</row>
    <row r="116" spans="3:15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</row>
    <row r="117" spans="3:15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</row>
    <row r="118" spans="3:15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</row>
    <row r="119" spans="3:15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</row>
    <row r="120" spans="3:15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</row>
    <row r="121" spans="3:15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</row>
    <row r="122" spans="3:15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</row>
    <row r="123" spans="3:15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</row>
    <row r="124" spans="3:15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</row>
    <row r="125" spans="3:15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</row>
    <row r="126" spans="3:15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</row>
    <row r="127" spans="3:15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</row>
    <row r="128" spans="3:15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</row>
    <row r="129" spans="3:15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</row>
    <row r="130" spans="3:15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</row>
    <row r="131" spans="3:15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</row>
    <row r="132" spans="3:15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</row>
    <row r="133" spans="3:15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</row>
    <row r="134" spans="3:15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</row>
    <row r="135" spans="3:15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</row>
    <row r="136" spans="3:15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</row>
    <row r="137" spans="3:15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</row>
    <row r="138" spans="3:15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</row>
    <row r="139" spans="3:15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</row>
    <row r="140" spans="3:15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</row>
    <row r="141" spans="3:15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</row>
    <row r="142" spans="3:15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</row>
    <row r="143" spans="3:15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</row>
    <row r="144" spans="3:15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</row>
    <row r="145" spans="3:15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</row>
    <row r="146" spans="3:15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</row>
    <row r="147" spans="3:15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</row>
    <row r="148" spans="3:15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</row>
    <row r="149" spans="3:15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</row>
    <row r="150" spans="3:15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</row>
    <row r="151" spans="3:15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</row>
    <row r="152" spans="3:15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</row>
    <row r="153" spans="3:15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</row>
    <row r="154" spans="3:15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</row>
    <row r="155" spans="3:15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</row>
    <row r="156" spans="3:15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</row>
    <row r="157" spans="3:15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</row>
    <row r="158" spans="3:15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</row>
    <row r="159" spans="3:15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</row>
    <row r="160" spans="3:15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</row>
    <row r="161" spans="3:15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</row>
    <row r="162" spans="3:15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</row>
    <row r="163" spans="3:15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</row>
    <row r="164" spans="3:15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</row>
    <row r="165" spans="3:15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</row>
    <row r="166" spans="3:15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</row>
    <row r="167" spans="3:15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</row>
    <row r="168" spans="3:15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</row>
    <row r="169" spans="3:15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</row>
    <row r="170" spans="3:15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</row>
    <row r="171" spans="3:15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</row>
    <row r="172" spans="3:15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</row>
    <row r="173" spans="3:15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</row>
    <row r="174" spans="3:15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</row>
    <row r="175" spans="3:15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</row>
    <row r="176" spans="3:15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</row>
    <row r="177" spans="3:15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</row>
    <row r="178" spans="3:15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</row>
    <row r="179" spans="3:15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</row>
    <row r="180" spans="3:15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</row>
    <row r="181" spans="3:15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</row>
    <row r="182" spans="3:15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</row>
    <row r="183" spans="3:15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</row>
    <row r="184" spans="3:15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</row>
    <row r="185" spans="3:15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</row>
    <row r="186" spans="3:15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</row>
    <row r="187" spans="3:15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</row>
    <row r="188" spans="3:15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</row>
    <row r="189" spans="3:15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</row>
    <row r="190" spans="3:15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</row>
    <row r="191" spans="3:15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</row>
    <row r="192" spans="3:15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</row>
    <row r="193" spans="3:15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</row>
    <row r="194" spans="3:15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</row>
    <row r="195" spans="3:15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</row>
    <row r="196" spans="3:15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</row>
    <row r="197" spans="3:15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</row>
    <row r="198" spans="3:15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</row>
    <row r="199" spans="3:15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</row>
    <row r="200" spans="3:15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</row>
    <row r="201" spans="3:15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</row>
    <row r="202" spans="3:15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</row>
    <row r="203" spans="3:15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</row>
    <row r="204" spans="3:15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</row>
    <row r="205" spans="3:15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</row>
    <row r="206" spans="3:15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</row>
    <row r="207" spans="3:15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</row>
    <row r="208" spans="3:15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</row>
    <row r="209" spans="3:15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</row>
    <row r="210" spans="3:15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</row>
    <row r="211" spans="3:15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</row>
    <row r="212" spans="3:15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</row>
    <row r="213" spans="3:15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</row>
    <row r="214" spans="3:15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</row>
    <row r="215" spans="3:15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</row>
    <row r="216" spans="3:15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</row>
    <row r="217" spans="3:15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</row>
    <row r="218" spans="3:15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</row>
    <row r="219" spans="3:15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</row>
    <row r="220" spans="3:15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</row>
    <row r="221" spans="3:15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</row>
    <row r="222" spans="3:15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</row>
    <row r="223" spans="3:15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</row>
    <row r="224" spans="3:15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</row>
    <row r="225" spans="3:15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</row>
    <row r="226" spans="3:15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</row>
    <row r="227" spans="3:15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</row>
    <row r="228" spans="3:15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</row>
    <row r="229" spans="3:15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</row>
    <row r="230" spans="3:15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</row>
    <row r="231" spans="3:15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</row>
    <row r="232" spans="3:15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</row>
    <row r="233" spans="3:15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</row>
    <row r="234" spans="3:15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</row>
    <row r="235" spans="3:15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</row>
    <row r="236" spans="3:15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</row>
    <row r="237" spans="3:15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</row>
    <row r="238" spans="3:15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</row>
    <row r="239" spans="3:15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</row>
    <row r="240" spans="3:15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</row>
    <row r="241" spans="3:15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</row>
    <row r="242" spans="3:15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</row>
    <row r="243" spans="3:15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</row>
    <row r="244" spans="3:15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</row>
    <row r="245" spans="3:15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</row>
    <row r="246" spans="3:15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</row>
    <row r="247" spans="3:15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</row>
    <row r="248" spans="3:15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</row>
    <row r="249" spans="3:15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</row>
    <row r="250" spans="3:15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</row>
    <row r="251" spans="3:15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</row>
    <row r="252" spans="3:15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</row>
    <row r="253" spans="3:15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</row>
    <row r="254" spans="3:15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</row>
    <row r="255" spans="3:15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</row>
    <row r="256" spans="3:15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</row>
    <row r="257" spans="3:15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</row>
    <row r="258" spans="3:15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</row>
    <row r="259" spans="3:15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</row>
    <row r="260" spans="3:15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</row>
    <row r="261" spans="3:15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</row>
    <row r="262" spans="3:15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</row>
    <row r="263" spans="3:15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</row>
    <row r="264" spans="3:15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</row>
    <row r="265" spans="3:15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</row>
    <row r="266" spans="3:15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</row>
    <row r="267" spans="3:15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</row>
    <row r="268" spans="3:15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</row>
    <row r="269" spans="3:15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</row>
    <row r="270" spans="3:15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</row>
    <row r="271" spans="3:15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</row>
    <row r="272" spans="3:15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</row>
    <row r="273" spans="3:13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</row>
    <row r="274" spans="3:13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</row>
    <row r="275" spans="3:13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</row>
    <row r="276" spans="3:13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</row>
    <row r="277" spans="3:13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</row>
    <row r="278" spans="3:13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</row>
    <row r="279" spans="3:13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</row>
    <row r="280" spans="3:13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</row>
    <row r="281" spans="3:13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</row>
    <row r="282" spans="3:13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</row>
    <row r="283" spans="3:13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</row>
    <row r="284" spans="3:13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</row>
    <row r="285" spans="3:13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</row>
    <row r="286" spans="3:13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</row>
    <row r="287" spans="3:13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</row>
    <row r="288" spans="3:13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</row>
    <row r="289" spans="3:13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</row>
    <row r="290" spans="3:13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</row>
    <row r="291" spans="3:13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</row>
    <row r="292" spans="3:13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</row>
    <row r="293" spans="3:13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</row>
    <row r="294" spans="3:13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</row>
    <row r="295" spans="3:13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</row>
    <row r="296" spans="3:13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</row>
    <row r="297" spans="3:13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</row>
    <row r="298" spans="3:13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</row>
    <row r="299" spans="3:13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</row>
    <row r="300" spans="3:13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</row>
    <row r="301" spans="3:13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</row>
    <row r="302" spans="3:13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</row>
    <row r="303" spans="3:13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</row>
    <row r="304" spans="3:13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</row>
    <row r="305" spans="3:13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</row>
    <row r="306" spans="3:13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</row>
    <row r="307" spans="3:13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</row>
    <row r="308" spans="3:13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</row>
    <row r="309" spans="3:13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</row>
    <row r="310" spans="3:13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</row>
    <row r="311" spans="3:13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</row>
    <row r="312" spans="3:13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</row>
    <row r="313" spans="3:13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</row>
    <row r="314" spans="3:13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</row>
    <row r="315" spans="3:13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</row>
    <row r="316" spans="3:13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</row>
    <row r="317" spans="3:13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</row>
    <row r="318" spans="3:13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</row>
    <row r="319" spans="3:13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</row>
    <row r="320" spans="3:13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</row>
    <row r="321" spans="3:13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</row>
    <row r="322" spans="3:13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</row>
    <row r="323" spans="3:13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</row>
    <row r="324" spans="3:13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</row>
    <row r="325" spans="3:13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</row>
    <row r="326" spans="3:13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</row>
    <row r="327" spans="3:13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</row>
    <row r="328" spans="3:13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</row>
    <row r="329" spans="3:13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</row>
    <row r="330" spans="3:13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</row>
    <row r="331" spans="3:13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</row>
    <row r="332" spans="3:13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</row>
    <row r="333" spans="3:13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</row>
    <row r="334" spans="3:13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</row>
    <row r="335" spans="3:13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</row>
    <row r="336" spans="3:13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</row>
    <row r="337" spans="3:13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</row>
    <row r="338" spans="3:13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</row>
    <row r="339" spans="3:13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</row>
    <row r="340" spans="3:13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</row>
    <row r="341" spans="3:13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</row>
    <row r="342" spans="3:13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</row>
    <row r="343" spans="3:13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</row>
    <row r="344" spans="3:13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</row>
    <row r="345" spans="3:13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</row>
    <row r="346" spans="3:13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</row>
    <row r="347" spans="3:13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</row>
    <row r="348" spans="3:13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</row>
    <row r="349" spans="3:13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</row>
    <row r="350" spans="3:13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</row>
    <row r="351" spans="3:13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</row>
    <row r="352" spans="3:13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</row>
    <row r="353" spans="3:13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</row>
    <row r="354" spans="3:13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</row>
    <row r="355" spans="3:13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</row>
    <row r="356" spans="3:13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</row>
    <row r="357" spans="3:13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</row>
    <row r="358" spans="3:13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</row>
    <row r="359" spans="3:13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</row>
    <row r="360" spans="3:13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</row>
    <row r="361" spans="3:13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</row>
    <row r="362" spans="3:13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</row>
    <row r="363" spans="3:13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</row>
    <row r="364" spans="3:13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</row>
    <row r="365" spans="3:13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</row>
    <row r="366" spans="3:13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</row>
    <row r="367" spans="3:13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</row>
    <row r="368" spans="3:133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</row>
    <row r="369" spans="3:133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</row>
    <row r="370" spans="3:133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</row>
    <row r="371" spans="3:133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</row>
    <row r="372" spans="3:133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</row>
    <row r="373" spans="3:133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</row>
    <row r="374" spans="3:133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</row>
    <row r="375" spans="3:133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</row>
    <row r="376" spans="3:133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</row>
    <row r="377" spans="3:133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</row>
    <row r="378" spans="3:133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</row>
  </sheetData>
  <hyperlinks>
    <hyperlink ref="A1" location="Main!A1" display="Main" xr:uid="{84C1BDBC-F9DE-4F01-B0C5-FF26638BA54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2025-01-29T13:15:15Z</dcterms:created>
  <dcterms:modified xsi:type="dcterms:W3CDTF">2025-08-15T16:49:46Z</dcterms:modified>
</cp:coreProperties>
</file>