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7CA25D4-C6D8-49AD-9F83-51D33D767F38}" xr6:coauthVersionLast="47" xr6:coauthVersionMax="47" xr10:uidLastSave="{00000000-0000-0000-0000-000000000000}"/>
  <bookViews>
    <workbookView xWindow="19095" yWindow="0" windowWidth="19410" windowHeight="20925" xr2:uid="{A344954E-3009-47EB-94FE-5B6CEBCD1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M47" i="2"/>
  <c r="M46" i="2"/>
  <c r="M45" i="2"/>
  <c r="M44" i="2"/>
  <c r="M43" i="2"/>
  <c r="L47" i="2"/>
  <c r="L46" i="2"/>
  <c r="L45" i="2"/>
  <c r="L44" i="2"/>
  <c r="L43" i="2"/>
  <c r="J41" i="2"/>
  <c r="J37" i="2"/>
  <c r="J35" i="2"/>
  <c r="J33" i="2"/>
  <c r="J31" i="2"/>
  <c r="J30" i="2"/>
  <c r="J29" i="2"/>
  <c r="J27" i="2"/>
  <c r="J26" i="2"/>
  <c r="J25" i="2"/>
  <c r="J24" i="2"/>
  <c r="J23" i="2"/>
  <c r="J22" i="2"/>
  <c r="J21" i="2"/>
  <c r="J20" i="2"/>
  <c r="F41" i="2"/>
  <c r="F37" i="2"/>
  <c r="F35" i="2"/>
  <c r="F33" i="2"/>
  <c r="F31" i="2"/>
  <c r="F30" i="2"/>
  <c r="F29" i="2"/>
  <c r="F27" i="2"/>
  <c r="F26" i="2"/>
  <c r="F25" i="2"/>
  <c r="F24" i="2"/>
  <c r="F23" i="2"/>
  <c r="F22" i="2"/>
  <c r="F21" i="2"/>
  <c r="F20" i="2"/>
  <c r="K43" i="2"/>
  <c r="J43" i="2"/>
  <c r="I43" i="2"/>
  <c r="H43" i="2"/>
  <c r="N28" i="2"/>
  <c r="N32" i="2" s="1"/>
  <c r="N34" i="2" s="1"/>
  <c r="N36" i="2" s="1"/>
  <c r="N38" i="2" s="1"/>
  <c r="N40" i="2" s="1"/>
  <c r="M28" i="2"/>
  <c r="M32" i="2" s="1"/>
  <c r="M34" i="2" s="1"/>
  <c r="M36" i="2" s="1"/>
  <c r="M38" i="2" s="1"/>
  <c r="M40" i="2" s="1"/>
  <c r="L28" i="2"/>
  <c r="L32" i="2" s="1"/>
  <c r="L34" i="2" s="1"/>
  <c r="L36" i="2" s="1"/>
  <c r="L38" i="2" s="1"/>
  <c r="L40" i="2" s="1"/>
  <c r="K28" i="2"/>
  <c r="K32" i="2" s="1"/>
  <c r="K45" i="2" s="1"/>
  <c r="P33" i="2"/>
  <c r="C28" i="2"/>
  <c r="C44" i="2" s="1"/>
  <c r="C32" i="2"/>
  <c r="C45" i="2" s="1"/>
  <c r="D28" i="2"/>
  <c r="D44" i="2" s="1"/>
  <c r="E28" i="2"/>
  <c r="E32" i="2" s="1"/>
  <c r="E34" i="2" s="1"/>
  <c r="F28" i="2"/>
  <c r="F44" i="2" s="1"/>
  <c r="G28" i="2"/>
  <c r="G44" i="2" s="1"/>
  <c r="G43" i="2"/>
  <c r="H28" i="2"/>
  <c r="H32" i="2" s="1"/>
  <c r="H34" i="2" s="1"/>
  <c r="H36" i="2" s="1"/>
  <c r="H38" i="2" s="1"/>
  <c r="H40" i="2" s="1"/>
  <c r="I28" i="2"/>
  <c r="I32" i="2" s="1"/>
  <c r="I34" i="2" s="1"/>
  <c r="I36" i="2" s="1"/>
  <c r="I38" i="2" s="1"/>
  <c r="I40" i="2" s="1"/>
  <c r="J28" i="2"/>
  <c r="J32" i="2" s="1"/>
  <c r="J34" i="2" s="1"/>
  <c r="J36" i="2" s="1"/>
  <c r="J38" i="2" s="1"/>
  <c r="J40" i="2" s="1"/>
  <c r="I4" i="1"/>
  <c r="S33" i="2"/>
  <c r="R18" i="2"/>
  <c r="Q18" i="2"/>
  <c r="P18" i="2"/>
  <c r="S18" i="2"/>
  <c r="Q33" i="2"/>
  <c r="Q43" i="2"/>
  <c r="P43" i="2"/>
  <c r="S43" i="2"/>
  <c r="R43" i="2"/>
  <c r="R33" i="2"/>
  <c r="S28" i="2"/>
  <c r="S44" i="2" s="1"/>
  <c r="Q28" i="2"/>
  <c r="Q32" i="2" s="1"/>
  <c r="P28" i="2"/>
  <c r="P44" i="2" s="1"/>
  <c r="R28" i="2"/>
  <c r="R32" i="2" s="1"/>
  <c r="R45" i="2" s="1"/>
  <c r="D32" i="2" l="1"/>
  <c r="D45" i="2" s="1"/>
  <c r="C34" i="2"/>
  <c r="E45" i="2"/>
  <c r="E44" i="2"/>
  <c r="I44" i="2"/>
  <c r="H44" i="2"/>
  <c r="K34" i="2"/>
  <c r="J44" i="2"/>
  <c r="K44" i="2"/>
  <c r="H45" i="2"/>
  <c r="I45" i="2"/>
  <c r="J45" i="2"/>
  <c r="H46" i="2"/>
  <c r="I46" i="2"/>
  <c r="J46" i="2"/>
  <c r="H47" i="2"/>
  <c r="I47" i="2"/>
  <c r="J47" i="2"/>
  <c r="F32" i="2"/>
  <c r="G32" i="2"/>
  <c r="G45" i="2" s="1"/>
  <c r="P32" i="2"/>
  <c r="P45" i="2" s="1"/>
  <c r="S32" i="2"/>
  <c r="R34" i="2"/>
  <c r="R47" i="2" s="1"/>
  <c r="R44" i="2"/>
  <c r="Q45" i="2"/>
  <c r="Q34" i="2"/>
  <c r="Q47" i="2" s="1"/>
  <c r="Q44" i="2"/>
  <c r="I7" i="1"/>
  <c r="D34" i="2" l="1"/>
  <c r="D47" i="2" s="1"/>
  <c r="C47" i="2"/>
  <c r="C36" i="2"/>
  <c r="C38" i="2" s="1"/>
  <c r="P34" i="2"/>
  <c r="P47" i="2" s="1"/>
  <c r="E47" i="2"/>
  <c r="E36" i="2"/>
  <c r="E38" i="2" s="1"/>
  <c r="K36" i="2"/>
  <c r="K38" i="2" s="1"/>
  <c r="K47" i="2"/>
  <c r="F45" i="2"/>
  <c r="F34" i="2"/>
  <c r="G34" i="2"/>
  <c r="G47" i="2" s="1"/>
  <c r="S45" i="2"/>
  <c r="S34" i="2"/>
  <c r="R36" i="2"/>
  <c r="R38" i="2" s="1"/>
  <c r="R40" i="2" s="1"/>
  <c r="Q36" i="2"/>
  <c r="Q38" i="2" s="1"/>
  <c r="D36" i="2" l="1"/>
  <c r="D38" i="2" s="1"/>
  <c r="D40" i="2" s="1"/>
  <c r="P36" i="2"/>
  <c r="P38" i="2" s="1"/>
  <c r="C46" i="2"/>
  <c r="C40" i="2"/>
  <c r="E40" i="2"/>
  <c r="E46" i="2"/>
  <c r="K40" i="2"/>
  <c r="K46" i="2"/>
  <c r="F47" i="2"/>
  <c r="F36" i="2"/>
  <c r="F38" i="2" s="1"/>
  <c r="G36" i="2"/>
  <c r="G38" i="2" s="1"/>
  <c r="G46" i="2" s="1"/>
  <c r="P40" i="2"/>
  <c r="P46" i="2"/>
  <c r="S47" i="2"/>
  <c r="S36" i="2"/>
  <c r="S38" i="2" s="1"/>
  <c r="R46" i="2"/>
  <c r="Q46" i="2"/>
  <c r="Q40" i="2"/>
  <c r="D46" i="2" l="1"/>
  <c r="F46" i="2"/>
  <c r="F40" i="2"/>
  <c r="G40" i="2"/>
  <c r="S40" i="2"/>
  <c r="S46" i="2"/>
</calcChain>
</file>

<file path=xl/sharedStrings.xml><?xml version="1.0" encoding="utf-8"?>
<sst xmlns="http://schemas.openxmlformats.org/spreadsheetml/2006/main" count="76" uniqueCount="72">
  <si>
    <t>H&amp;M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</si>
  <si>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</si>
  <si>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</si>
  <si>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</si>
  <si>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</si>
  <si>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</si>
  <si>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</si>
  <si>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</si>
  <si>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</si>
  <si>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</si>
  <si>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</si>
  <si>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Shares out.</t>
  </si>
  <si>
    <t>MC</t>
  </si>
  <si>
    <t>Cash</t>
  </si>
  <si>
    <t>Debt</t>
  </si>
  <si>
    <t>EV</t>
  </si>
  <si>
    <t>Number in MM SEK M</t>
  </si>
  <si>
    <t>Business Model</t>
  </si>
  <si>
    <t>Brands</t>
  </si>
  <si>
    <t>Description</t>
  </si>
  <si>
    <t>Competitors</t>
  </si>
  <si>
    <t>Customers</t>
  </si>
  <si>
    <t>Revenue</t>
  </si>
  <si>
    <t>COGS</t>
  </si>
  <si>
    <t>Gross Profit</t>
  </si>
  <si>
    <t>Selling Expenses</t>
  </si>
  <si>
    <t>Administrative Expenses</t>
  </si>
  <si>
    <t>Other</t>
  </si>
  <si>
    <t>Operating Profit</t>
  </si>
  <si>
    <t>Gross Margin</t>
  </si>
  <si>
    <t>Operating Margin</t>
  </si>
  <si>
    <t>Net Margin</t>
  </si>
  <si>
    <t>Tax Rate</t>
  </si>
  <si>
    <t>Net Financial Income</t>
  </si>
  <si>
    <t>Pre Tax Income</t>
  </si>
  <si>
    <t>Income Tax</t>
  </si>
  <si>
    <t>Net Income</t>
  </si>
  <si>
    <t>Non Controlling Interest</t>
  </si>
  <si>
    <t>Net Income to Shareholders</t>
  </si>
  <si>
    <t>Shares</t>
  </si>
  <si>
    <t>EPS</t>
  </si>
  <si>
    <t>IR</t>
  </si>
  <si>
    <t>Noridics Store</t>
  </si>
  <si>
    <t>Western Europe Stores</t>
  </si>
  <si>
    <t>Eastern Europe Stores</t>
  </si>
  <si>
    <t>North &amp; South America Stores</t>
  </si>
  <si>
    <t>Asia Pacific, Africa Stores</t>
  </si>
  <si>
    <t>Nordics Revenue</t>
  </si>
  <si>
    <t>Western Europe Revenue</t>
  </si>
  <si>
    <t>Eastern Europe Revenue</t>
  </si>
  <si>
    <t>Southern Europe Revenue</t>
  </si>
  <si>
    <t>North &amp; South America Rev</t>
  </si>
  <si>
    <t>Asia Pacific, Africa Revenue</t>
  </si>
  <si>
    <t>Southern Europe Stores</t>
  </si>
  <si>
    <t>Total Stores</t>
  </si>
  <si>
    <t>H&amp;M Stores</t>
  </si>
  <si>
    <t>COS</t>
  </si>
  <si>
    <t>COS Stores</t>
  </si>
  <si>
    <t>Monki Stores</t>
  </si>
  <si>
    <t>Weekday Stores</t>
  </si>
  <si>
    <t>Other Stories Stores</t>
  </si>
  <si>
    <t>ARKET Stores</t>
  </si>
  <si>
    <t>Afound Stores</t>
  </si>
  <si>
    <t>H&amp;M Home Stores</t>
  </si>
  <si>
    <t>Sellpy Stores</t>
  </si>
  <si>
    <t>ASKET</t>
  </si>
  <si>
    <t>Q125</t>
  </si>
  <si>
    <t>Q225</t>
  </si>
  <si>
    <t>Q425</t>
  </si>
  <si>
    <t>Q325</t>
  </si>
  <si>
    <t>HM-B.ST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</si>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</sst>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;[Red]#,##0.0"/>
    <numFmt numFmtId="165" formatCode="#,##0;[Red]#,##0"/>
    <numFmt numFmtId="166" formatCode="#,##0;\(#,##0\)"/>
    <numFmt numFmtId="167" formatCode="#,##0.00;[Red]#,##0.0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165" fontId="2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6" fontId="2" fillId="0" borderId="0" xfId="0" applyNumberFormat="1" applyFont="1"/>
    <xf numFmtId="166" fontId="5" fillId="0" borderId="0" xfId="0" applyNumberFormat="1" applyFont="1"/>
    <xf numFmtId="167" fontId="2" fillId="0" borderId="0" xfId="0" applyNumberFormat="1" applyFont="1"/>
    <xf numFmtId="9" fontId="5" fillId="0" borderId="0" xfId="1" applyFont="1"/>
    <xf numFmtId="164" fontId="5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604838</xdr:colOff>
      <xdr:row>0</xdr:row>
      <xdr:rowOff>157162</xdr:rowOff>
    </xdr:from>
    <xdr:to>
      <xdr:col>13</xdr:col>
      <xdr:colOff>9525</xdr:colOff>
      <xdr:row>41</xdr:row>
      <xdr:rowOff>80963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241ED3-1272-DA73-F44D-6FFD545FA1EB}"/>
            </a:ext>
          </a:extLst>
        </xdr:cNvPr>
        <xdr:cNvCxnSpPr/>
      </xdr:nvCxnSpPr>
      <xdr:spPr>
        <a:xfrm flipH="1">
          <a:off x="8748713" y="157162"/>
          <a:ext cx="14287" cy="65627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mgroup.com/investo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067D-9DC0-461D-91B4-101DF36C7FA7}">
  <dimension ref="A1:J13"/>
  <sheetViews>
    <sheetView tabSelected="1" topLeftCell="D1" zoomScale="200" zoomScaleNormal="200" workbookViewId="0">
      <selection activeCell="I7" sqref="I7"/>
    </sheetView>
  </sheetViews>
  <sheetFormatPr defaultRowHeight="12.75" x14ac:dyDescent="0.2"/>
  <cols>
    <col min="1" max="1" width="4.140625" style="2" customWidth="1"/>
    <col min="2" max="2" width="13.140625" style="2" customWidth="1"/>
    <col min="3" max="3" width="22.42578125" style="2" customWidth="1"/>
    <col min="4" max="4" width="21.7109375" style="2" customWidth="1"/>
    <col min="5" max="5" width="11" style="2" bestFit="1" customWidth="1"/>
    <col min="6" max="6" width="11" style="2" customWidth="1"/>
    <col min="7" max="7" width="9.140625" style="2"/>
    <col min="8" max="8" width="11.42578125" style="2" customWidth="1"/>
    <col min="9" max="9" width="10.425781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16</v>
      </c>
      <c r="H2" s="2" t="s">
        <v>10</v>
      </c>
      <c r="I2" s="2">
        <v>171.25</v>
      </c>
    </row>
    <row r="3" spans="1:10" x14ac:dyDescent="0.2">
      <c r="H3" s="2" t="s">
        <v>11</v>
      </c>
      <c r="I3" s="3">
        <v>1603.82</v>
      </c>
      <c r="J3" s="22" t="s">
        <v>69</v>
      </c>
    </row>
    <row r="4" spans="1:10" x14ac:dyDescent="0.2">
      <c r="B4" s="5" t="s">
        <v>41</v>
      </c>
      <c r="H4" s="2" t="s">
        <v>12</v>
      </c>
      <c r="I4" s="6">
        <f>I3*I2</f>
        <v>274654.17499999999</v>
      </c>
      <c r="J4" s="4"/>
    </row>
    <row r="5" spans="1:10" x14ac:dyDescent="0.2">
      <c r="B5" s="2" t="s">
        <v>70</v>
      </c>
      <c r="H5" s="2" t="s">
        <v>13</v>
      </c>
      <c r="I5" s="6">
        <v>20363</v>
      </c>
      <c r="J5" s="22" t="s">
        <v>69</v>
      </c>
    </row>
    <row r="6" spans="1:10" x14ac:dyDescent="0.2">
      <c r="H6" s="2" t="s">
        <v>14</v>
      </c>
      <c r="I6" s="6">
        <f>59514+15863</f>
        <v>75377</v>
      </c>
      <c r="J6" s="22" t="s">
        <v>69</v>
      </c>
    </row>
    <row r="7" spans="1:10" x14ac:dyDescent="0.2">
      <c r="B7" s="2" t="s">
        <v>17</v>
      </c>
      <c r="H7" s="2" t="s">
        <v>15</v>
      </c>
      <c r="I7" s="6">
        <f>I4+I6-I5</f>
        <v>329668.17499999999</v>
      </c>
    </row>
    <row r="8" spans="1:10" x14ac:dyDescent="0.2">
      <c r="B8" s="7" t="s">
        <v>18</v>
      </c>
      <c r="C8" s="8" t="s">
        <v>19</v>
      </c>
      <c r="D8" s="8" t="s">
        <v>20</v>
      </c>
      <c r="E8" s="9" t="s">
        <v>21</v>
      </c>
      <c r="F8" s="10"/>
    </row>
    <row r="9" spans="1:10" x14ac:dyDescent="0.2">
      <c r="B9" s="11" t="s">
        <v>0</v>
      </c>
      <c r="E9" s="12"/>
    </row>
    <row r="10" spans="1:10" x14ac:dyDescent="0.2">
      <c r="B10" s="11" t="s">
        <v>56</v>
      </c>
      <c r="E10" s="12"/>
    </row>
    <row r="11" spans="1:10" x14ac:dyDescent="0.2">
      <c r="B11" s="11" t="s">
        <v>65</v>
      </c>
      <c r="E11" s="12"/>
    </row>
    <row r="12" spans="1:10" x14ac:dyDescent="0.2">
      <c r="B12" s="11"/>
      <c r="E12" s="12"/>
    </row>
    <row r="13" spans="1:10" x14ac:dyDescent="0.2">
      <c r="B13" s="13"/>
      <c r="C13" s="14"/>
      <c r="D13" s="14"/>
      <c r="E13" s="15"/>
    </row>
  </sheetData>
  <hyperlinks>
    <hyperlink ref="B4" r:id="rId1" display="Investor Relations" xr:uid="{92651BF8-6052-41F8-A093-E549E19F84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A011-9419-4A0D-9DFA-1101D03AF4DD}">
  <dimension ref="A1:CO281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N17" sqref="N17"/>
    </sheetView>
  </sheetViews>
  <sheetFormatPr defaultRowHeight="12.75" x14ac:dyDescent="0.2"/>
  <cols>
    <col min="1" max="1" width="4.7109375" style="2" bestFit="1" customWidth="1"/>
    <col min="2" max="2" width="26" style="2" customWidth="1"/>
    <col min="3" max="16" width="9.140625" style="2"/>
    <col min="17" max="18" width="8.85546875" style="2" bestFit="1" customWidth="1"/>
    <col min="19" max="16384" width="9.140625" style="2"/>
  </cols>
  <sheetData>
    <row r="1" spans="1:93" x14ac:dyDescent="0.2">
      <c r="A1" s="5" t="s">
        <v>1</v>
      </c>
    </row>
    <row r="2" spans="1:93" x14ac:dyDescent="0.2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66</v>
      </c>
      <c r="L2" s="4" t="s">
        <v>67</v>
      </c>
      <c r="M2" s="4" t="s">
        <v>69</v>
      </c>
      <c r="N2" s="4" t="s">
        <v>68</v>
      </c>
      <c r="P2" s="2">
        <v>2021</v>
      </c>
      <c r="Q2" s="2">
        <v>2022</v>
      </c>
      <c r="R2" s="2">
        <v>2023</v>
      </c>
      <c r="S2" s="2">
        <v>2024</v>
      </c>
    </row>
    <row r="3" spans="1:93" x14ac:dyDescent="0.2">
      <c r="B3" s="16" t="s">
        <v>55</v>
      </c>
      <c r="C3" s="16">
        <v>3907</v>
      </c>
      <c r="D3" s="16">
        <v>3893</v>
      </c>
      <c r="E3" s="16">
        <v>3875</v>
      </c>
      <c r="F3" s="16">
        <v>3872</v>
      </c>
      <c r="G3" s="16">
        <v>3848</v>
      </c>
      <c r="H3" s="16">
        <v>3832</v>
      </c>
      <c r="I3" s="16">
        <v>3814</v>
      </c>
      <c r="J3" s="16">
        <v>3777</v>
      </c>
      <c r="K3" s="16">
        <v>3742</v>
      </c>
      <c r="L3" s="16">
        <v>3706</v>
      </c>
      <c r="M3" s="16">
        <v>3680</v>
      </c>
      <c r="N3" s="16"/>
      <c r="O3" s="16"/>
      <c r="P3" s="16">
        <v>4242</v>
      </c>
      <c r="Q3" s="16">
        <v>3947</v>
      </c>
      <c r="R3" s="16">
        <v>3872</v>
      </c>
      <c r="S3" s="16">
        <v>3777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</row>
    <row r="4" spans="1:93" x14ac:dyDescent="0.2">
      <c r="B4" s="16" t="s">
        <v>57</v>
      </c>
      <c r="C4" s="16">
        <v>254</v>
      </c>
      <c r="D4" s="16">
        <v>252</v>
      </c>
      <c r="E4" s="16">
        <v>248</v>
      </c>
      <c r="F4" s="16">
        <v>245</v>
      </c>
      <c r="G4" s="16">
        <v>241</v>
      </c>
      <c r="H4" s="16">
        <v>238</v>
      </c>
      <c r="I4" s="16">
        <v>236</v>
      </c>
      <c r="J4" s="16">
        <v>238</v>
      </c>
      <c r="K4" s="16">
        <v>239</v>
      </c>
      <c r="L4" s="16">
        <v>239</v>
      </c>
      <c r="M4" s="16">
        <v>238</v>
      </c>
      <c r="N4" s="16"/>
      <c r="O4" s="16"/>
      <c r="P4" s="16">
        <v>275</v>
      </c>
      <c r="Q4" s="16">
        <v>259</v>
      </c>
      <c r="R4" s="16">
        <v>245</v>
      </c>
      <c r="S4" s="16">
        <v>238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</row>
    <row r="5" spans="1:93" x14ac:dyDescent="0.2">
      <c r="B5" s="16" t="s">
        <v>58</v>
      </c>
      <c r="C5" s="16">
        <v>74</v>
      </c>
      <c r="D5" s="16">
        <v>72</v>
      </c>
      <c r="E5" s="16">
        <v>69</v>
      </c>
      <c r="F5" s="16">
        <v>64</v>
      </c>
      <c r="G5" s="16">
        <v>62</v>
      </c>
      <c r="H5" s="16">
        <v>59</v>
      </c>
      <c r="I5" s="16">
        <v>56</v>
      </c>
      <c r="J5" s="16">
        <v>48</v>
      </c>
      <c r="K5" s="16">
        <v>43</v>
      </c>
      <c r="L5" s="16">
        <v>32</v>
      </c>
      <c r="M5" s="16">
        <v>17</v>
      </c>
      <c r="N5" s="16"/>
      <c r="O5" s="16"/>
      <c r="P5" s="16">
        <v>98</v>
      </c>
      <c r="Q5" s="16">
        <v>78</v>
      </c>
      <c r="R5" s="16">
        <v>64</v>
      </c>
      <c r="S5" s="16">
        <v>48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</row>
    <row r="6" spans="1:93" x14ac:dyDescent="0.2">
      <c r="B6" s="16" t="s">
        <v>59</v>
      </c>
      <c r="C6" s="16">
        <v>53</v>
      </c>
      <c r="D6" s="16">
        <v>53</v>
      </c>
      <c r="E6" s="16">
        <v>53</v>
      </c>
      <c r="F6" s="16">
        <v>53</v>
      </c>
      <c r="G6" s="16">
        <v>50</v>
      </c>
      <c r="H6" s="16">
        <v>49</v>
      </c>
      <c r="I6" s="16">
        <v>47</v>
      </c>
      <c r="J6" s="16">
        <v>46</v>
      </c>
      <c r="K6" s="16">
        <v>46</v>
      </c>
      <c r="L6" s="16">
        <v>46</v>
      </c>
      <c r="M6" s="16">
        <v>43</v>
      </c>
      <c r="N6" s="16"/>
      <c r="O6" s="16"/>
      <c r="P6" s="16">
        <v>57</v>
      </c>
      <c r="Q6" s="16">
        <v>54</v>
      </c>
      <c r="R6" s="16">
        <v>53</v>
      </c>
      <c r="S6" s="16">
        <v>46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</row>
    <row r="7" spans="1:93" x14ac:dyDescent="0.2">
      <c r="B7" s="16" t="s">
        <v>60</v>
      </c>
      <c r="C7" s="16">
        <v>69</v>
      </c>
      <c r="D7" s="16">
        <v>70</v>
      </c>
      <c r="E7" s="16">
        <v>70</v>
      </c>
      <c r="F7" s="16">
        <v>72</v>
      </c>
      <c r="G7" s="16">
        <v>71</v>
      </c>
      <c r="H7" s="16">
        <v>71</v>
      </c>
      <c r="I7" s="16">
        <v>71</v>
      </c>
      <c r="J7" s="16">
        <v>70</v>
      </c>
      <c r="K7" s="16">
        <v>69</v>
      </c>
      <c r="L7" s="16">
        <v>69</v>
      </c>
      <c r="M7" s="16">
        <v>66</v>
      </c>
      <c r="N7" s="16"/>
      <c r="O7" s="16"/>
      <c r="P7" s="16">
        <v>78</v>
      </c>
      <c r="Q7" s="16">
        <v>71</v>
      </c>
      <c r="R7" s="16">
        <v>72</v>
      </c>
      <c r="S7" s="16">
        <v>70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</row>
    <row r="8" spans="1:93" x14ac:dyDescent="0.2">
      <c r="B8" s="16" t="s">
        <v>61</v>
      </c>
      <c r="C8" s="16">
        <v>26</v>
      </c>
      <c r="D8" s="16">
        <v>27</v>
      </c>
      <c r="E8" s="16">
        <v>27</v>
      </c>
      <c r="F8" s="16">
        <v>30</v>
      </c>
      <c r="G8" s="16">
        <v>33</v>
      </c>
      <c r="H8" s="16">
        <v>36</v>
      </c>
      <c r="I8" s="16">
        <v>39</v>
      </c>
      <c r="J8" s="16">
        <v>40</v>
      </c>
      <c r="K8" s="16">
        <v>41</v>
      </c>
      <c r="L8" s="16">
        <v>42</v>
      </c>
      <c r="M8" s="16">
        <v>42</v>
      </c>
      <c r="N8" s="16"/>
      <c r="O8" s="16"/>
      <c r="P8" s="16">
        <v>24</v>
      </c>
      <c r="Q8" s="16">
        <v>25</v>
      </c>
      <c r="R8" s="16">
        <v>30</v>
      </c>
      <c r="S8" s="16">
        <v>40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1:93" x14ac:dyDescent="0.2">
      <c r="B9" s="16" t="s">
        <v>62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/>
      <c r="O9" s="16"/>
      <c r="P9" s="16">
        <v>0</v>
      </c>
      <c r="Q9" s="16">
        <v>0</v>
      </c>
      <c r="R9" s="16">
        <v>0</v>
      </c>
      <c r="S9" s="16">
        <v>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spans="1:93" x14ac:dyDescent="0.2">
      <c r="B10" s="16" t="s">
        <v>63</v>
      </c>
      <c r="C10" s="16">
        <v>31</v>
      </c>
      <c r="D10" s="16">
        <v>32</v>
      </c>
      <c r="E10" s="16">
        <v>33</v>
      </c>
      <c r="F10" s="16">
        <v>33</v>
      </c>
      <c r="G10" s="16">
        <v>33</v>
      </c>
      <c r="H10" s="16">
        <v>34</v>
      </c>
      <c r="I10" s="16">
        <v>35</v>
      </c>
      <c r="J10" s="16">
        <v>34</v>
      </c>
      <c r="K10" s="16">
        <v>33</v>
      </c>
      <c r="L10" s="16">
        <v>32</v>
      </c>
      <c r="M10" s="16">
        <v>32</v>
      </c>
      <c r="N10" s="16"/>
      <c r="O10" s="16"/>
      <c r="P10" s="16">
        <v>27</v>
      </c>
      <c r="Q10" s="16">
        <v>31</v>
      </c>
      <c r="R10" s="16">
        <v>33</v>
      </c>
      <c r="S10" s="16">
        <v>34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</row>
    <row r="11" spans="1:93" x14ac:dyDescent="0.2">
      <c r="B11" s="16" t="s">
        <v>64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/>
      <c r="O11" s="16"/>
      <c r="P11" s="16">
        <v>0</v>
      </c>
      <c r="Q11" s="16">
        <v>0</v>
      </c>
      <c r="R11" s="16">
        <v>0</v>
      </c>
      <c r="S11" s="16">
        <v>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</row>
    <row r="12" spans="1:93" x14ac:dyDescent="0.2">
      <c r="B12" s="16" t="s">
        <v>42</v>
      </c>
      <c r="C12" s="16">
        <v>394</v>
      </c>
      <c r="D12" s="16">
        <v>397</v>
      </c>
      <c r="E12" s="16">
        <v>393</v>
      </c>
      <c r="F12" s="16">
        <v>389</v>
      </c>
      <c r="G12" s="16">
        <v>385</v>
      </c>
      <c r="H12" s="16">
        <v>381</v>
      </c>
      <c r="I12" s="16">
        <v>381</v>
      </c>
      <c r="J12" s="16">
        <v>380</v>
      </c>
      <c r="K12" s="16">
        <v>375</v>
      </c>
      <c r="L12" s="16">
        <v>371</v>
      </c>
      <c r="M12" s="16">
        <v>366</v>
      </c>
      <c r="N12" s="16"/>
      <c r="O12" s="16"/>
      <c r="P12" s="16">
        <v>427</v>
      </c>
      <c r="Q12" s="16">
        <v>399</v>
      </c>
      <c r="R12" s="16">
        <v>389</v>
      </c>
      <c r="S12" s="16">
        <v>380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 spans="1:93" x14ac:dyDescent="0.2">
      <c r="B13" s="16" t="s">
        <v>43</v>
      </c>
      <c r="C13" s="16">
        <v>1065</v>
      </c>
      <c r="D13" s="16">
        <v>1054</v>
      </c>
      <c r="E13" s="16">
        <v>1051</v>
      </c>
      <c r="F13" s="16">
        <v>1051</v>
      </c>
      <c r="G13" s="16">
        <v>1036</v>
      </c>
      <c r="H13" s="16">
        <v>1033</v>
      </c>
      <c r="I13" s="16">
        <v>1025</v>
      </c>
      <c r="J13" s="16">
        <v>1016</v>
      </c>
      <c r="K13" s="16">
        <v>1010</v>
      </c>
      <c r="L13" s="16">
        <v>1005</v>
      </c>
      <c r="M13" s="16">
        <v>995</v>
      </c>
      <c r="N13" s="16"/>
      <c r="O13" s="16"/>
      <c r="P13" s="16">
        <v>1127</v>
      </c>
      <c r="Q13" s="16">
        <v>1079</v>
      </c>
      <c r="R13" s="16">
        <v>1051</v>
      </c>
      <c r="S13" s="16">
        <v>1016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 spans="1:93" x14ac:dyDescent="0.2">
      <c r="B14" s="16" t="s">
        <v>44</v>
      </c>
      <c r="C14" s="16">
        <v>478</v>
      </c>
      <c r="D14" s="16">
        <v>481</v>
      </c>
      <c r="E14" s="16">
        <v>478</v>
      </c>
      <c r="F14" s="16">
        <v>475</v>
      </c>
      <c r="G14" s="16">
        <v>475</v>
      </c>
      <c r="H14" s="16">
        <v>478</v>
      </c>
      <c r="I14" s="16">
        <v>481</v>
      </c>
      <c r="J14" s="16">
        <v>479</v>
      </c>
      <c r="K14" s="16">
        <v>377</v>
      </c>
      <c r="L14" s="16">
        <v>477</v>
      </c>
      <c r="M14" s="16">
        <v>476</v>
      </c>
      <c r="N14" s="16"/>
      <c r="O14" s="16"/>
      <c r="P14" s="16">
        <v>653</v>
      </c>
      <c r="Q14" s="16">
        <v>481</v>
      </c>
      <c r="R14" s="16">
        <v>475</v>
      </c>
      <c r="S14" s="16">
        <v>479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</row>
    <row r="15" spans="1:93" x14ac:dyDescent="0.2">
      <c r="B15" s="16" t="s">
        <v>53</v>
      </c>
      <c r="C15" s="16">
        <v>619</v>
      </c>
      <c r="D15" s="16">
        <v>617</v>
      </c>
      <c r="E15" s="16">
        <v>612</v>
      </c>
      <c r="F15" s="16">
        <v>608</v>
      </c>
      <c r="G15" s="16">
        <v>601</v>
      </c>
      <c r="H15" s="16">
        <v>595</v>
      </c>
      <c r="I15" s="16">
        <v>593</v>
      </c>
      <c r="J15" s="16">
        <v>574</v>
      </c>
      <c r="K15" s="16">
        <v>567</v>
      </c>
      <c r="L15" s="16">
        <v>562</v>
      </c>
      <c r="M15" s="16">
        <v>560</v>
      </c>
      <c r="N15" s="16"/>
      <c r="O15" s="16"/>
      <c r="P15" s="16">
        <v>650</v>
      </c>
      <c r="Q15" s="16">
        <v>623</v>
      </c>
      <c r="R15" s="16">
        <v>608</v>
      </c>
      <c r="S15" s="16">
        <v>574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</row>
    <row r="16" spans="1:93" x14ac:dyDescent="0.2">
      <c r="B16" s="16" t="s">
        <v>45</v>
      </c>
      <c r="C16" s="16">
        <v>738</v>
      </c>
      <c r="D16" s="16">
        <v>734</v>
      </c>
      <c r="E16" s="16">
        <v>735</v>
      </c>
      <c r="F16" s="16">
        <v>745</v>
      </c>
      <c r="G16" s="16">
        <v>745</v>
      </c>
      <c r="H16" s="16">
        <v>750</v>
      </c>
      <c r="I16" s="16">
        <v>753</v>
      </c>
      <c r="J16" s="16">
        <v>759</v>
      </c>
      <c r="K16" s="16">
        <v>753</v>
      </c>
      <c r="L16" s="16">
        <v>753</v>
      </c>
      <c r="M16" s="16">
        <v>754</v>
      </c>
      <c r="N16" s="16"/>
      <c r="O16" s="16"/>
      <c r="P16" s="16">
        <v>757</v>
      </c>
      <c r="Q16" s="16">
        <v>740</v>
      </c>
      <c r="R16" s="16">
        <v>745</v>
      </c>
      <c r="S16" s="16">
        <v>759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</row>
    <row r="17" spans="2:93" x14ac:dyDescent="0.2">
      <c r="B17" s="16" t="s">
        <v>46</v>
      </c>
      <c r="C17" s="16">
        <v>1120</v>
      </c>
      <c r="D17" s="16">
        <v>1116</v>
      </c>
      <c r="E17" s="16">
        <v>1106</v>
      </c>
      <c r="F17" s="16">
        <v>1101</v>
      </c>
      <c r="G17" s="16">
        <v>1096</v>
      </c>
      <c r="H17" s="16">
        <v>1082</v>
      </c>
      <c r="I17" s="16">
        <v>1065</v>
      </c>
      <c r="J17" s="16">
        <v>1045</v>
      </c>
      <c r="K17" s="16">
        <v>1031</v>
      </c>
      <c r="L17" s="16">
        <v>998</v>
      </c>
      <c r="M17" s="16">
        <v>967</v>
      </c>
      <c r="N17" s="16"/>
      <c r="O17" s="16"/>
      <c r="P17" s="16">
        <v>1187</v>
      </c>
      <c r="Q17" s="16">
        <v>1143</v>
      </c>
      <c r="R17" s="16">
        <v>1101</v>
      </c>
      <c r="S17" s="16">
        <v>1045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</row>
    <row r="18" spans="2:93" x14ac:dyDescent="0.2">
      <c r="B18" s="17" t="s">
        <v>54</v>
      </c>
      <c r="C18" s="17">
        <v>4414</v>
      </c>
      <c r="D18" s="17">
        <v>4399</v>
      </c>
      <c r="E18" s="17">
        <v>4375</v>
      </c>
      <c r="F18" s="17">
        <v>4369</v>
      </c>
      <c r="G18" s="17">
        <v>4338</v>
      </c>
      <c r="H18" s="17">
        <v>4319</v>
      </c>
      <c r="I18" s="17">
        <v>4298</v>
      </c>
      <c r="J18" s="17">
        <v>4253</v>
      </c>
      <c r="K18" s="17">
        <v>4213</v>
      </c>
      <c r="L18" s="17">
        <v>4166</v>
      </c>
      <c r="M18" s="17">
        <v>4118</v>
      </c>
      <c r="N18" s="17"/>
      <c r="O18" s="17"/>
      <c r="P18" s="17">
        <f t="shared" ref="P18:R18" si="0">+SUM(P12:P17)</f>
        <v>4801</v>
      </c>
      <c r="Q18" s="17">
        <f t="shared" si="0"/>
        <v>4465</v>
      </c>
      <c r="R18" s="17">
        <f t="shared" si="0"/>
        <v>4369</v>
      </c>
      <c r="S18" s="17">
        <f>+SUM(S12:S17)</f>
        <v>4253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</row>
    <row r="19" spans="2:93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</row>
    <row r="20" spans="2:93" x14ac:dyDescent="0.2">
      <c r="B20" s="16" t="s">
        <v>47</v>
      </c>
      <c r="C20" s="16">
        <v>4842</v>
      </c>
      <c r="D20" s="16">
        <v>5303</v>
      </c>
      <c r="E20" s="16">
        <v>5809</v>
      </c>
      <c r="F20" s="16">
        <f>+R20-SUM(C20:E20)</f>
        <v>5353</v>
      </c>
      <c r="G20" s="16">
        <v>4673</v>
      </c>
      <c r="H20" s="16">
        <v>5514</v>
      </c>
      <c r="I20" s="16">
        <v>5313</v>
      </c>
      <c r="J20" s="16">
        <f>+S20-SUM(G20:I20)</f>
        <v>5127</v>
      </c>
      <c r="K20" s="16">
        <v>4606</v>
      </c>
      <c r="L20" s="16">
        <v>5160</v>
      </c>
      <c r="M20" s="16">
        <v>5248</v>
      </c>
      <c r="N20" s="16"/>
      <c r="O20" s="16"/>
      <c r="P20" s="16"/>
      <c r="Q20" s="16"/>
      <c r="R20" s="16">
        <v>21307</v>
      </c>
      <c r="S20" s="16">
        <v>20627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</row>
    <row r="21" spans="2:93" x14ac:dyDescent="0.2">
      <c r="B21" s="16" t="s">
        <v>48</v>
      </c>
      <c r="C21" s="16">
        <v>17558</v>
      </c>
      <c r="D21" s="16">
        <v>19584</v>
      </c>
      <c r="E21" s="16">
        <v>20581</v>
      </c>
      <c r="F21" s="16">
        <f t="shared" ref="F21:F37" si="1">+R21-SUM(C21:E21)</f>
        <v>21326</v>
      </c>
      <c r="G21" s="16">
        <v>17295</v>
      </c>
      <c r="H21" s="16">
        <v>20470</v>
      </c>
      <c r="I21" s="16">
        <v>19731</v>
      </c>
      <c r="J21" s="16">
        <f t="shared" ref="J21:J37" si="2">+S21-SUM(G21:I21)</f>
        <v>22054</v>
      </c>
      <c r="K21" s="16">
        <v>17956</v>
      </c>
      <c r="L21" s="16">
        <v>19943</v>
      </c>
      <c r="M21" s="16">
        <v>19863</v>
      </c>
      <c r="N21" s="16"/>
      <c r="O21" s="16"/>
      <c r="P21" s="16"/>
      <c r="Q21" s="16"/>
      <c r="R21" s="16">
        <v>79049</v>
      </c>
      <c r="S21" s="16">
        <v>79550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spans="2:93" x14ac:dyDescent="0.2">
      <c r="B22" s="16" t="s">
        <v>49</v>
      </c>
      <c r="C22" s="16">
        <v>4081</v>
      </c>
      <c r="D22" s="16">
        <v>4706</v>
      </c>
      <c r="E22" s="16">
        <v>5306</v>
      </c>
      <c r="F22" s="16">
        <f t="shared" si="1"/>
        <v>5540</v>
      </c>
      <c r="G22" s="16">
        <v>4581</v>
      </c>
      <c r="H22" s="16">
        <v>5561</v>
      </c>
      <c r="I22" s="16">
        <v>5417</v>
      </c>
      <c r="J22" s="16">
        <f t="shared" si="2"/>
        <v>5622</v>
      </c>
      <c r="K22" s="16">
        <v>4746</v>
      </c>
      <c r="L22" s="16">
        <v>5080</v>
      </c>
      <c r="M22" s="16">
        <v>5425</v>
      </c>
      <c r="N22" s="16"/>
      <c r="O22" s="16"/>
      <c r="P22" s="16"/>
      <c r="Q22" s="16"/>
      <c r="R22" s="16">
        <v>19633</v>
      </c>
      <c r="S22" s="16">
        <v>21181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2:93" x14ac:dyDescent="0.2">
      <c r="B23" s="16" t="s">
        <v>50</v>
      </c>
      <c r="C23" s="16">
        <v>7047</v>
      </c>
      <c r="D23" s="16">
        <v>7470</v>
      </c>
      <c r="E23" s="16">
        <v>8206</v>
      </c>
      <c r="F23" s="16">
        <f t="shared" si="1"/>
        <v>8463</v>
      </c>
      <c r="G23" s="16">
        <v>6884</v>
      </c>
      <c r="H23" s="16">
        <v>7519</v>
      </c>
      <c r="I23" s="16">
        <v>8252</v>
      </c>
      <c r="J23" s="16">
        <f t="shared" si="2"/>
        <v>8852</v>
      </c>
      <c r="K23" s="16">
        <v>7363</v>
      </c>
      <c r="L23" s="16">
        <v>7452</v>
      </c>
      <c r="M23" s="16">
        <v>7946</v>
      </c>
      <c r="N23" s="16"/>
      <c r="O23" s="16"/>
      <c r="P23" s="16"/>
      <c r="Q23" s="16"/>
      <c r="R23" s="16">
        <v>31186</v>
      </c>
      <c r="S23" s="16">
        <v>31507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2:93" x14ac:dyDescent="0.2">
      <c r="B24" s="16" t="s">
        <v>51</v>
      </c>
      <c r="C24" s="16">
        <v>13526</v>
      </c>
      <c r="D24" s="16">
        <v>12847</v>
      </c>
      <c r="E24" s="16">
        <v>13445</v>
      </c>
      <c r="F24" s="16">
        <f t="shared" si="1"/>
        <v>13967</v>
      </c>
      <c r="G24" s="16">
        <v>12728</v>
      </c>
      <c r="H24" s="16">
        <v>13005</v>
      </c>
      <c r="I24" s="16">
        <v>13124</v>
      </c>
      <c r="J24" s="16">
        <f t="shared" si="2"/>
        <v>12941</v>
      </c>
      <c r="K24" s="16">
        <v>13202</v>
      </c>
      <c r="L24" s="16">
        <v>12020</v>
      </c>
      <c r="M24" s="16">
        <v>12085</v>
      </c>
      <c r="N24" s="16"/>
      <c r="O24" s="16"/>
      <c r="P24" s="16"/>
      <c r="Q24" s="16"/>
      <c r="R24" s="16">
        <v>53785</v>
      </c>
      <c r="S24" s="16">
        <v>51798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2:93" x14ac:dyDescent="0.2">
      <c r="B25" s="16" t="s">
        <v>52</v>
      </c>
      <c r="C25" s="16">
        <v>7818</v>
      </c>
      <c r="D25" s="16">
        <v>7706</v>
      </c>
      <c r="E25" s="16">
        <v>7550</v>
      </c>
      <c r="F25" s="16">
        <f t="shared" si="1"/>
        <v>8001</v>
      </c>
      <c r="G25" s="16">
        <v>7508</v>
      </c>
      <c r="H25" s="16">
        <v>7536</v>
      </c>
      <c r="I25" s="16">
        <v>7174</v>
      </c>
      <c r="J25" s="16">
        <f t="shared" si="2"/>
        <v>7597</v>
      </c>
      <c r="K25" s="16">
        <v>7460</v>
      </c>
      <c r="L25" s="16">
        <v>7059</v>
      </c>
      <c r="M25" s="16">
        <v>6450</v>
      </c>
      <c r="N25" s="16"/>
      <c r="O25" s="16"/>
      <c r="P25" s="16"/>
      <c r="Q25" s="16"/>
      <c r="R25" s="16">
        <v>31075</v>
      </c>
      <c r="S25" s="16">
        <v>29815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2:93" x14ac:dyDescent="0.2">
      <c r="B26" s="17" t="s">
        <v>22</v>
      </c>
      <c r="C26" s="17">
        <v>54872</v>
      </c>
      <c r="D26" s="17">
        <v>57616</v>
      </c>
      <c r="E26" s="17">
        <v>60897</v>
      </c>
      <c r="F26" s="17">
        <f t="shared" si="1"/>
        <v>62650</v>
      </c>
      <c r="G26" s="17">
        <v>53669</v>
      </c>
      <c r="H26" s="17">
        <v>59605</v>
      </c>
      <c r="I26" s="17">
        <v>59011</v>
      </c>
      <c r="J26" s="17">
        <f t="shared" si="2"/>
        <v>62193</v>
      </c>
      <c r="K26" s="17">
        <v>55333</v>
      </c>
      <c r="L26" s="17">
        <v>56714</v>
      </c>
      <c r="M26" s="17">
        <v>57017</v>
      </c>
      <c r="N26" s="17"/>
      <c r="O26" s="17"/>
      <c r="P26" s="17">
        <v>198967</v>
      </c>
      <c r="Q26" s="17">
        <v>223553</v>
      </c>
      <c r="R26" s="17">
        <v>236035</v>
      </c>
      <c r="S26" s="17">
        <v>234478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2:93" x14ac:dyDescent="0.2">
      <c r="B27" s="16" t="s">
        <v>23</v>
      </c>
      <c r="C27" s="16">
        <v>28986</v>
      </c>
      <c r="D27" s="16">
        <v>27278</v>
      </c>
      <c r="E27" s="16">
        <v>29882</v>
      </c>
      <c r="F27" s="16">
        <f t="shared" si="1"/>
        <v>28993</v>
      </c>
      <c r="G27" s="16">
        <v>26014</v>
      </c>
      <c r="H27" s="16">
        <v>26036</v>
      </c>
      <c r="I27" s="16">
        <v>28878</v>
      </c>
      <c r="J27" s="16">
        <f t="shared" si="2"/>
        <v>28251</v>
      </c>
      <c r="K27" s="16">
        <v>28164</v>
      </c>
      <c r="L27" s="16">
        <v>25289</v>
      </c>
      <c r="M27" s="16">
        <v>26874</v>
      </c>
      <c r="N27" s="16"/>
      <c r="O27" s="16"/>
      <c r="P27" s="16">
        <v>93961</v>
      </c>
      <c r="Q27" s="16">
        <v>110183</v>
      </c>
      <c r="R27" s="16">
        <v>115139</v>
      </c>
      <c r="S27" s="16">
        <v>109179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2:93" x14ac:dyDescent="0.2">
      <c r="B28" s="16" t="s">
        <v>24</v>
      </c>
      <c r="C28" s="16">
        <f t="shared" ref="C28:F28" si="3">C26-C27</f>
        <v>25886</v>
      </c>
      <c r="D28" s="16">
        <f t="shared" si="3"/>
        <v>30338</v>
      </c>
      <c r="E28" s="16">
        <f t="shared" si="3"/>
        <v>31015</v>
      </c>
      <c r="F28" s="16">
        <f t="shared" si="3"/>
        <v>33657</v>
      </c>
      <c r="G28" s="16">
        <f>G26-G27</f>
        <v>27655</v>
      </c>
      <c r="H28" s="16">
        <f t="shared" ref="H28:N28" si="4">H26-H27</f>
        <v>33569</v>
      </c>
      <c r="I28" s="16">
        <f t="shared" si="4"/>
        <v>30133</v>
      </c>
      <c r="J28" s="16">
        <f t="shared" si="4"/>
        <v>33942</v>
      </c>
      <c r="K28" s="16">
        <f t="shared" si="4"/>
        <v>27169</v>
      </c>
      <c r="L28" s="16">
        <f t="shared" si="4"/>
        <v>31425</v>
      </c>
      <c r="M28" s="16">
        <f t="shared" si="4"/>
        <v>30143</v>
      </c>
      <c r="N28" s="16">
        <f t="shared" si="4"/>
        <v>0</v>
      </c>
      <c r="O28" s="16"/>
      <c r="P28" s="16">
        <f t="shared" ref="P28:Q28" si="5">P26-P27</f>
        <v>105006</v>
      </c>
      <c r="Q28" s="16">
        <f t="shared" si="5"/>
        <v>113370</v>
      </c>
      <c r="R28" s="16">
        <f>R26-R27</f>
        <v>120896</v>
      </c>
      <c r="S28" s="16">
        <f>S26-S27</f>
        <v>125299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2:93" x14ac:dyDescent="0.2">
      <c r="B29" s="16" t="s">
        <v>25</v>
      </c>
      <c r="C29" s="16">
        <v>23108</v>
      </c>
      <c r="D29" s="16">
        <v>23375</v>
      </c>
      <c r="E29" s="16">
        <v>23648</v>
      </c>
      <c r="F29" s="16">
        <f t="shared" si="1"/>
        <v>26304</v>
      </c>
      <c r="G29" s="16">
        <v>22643</v>
      </c>
      <c r="H29" s="16">
        <v>23894</v>
      </c>
      <c r="I29" s="16">
        <v>24167</v>
      </c>
      <c r="J29" s="16">
        <f t="shared" si="2"/>
        <v>26449</v>
      </c>
      <c r="K29" s="16">
        <v>23115</v>
      </c>
      <c r="L29" s="16">
        <v>23127</v>
      </c>
      <c r="M29" s="16">
        <v>22700</v>
      </c>
      <c r="N29" s="16"/>
      <c r="O29" s="16"/>
      <c r="P29" s="16">
        <v>80535</v>
      </c>
      <c r="Q29" s="16">
        <v>94542</v>
      </c>
      <c r="R29" s="16">
        <v>96435</v>
      </c>
      <c r="S29" s="16">
        <v>97153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2:93" x14ac:dyDescent="0.2">
      <c r="B30" s="16" t="s">
        <v>26</v>
      </c>
      <c r="C30" s="16">
        <v>3052</v>
      </c>
      <c r="D30" s="16">
        <v>2210</v>
      </c>
      <c r="E30" s="16">
        <v>2623</v>
      </c>
      <c r="F30" s="16">
        <f t="shared" si="1"/>
        <v>3010</v>
      </c>
      <c r="G30" s="16">
        <v>2921</v>
      </c>
      <c r="H30" s="16">
        <v>2552</v>
      </c>
      <c r="I30" s="16">
        <v>2435</v>
      </c>
      <c r="J30" s="16">
        <f t="shared" si="2"/>
        <v>2854</v>
      </c>
      <c r="K30" s="16">
        <v>2823</v>
      </c>
      <c r="L30" s="16">
        <v>2362</v>
      </c>
      <c r="M30" s="16">
        <v>2467</v>
      </c>
      <c r="N30" s="16"/>
      <c r="O30" s="16"/>
      <c r="P30" s="16">
        <v>9216</v>
      </c>
      <c r="Q30" s="16">
        <v>11390</v>
      </c>
      <c r="R30" s="16">
        <v>10895</v>
      </c>
      <c r="S30" s="16">
        <v>10762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2:93" x14ac:dyDescent="0.2">
      <c r="B31" s="16" t="s">
        <v>27</v>
      </c>
      <c r="C31" s="16">
        <v>999</v>
      </c>
      <c r="D31" s="16">
        <v>-12</v>
      </c>
      <c r="E31" s="16">
        <v>-5</v>
      </c>
      <c r="F31" s="16">
        <f t="shared" si="1"/>
        <v>-11</v>
      </c>
      <c r="G31" s="16">
        <v>-14</v>
      </c>
      <c r="H31" s="16">
        <v>-25</v>
      </c>
      <c r="I31" s="16">
        <v>-24</v>
      </c>
      <c r="J31" s="16">
        <f t="shared" si="2"/>
        <v>-15</v>
      </c>
      <c r="K31" s="16">
        <v>-28</v>
      </c>
      <c r="L31" s="16">
        <v>-22</v>
      </c>
      <c r="M31" s="16">
        <v>-62</v>
      </c>
      <c r="N31" s="16"/>
      <c r="O31" s="16"/>
      <c r="P31" s="16">
        <v>0</v>
      </c>
      <c r="Q31" s="16">
        <v>-269</v>
      </c>
      <c r="R31" s="16">
        <v>971</v>
      </c>
      <c r="S31" s="16">
        <v>-78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</row>
    <row r="32" spans="2:93" x14ac:dyDescent="0.2">
      <c r="B32" s="16" t="s">
        <v>28</v>
      </c>
      <c r="C32" s="16">
        <f t="shared" ref="C32:F32" si="6">C28-SUM(C29:C30)+C31</f>
        <v>725</v>
      </c>
      <c r="D32" s="16">
        <f t="shared" si="6"/>
        <v>4741</v>
      </c>
      <c r="E32" s="16">
        <f t="shared" si="6"/>
        <v>4739</v>
      </c>
      <c r="F32" s="16">
        <f t="shared" si="6"/>
        <v>4332</v>
      </c>
      <c r="G32" s="16">
        <f>G28-SUM(G29:G30)+G31</f>
        <v>2077</v>
      </c>
      <c r="H32" s="16">
        <f t="shared" ref="H32:N32" si="7">H28-SUM(H29:H30)+H31</f>
        <v>7098</v>
      </c>
      <c r="I32" s="16">
        <f t="shared" si="7"/>
        <v>3507</v>
      </c>
      <c r="J32" s="16">
        <f t="shared" si="7"/>
        <v>4624</v>
      </c>
      <c r="K32" s="16">
        <f>K28-SUM(K29:K30)+K31</f>
        <v>1203</v>
      </c>
      <c r="L32" s="16">
        <f t="shared" si="7"/>
        <v>5914</v>
      </c>
      <c r="M32" s="16">
        <f t="shared" si="7"/>
        <v>4914</v>
      </c>
      <c r="N32" s="16">
        <f t="shared" si="7"/>
        <v>0</v>
      </c>
      <c r="O32" s="16"/>
      <c r="P32" s="16">
        <f t="shared" ref="P32" si="8">P28-SUM(P29:P30)+P31</f>
        <v>15255</v>
      </c>
      <c r="Q32" s="16">
        <f>Q28-SUM(Q29:Q30)+Q31</f>
        <v>7169</v>
      </c>
      <c r="R32" s="16">
        <f>R28-SUM(R29:R30)+R31</f>
        <v>14537</v>
      </c>
      <c r="S32" s="16">
        <f>S28-SUM(S29:S30)+S31</f>
        <v>17306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</row>
    <row r="33" spans="2:93" x14ac:dyDescent="0.2">
      <c r="B33" s="16" t="s">
        <v>33</v>
      </c>
      <c r="C33" s="16">
        <v>-329</v>
      </c>
      <c r="D33" s="16">
        <v>-416</v>
      </c>
      <c r="E33" s="16">
        <v>-366</v>
      </c>
      <c r="F33" s="16">
        <f t="shared" si="1"/>
        <v>-416</v>
      </c>
      <c r="G33" s="16">
        <v>-471</v>
      </c>
      <c r="H33" s="16">
        <v>-430</v>
      </c>
      <c r="I33" s="16">
        <v>-422</v>
      </c>
      <c r="J33" s="16">
        <f t="shared" si="2"/>
        <v>-540</v>
      </c>
      <c r="K33" s="16">
        <v>-441</v>
      </c>
      <c r="L33" s="16">
        <v>-623</v>
      </c>
      <c r="M33" s="16">
        <v>-592</v>
      </c>
      <c r="N33" s="16"/>
      <c r="O33" s="16"/>
      <c r="P33" s="16">
        <f>203-1158</f>
        <v>-955</v>
      </c>
      <c r="Q33" s="16">
        <f>162-1115</f>
        <v>-953</v>
      </c>
      <c r="R33" s="16">
        <f>616-2143</f>
        <v>-1527</v>
      </c>
      <c r="S33" s="16">
        <f>890-2753</f>
        <v>-1863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</row>
    <row r="34" spans="2:93" x14ac:dyDescent="0.2">
      <c r="B34" s="16" t="s">
        <v>34</v>
      </c>
      <c r="C34" s="16">
        <f t="shared" ref="C34:F34" si="9">C32+C33</f>
        <v>396</v>
      </c>
      <c r="D34" s="16">
        <f t="shared" si="9"/>
        <v>4325</v>
      </c>
      <c r="E34" s="16">
        <f t="shared" si="9"/>
        <v>4373</v>
      </c>
      <c r="F34" s="16">
        <f t="shared" si="9"/>
        <v>3916</v>
      </c>
      <c r="G34" s="16">
        <f>G32+G33</f>
        <v>1606</v>
      </c>
      <c r="H34" s="16">
        <f t="shared" ref="H34:N34" si="10">H32+H33</f>
        <v>6668</v>
      </c>
      <c r="I34" s="16">
        <f t="shared" si="10"/>
        <v>3085</v>
      </c>
      <c r="J34" s="16">
        <f t="shared" si="10"/>
        <v>4084</v>
      </c>
      <c r="K34" s="16">
        <f t="shared" si="10"/>
        <v>762</v>
      </c>
      <c r="L34" s="16">
        <f t="shared" si="10"/>
        <v>5291</v>
      </c>
      <c r="M34" s="16">
        <f t="shared" si="10"/>
        <v>4322</v>
      </c>
      <c r="N34" s="16">
        <f t="shared" si="10"/>
        <v>0</v>
      </c>
      <c r="O34" s="16"/>
      <c r="P34" s="16">
        <f t="shared" ref="P34" si="11">P32+P33</f>
        <v>14300</v>
      </c>
      <c r="Q34" s="16">
        <f>Q32+Q33</f>
        <v>6216</v>
      </c>
      <c r="R34" s="16">
        <f t="shared" ref="R34:S34" si="12">R32+R33</f>
        <v>13010</v>
      </c>
      <c r="S34" s="16">
        <f t="shared" si="12"/>
        <v>15443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</row>
    <row r="35" spans="2:93" x14ac:dyDescent="0.2">
      <c r="B35" s="16" t="s">
        <v>35</v>
      </c>
      <c r="C35" s="16">
        <v>-144</v>
      </c>
      <c r="D35" s="16">
        <v>1037</v>
      </c>
      <c r="E35" s="16">
        <v>1054</v>
      </c>
      <c r="F35" s="16">
        <f t="shared" si="1"/>
        <v>2340</v>
      </c>
      <c r="G35" s="16">
        <v>405</v>
      </c>
      <c r="H35" s="16">
        <v>1673</v>
      </c>
      <c r="I35" s="16">
        <v>778</v>
      </c>
      <c r="J35" s="16">
        <f t="shared" si="2"/>
        <v>1003</v>
      </c>
      <c r="K35" s="16">
        <v>183</v>
      </c>
      <c r="L35" s="16">
        <v>1329</v>
      </c>
      <c r="M35" s="16">
        <v>1110</v>
      </c>
      <c r="N35" s="16"/>
      <c r="O35" s="16"/>
      <c r="P35" s="16">
        <v>3290</v>
      </c>
      <c r="Q35" s="16">
        <v>2650</v>
      </c>
      <c r="R35" s="16">
        <v>4287</v>
      </c>
      <c r="S35" s="16">
        <v>3859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</row>
    <row r="36" spans="2:93" x14ac:dyDescent="0.2">
      <c r="B36" s="16" t="s">
        <v>36</v>
      </c>
      <c r="C36" s="16">
        <f t="shared" ref="C36:F36" si="13">C34-C35</f>
        <v>540</v>
      </c>
      <c r="D36" s="16">
        <f t="shared" si="13"/>
        <v>3288</v>
      </c>
      <c r="E36" s="16">
        <f t="shared" si="13"/>
        <v>3319</v>
      </c>
      <c r="F36" s="16">
        <f t="shared" si="13"/>
        <v>1576</v>
      </c>
      <c r="G36" s="16">
        <f>G34-G35</f>
        <v>1201</v>
      </c>
      <c r="H36" s="16">
        <f t="shared" ref="H36:N36" si="14">H34-H35</f>
        <v>4995</v>
      </c>
      <c r="I36" s="16">
        <f t="shared" si="14"/>
        <v>2307</v>
      </c>
      <c r="J36" s="16">
        <f t="shared" si="14"/>
        <v>3081</v>
      </c>
      <c r="K36" s="16">
        <f t="shared" si="14"/>
        <v>579</v>
      </c>
      <c r="L36" s="16">
        <f t="shared" si="14"/>
        <v>3962</v>
      </c>
      <c r="M36" s="16">
        <f t="shared" si="14"/>
        <v>3212</v>
      </c>
      <c r="N36" s="16">
        <f t="shared" si="14"/>
        <v>0</v>
      </c>
      <c r="O36" s="16"/>
      <c r="P36" s="16">
        <f>P34-P35</f>
        <v>11010</v>
      </c>
      <c r="Q36" s="16">
        <f>Q34-Q35</f>
        <v>3566</v>
      </c>
      <c r="R36" s="16">
        <f>R34-R35</f>
        <v>8723</v>
      </c>
      <c r="S36" s="16">
        <f>S34-S35</f>
        <v>11584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</row>
    <row r="37" spans="2:93" x14ac:dyDescent="0.2">
      <c r="B37" s="16" t="s">
        <v>37</v>
      </c>
      <c r="C37" s="16">
        <v>1</v>
      </c>
      <c r="D37" s="16">
        <v>8</v>
      </c>
      <c r="E37" s="16">
        <v>9</v>
      </c>
      <c r="F37" s="16">
        <f t="shared" si="1"/>
        <v>11</v>
      </c>
      <c r="G37" s="16">
        <v>8</v>
      </c>
      <c r="H37" s="16">
        <v>13</v>
      </c>
      <c r="I37" s="16">
        <v>12</v>
      </c>
      <c r="J37" s="16">
        <f t="shared" si="2"/>
        <v>4</v>
      </c>
      <c r="K37" s="16">
        <v>11</v>
      </c>
      <c r="L37" s="16">
        <v>15</v>
      </c>
      <c r="M37" s="16">
        <v>17</v>
      </c>
      <c r="N37" s="16"/>
      <c r="O37" s="16"/>
      <c r="P37" s="16">
        <v>0</v>
      </c>
      <c r="Q37" s="16">
        <v>0</v>
      </c>
      <c r="R37" s="16">
        <v>29</v>
      </c>
      <c r="S37" s="16">
        <v>37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</row>
    <row r="38" spans="2:93" x14ac:dyDescent="0.2">
      <c r="B38" s="16" t="s">
        <v>38</v>
      </c>
      <c r="C38" s="16">
        <f t="shared" ref="C38:F38" si="15">C36+C37</f>
        <v>541</v>
      </c>
      <c r="D38" s="16">
        <f t="shared" si="15"/>
        <v>3296</v>
      </c>
      <c r="E38" s="16">
        <f t="shared" si="15"/>
        <v>3328</v>
      </c>
      <c r="F38" s="16">
        <f t="shared" si="15"/>
        <v>1587</v>
      </c>
      <c r="G38" s="16">
        <f>G36+G37</f>
        <v>1209</v>
      </c>
      <c r="H38" s="16">
        <f t="shared" ref="H38:N38" si="16">H36+H37</f>
        <v>5008</v>
      </c>
      <c r="I38" s="16">
        <f t="shared" si="16"/>
        <v>2319</v>
      </c>
      <c r="J38" s="16">
        <f t="shared" si="16"/>
        <v>3085</v>
      </c>
      <c r="K38" s="16">
        <f t="shared" si="16"/>
        <v>590</v>
      </c>
      <c r="L38" s="16">
        <f t="shared" si="16"/>
        <v>3977</v>
      </c>
      <c r="M38" s="16">
        <f t="shared" si="16"/>
        <v>3229</v>
      </c>
      <c r="N38" s="16">
        <f t="shared" si="16"/>
        <v>0</v>
      </c>
      <c r="O38" s="16"/>
      <c r="P38" s="16">
        <f>P36+P37</f>
        <v>11010</v>
      </c>
      <c r="Q38" s="16">
        <f>Q36+Q37</f>
        <v>3566</v>
      </c>
      <c r="R38" s="16">
        <f>R36+R37</f>
        <v>8752</v>
      </c>
      <c r="S38" s="16">
        <f>S36+S37</f>
        <v>11621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</row>
    <row r="39" spans="2:9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</row>
    <row r="40" spans="2:93" x14ac:dyDescent="0.2">
      <c r="B40" s="2" t="s">
        <v>40</v>
      </c>
      <c r="C40" s="18">
        <f t="shared" ref="C40:F40" si="17">C38/C41</f>
        <v>0.33208581195594861</v>
      </c>
      <c r="D40" s="18">
        <f t="shared" si="17"/>
        <v>2.0224742542586398</v>
      </c>
      <c r="E40" s="18">
        <f t="shared" si="17"/>
        <v>2.0421099266300833</v>
      </c>
      <c r="F40" s="18">
        <f t="shared" si="17"/>
        <v>0.97415930420349439</v>
      </c>
      <c r="G40" s="18">
        <f>G38/G41</f>
        <v>0.74745207867721386</v>
      </c>
      <c r="H40" s="18">
        <f t="shared" ref="H40:N40" si="18">H38/H41</f>
        <v>3.1095122014824823</v>
      </c>
      <c r="I40" s="18">
        <f t="shared" si="18"/>
        <v>1.4398879383462213</v>
      </c>
      <c r="J40" s="18">
        <f t="shared" si="18"/>
        <v>1.9142407723977028</v>
      </c>
      <c r="K40" s="18">
        <f t="shared" si="18"/>
        <v>0.36771786192630562</v>
      </c>
      <c r="L40" s="18">
        <f t="shared" si="18"/>
        <v>2.4786676896286735</v>
      </c>
      <c r="M40" s="18">
        <f t="shared" si="18"/>
        <v>2.013318202790837</v>
      </c>
      <c r="N40" s="18" t="e">
        <f t="shared" si="18"/>
        <v>#DIV/0!</v>
      </c>
      <c r="O40" s="18"/>
      <c r="P40" s="18">
        <f t="shared" ref="P40:Q40" si="19">P38/P41</f>
        <v>6.6522785715666757</v>
      </c>
      <c r="Q40" s="18">
        <f t="shared" si="19"/>
        <v>2.1614125431024815</v>
      </c>
      <c r="R40" s="18">
        <f>R38/R41</f>
        <v>5.3723013424001147</v>
      </c>
      <c r="S40" s="18">
        <f>S38/S41</f>
        <v>7.2108239922313473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</row>
    <row r="41" spans="2:93" x14ac:dyDescent="0.2">
      <c r="B41" s="2" t="s">
        <v>39</v>
      </c>
      <c r="C41" s="3">
        <v>1629.097</v>
      </c>
      <c r="D41" s="3">
        <v>1629.6869999999999</v>
      </c>
      <c r="E41" s="3">
        <v>1629.6869999999999</v>
      </c>
      <c r="F41" s="3">
        <f>+R41</f>
        <v>1629.097</v>
      </c>
      <c r="G41" s="3">
        <v>1617.4949999999999</v>
      </c>
      <c r="H41" s="3">
        <v>1610.5419999999999</v>
      </c>
      <c r="I41" s="3">
        <v>1610.5419999999999</v>
      </c>
      <c r="J41" s="16">
        <f>+S41</f>
        <v>1611.605</v>
      </c>
      <c r="K41" s="3">
        <v>1604.491</v>
      </c>
      <c r="L41" s="3">
        <v>1604.491</v>
      </c>
      <c r="M41" s="3">
        <v>1603.82</v>
      </c>
      <c r="N41" s="3"/>
      <c r="O41" s="3"/>
      <c r="P41" s="3">
        <v>1655.0719999999999</v>
      </c>
      <c r="Q41" s="3">
        <v>1649.847</v>
      </c>
      <c r="R41" s="3">
        <v>1629.097</v>
      </c>
      <c r="S41" s="3">
        <v>1611.605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</row>
    <row r="42" spans="2:9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</row>
    <row r="43" spans="2:93" x14ac:dyDescent="0.2">
      <c r="B43" s="1" t="s">
        <v>71</v>
      </c>
      <c r="C43" s="19"/>
      <c r="D43" s="19"/>
      <c r="E43" s="19"/>
      <c r="F43" s="19"/>
      <c r="G43" s="19">
        <f>G26/C26-1</f>
        <v>-2.1923749817757687E-2</v>
      </c>
      <c r="H43" s="19">
        <f t="shared" ref="H43:J43" si="20">H26/D26-1</f>
        <v>3.4521660649819541E-2</v>
      </c>
      <c r="I43" s="19">
        <f t="shared" si="20"/>
        <v>-3.0970326945498172E-2</v>
      </c>
      <c r="J43" s="19">
        <f t="shared" si="20"/>
        <v>-7.2944932162809506E-3</v>
      </c>
      <c r="K43" s="19">
        <f>+K26/G26-1</f>
        <v>3.1004863142596317E-2</v>
      </c>
      <c r="L43" s="19">
        <f>+L26/H26-1</f>
        <v>-4.8502642395772178E-2</v>
      </c>
      <c r="M43" s="19">
        <f>+M26/I26-1</f>
        <v>-3.3790310281133995E-2</v>
      </c>
      <c r="N43" s="20"/>
      <c r="O43" s="20"/>
      <c r="P43" s="19" t="e">
        <f>P26/#REF!-1</f>
        <v>#REF!</v>
      </c>
      <c r="Q43" s="19">
        <f t="shared" ref="Q43" si="21">Q26/P26-1</f>
        <v>0.12356822990747207</v>
      </c>
      <c r="R43" s="19">
        <f>R26/Q26-1</f>
        <v>5.5834634292539098E-2</v>
      </c>
      <c r="S43" s="19">
        <f>S26/R26-1</f>
        <v>-6.5964793356917406E-3</v>
      </c>
      <c r="T43" s="20"/>
      <c r="U43" s="20"/>
      <c r="V43" s="20"/>
      <c r="W43" s="20"/>
      <c r="X43" s="20"/>
      <c r="Y43" s="20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</row>
    <row r="44" spans="2:93" x14ac:dyDescent="0.2">
      <c r="B44" s="2" t="s">
        <v>29</v>
      </c>
      <c r="C44" s="21">
        <f t="shared" ref="C44:F44" si="22">C28/C26</f>
        <v>0.47175244204694561</v>
      </c>
      <c r="D44" s="21">
        <f t="shared" si="22"/>
        <v>0.52655512357678425</v>
      </c>
      <c r="E44" s="21">
        <f t="shared" si="22"/>
        <v>0.50930259290277025</v>
      </c>
      <c r="F44" s="21">
        <f t="shared" si="22"/>
        <v>0.53722266560255383</v>
      </c>
      <c r="G44" s="21">
        <f>G28/G26</f>
        <v>0.51528815517337756</v>
      </c>
      <c r="H44" s="21">
        <f t="shared" ref="H44:K44" si="23">H28/H26</f>
        <v>0.56319100746581663</v>
      </c>
      <c r="I44" s="21">
        <f t="shared" si="23"/>
        <v>0.51063361068275404</v>
      </c>
      <c r="J44" s="21">
        <f t="shared" si="23"/>
        <v>0.54575273744633646</v>
      </c>
      <c r="K44" s="21">
        <f t="shared" si="23"/>
        <v>0.49100898198181919</v>
      </c>
      <c r="L44" s="21">
        <f t="shared" ref="L44:M44" si="24">L28/L26</f>
        <v>0.55409599040801216</v>
      </c>
      <c r="M44" s="21">
        <f t="shared" si="24"/>
        <v>0.5286668888226318</v>
      </c>
      <c r="N44" s="3"/>
      <c r="O44" s="3"/>
      <c r="P44" s="21">
        <f t="shared" ref="P44:Q44" si="25">P28/P26</f>
        <v>0.52775585901179589</v>
      </c>
      <c r="Q44" s="21">
        <f t="shared" si="25"/>
        <v>0.50712806359118423</v>
      </c>
      <c r="R44" s="21">
        <f>R28/R26</f>
        <v>0.51219522528438577</v>
      </c>
      <c r="S44" s="21">
        <f>S28/S26</f>
        <v>0.5343742270063716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</row>
    <row r="45" spans="2:93" x14ac:dyDescent="0.2">
      <c r="B45" s="2" t="s">
        <v>30</v>
      </c>
      <c r="C45" s="21">
        <f t="shared" ref="C45:F45" si="26">C32/C26</f>
        <v>1.3212567429654468E-2</v>
      </c>
      <c r="D45" s="21">
        <f t="shared" si="26"/>
        <v>8.2286170508192175E-2</v>
      </c>
      <c r="E45" s="21">
        <f t="shared" si="26"/>
        <v>7.781992544788742E-2</v>
      </c>
      <c r="F45" s="21">
        <f t="shared" si="26"/>
        <v>6.9146049481245017E-2</v>
      </c>
      <c r="G45" s="21">
        <f>G32/G26</f>
        <v>3.8700180737483464E-2</v>
      </c>
      <c r="H45" s="21">
        <f t="shared" ref="H45:K45" si="27">H32/H26</f>
        <v>0.11908396946564885</v>
      </c>
      <c r="I45" s="21">
        <f t="shared" si="27"/>
        <v>5.9429597871583265E-2</v>
      </c>
      <c r="J45" s="21">
        <f t="shared" si="27"/>
        <v>7.43492032865435E-2</v>
      </c>
      <c r="K45" s="21">
        <f t="shared" si="27"/>
        <v>2.1741094825872446E-2</v>
      </c>
      <c r="L45" s="21">
        <f t="shared" ref="L45:M45" si="28">L32/L26</f>
        <v>0.10427760341361922</v>
      </c>
      <c r="M45" s="21">
        <f t="shared" si="28"/>
        <v>8.6184822070610526E-2</v>
      </c>
      <c r="N45" s="3"/>
      <c r="O45" s="3"/>
      <c r="P45" s="21">
        <f t="shared" ref="P45:Q45" si="29">P32/P26</f>
        <v>7.6671005744671228E-2</v>
      </c>
      <c r="Q45" s="21">
        <f t="shared" si="29"/>
        <v>3.206845803903325E-2</v>
      </c>
      <c r="R45" s="21">
        <f>R32/R26</f>
        <v>6.1588323765543247E-2</v>
      </c>
      <c r="S45" s="21">
        <f>S32/S26</f>
        <v>7.3806497837750243E-2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</row>
    <row r="46" spans="2:93" x14ac:dyDescent="0.2">
      <c r="B46" s="2" t="s">
        <v>31</v>
      </c>
      <c r="C46" s="21">
        <f t="shared" ref="C46:F46" si="30">C38/C26</f>
        <v>9.8593089371628514E-3</v>
      </c>
      <c r="D46" s="21">
        <f t="shared" si="30"/>
        <v>5.7206331574562619E-2</v>
      </c>
      <c r="E46" s="21">
        <f t="shared" si="30"/>
        <v>5.4649654334367866E-2</v>
      </c>
      <c r="F46" s="21">
        <f t="shared" si="30"/>
        <v>2.5331205107741419E-2</v>
      </c>
      <c r="G46" s="21">
        <f>G38/G26</f>
        <v>2.2526970877042612E-2</v>
      </c>
      <c r="H46" s="21">
        <f t="shared" ref="H46:K46" si="31">H38/H26</f>
        <v>8.401979699689624E-2</v>
      </c>
      <c r="I46" s="21">
        <f t="shared" si="31"/>
        <v>3.9297758045110237E-2</v>
      </c>
      <c r="J46" s="21">
        <f t="shared" si="31"/>
        <v>4.9603653144244531E-2</v>
      </c>
      <c r="K46" s="21">
        <f t="shared" si="31"/>
        <v>1.066271483563154E-2</v>
      </c>
      <c r="L46" s="21">
        <f t="shared" ref="L46:M46" si="32">L38/L26</f>
        <v>7.0123778961103084E-2</v>
      </c>
      <c r="M46" s="21">
        <f t="shared" si="32"/>
        <v>5.6632232492063769E-2</v>
      </c>
      <c r="N46" s="3"/>
      <c r="O46" s="3"/>
      <c r="P46" s="21">
        <f t="shared" ref="P46:Q46" si="33">P38/P26</f>
        <v>5.5335809455839408E-2</v>
      </c>
      <c r="Q46" s="21">
        <f t="shared" si="33"/>
        <v>1.5951474594391488E-2</v>
      </c>
      <c r="R46" s="21">
        <f>R38/R26</f>
        <v>3.7079246721884465E-2</v>
      </c>
      <c r="S46" s="21">
        <f>S38/S26</f>
        <v>4.9561152858690366E-2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</row>
    <row r="47" spans="2:93" x14ac:dyDescent="0.2">
      <c r="B47" s="2" t="s">
        <v>32</v>
      </c>
      <c r="C47" s="21">
        <f t="shared" ref="C47:F47" si="34">C35/C34</f>
        <v>-0.36363636363636365</v>
      </c>
      <c r="D47" s="21">
        <f t="shared" si="34"/>
        <v>0.23976878612716762</v>
      </c>
      <c r="E47" s="21">
        <f t="shared" si="34"/>
        <v>0.24102446832837868</v>
      </c>
      <c r="F47" s="21">
        <f t="shared" si="34"/>
        <v>0.59754851889683347</v>
      </c>
      <c r="G47" s="21">
        <f>G35/G34</f>
        <v>0.25217932752179328</v>
      </c>
      <c r="H47" s="21">
        <f t="shared" ref="H47:K47" si="35">H35/H34</f>
        <v>0.25089982003599282</v>
      </c>
      <c r="I47" s="21">
        <f t="shared" si="35"/>
        <v>0.25218800648298217</v>
      </c>
      <c r="J47" s="21">
        <f t="shared" si="35"/>
        <v>0.24559255631733595</v>
      </c>
      <c r="K47" s="21">
        <f t="shared" si="35"/>
        <v>0.24015748031496062</v>
      </c>
      <c r="L47" s="21">
        <f t="shared" ref="L47:M47" si="36">L35/L34</f>
        <v>0.25118125118125118</v>
      </c>
      <c r="M47" s="21">
        <f t="shared" si="36"/>
        <v>0.25682554372975475</v>
      </c>
      <c r="N47" s="3"/>
      <c r="O47" s="3"/>
      <c r="P47" s="21">
        <f t="shared" ref="P47:Q47" si="37">P35/P34</f>
        <v>0.23006993006993007</v>
      </c>
      <c r="Q47" s="21">
        <f t="shared" si="37"/>
        <v>0.42631917631917632</v>
      </c>
      <c r="R47" s="21">
        <f>R35/R34</f>
        <v>0.32951575710991543</v>
      </c>
      <c r="S47" s="21">
        <f>S35/S34</f>
        <v>0.24988668004921324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</row>
    <row r="48" spans="2:9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</row>
    <row r="49" spans="3:9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</row>
    <row r="50" spans="3:9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</row>
    <row r="51" spans="3:9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</row>
    <row r="52" spans="3:9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</row>
    <row r="53" spans="3:9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</row>
    <row r="54" spans="3:9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</row>
    <row r="55" spans="3:9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</row>
    <row r="56" spans="3:9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</row>
    <row r="57" spans="3:9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</row>
    <row r="58" spans="3:9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</row>
    <row r="59" spans="3:9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</row>
    <row r="60" spans="3:9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</row>
    <row r="61" spans="3:9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</row>
    <row r="62" spans="3:9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</row>
    <row r="63" spans="3:9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</row>
    <row r="64" spans="3:9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</row>
    <row r="65" spans="3:93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</row>
    <row r="66" spans="3:93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</row>
    <row r="67" spans="3:93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</row>
    <row r="68" spans="3:93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</row>
    <row r="69" spans="3:93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</row>
    <row r="70" spans="3:93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</row>
    <row r="71" spans="3:93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</row>
    <row r="72" spans="3:9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</row>
    <row r="73" spans="3:93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</row>
    <row r="74" spans="3:9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</row>
    <row r="75" spans="3:9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</row>
    <row r="76" spans="3:93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</row>
    <row r="77" spans="3:93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</row>
    <row r="78" spans="3:93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</row>
    <row r="79" spans="3:93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</row>
    <row r="80" spans="3:93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</row>
    <row r="81" spans="3:93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</row>
    <row r="82" spans="3:93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</row>
    <row r="83" spans="3:93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</row>
    <row r="84" spans="3:93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</row>
    <row r="85" spans="3:93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</row>
    <row r="86" spans="3:9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</row>
    <row r="87" spans="3:93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</row>
    <row r="88" spans="3:9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</row>
    <row r="89" spans="3:9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</row>
    <row r="90" spans="3:93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</row>
    <row r="91" spans="3:93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</row>
    <row r="92" spans="3:93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</row>
    <row r="93" spans="3:93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</row>
    <row r="94" spans="3:93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</row>
    <row r="95" spans="3:93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</row>
    <row r="96" spans="3:93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</row>
    <row r="97" spans="3:93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</row>
    <row r="98" spans="3:93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</row>
    <row r="99" spans="3:93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</row>
    <row r="100" spans="3:9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</row>
    <row r="101" spans="3:93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3:9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3:9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3:93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</row>
    <row r="105" spans="3:93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3:93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3:93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3:93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</row>
    <row r="109" spans="3:93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</row>
    <row r="110" spans="3:93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</row>
    <row r="111" spans="3:93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3:93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3:93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3:93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3:93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</row>
    <row r="116" spans="3:93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</row>
    <row r="117" spans="3:93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</row>
    <row r="118" spans="3:93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</row>
    <row r="119" spans="3:93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</row>
    <row r="120" spans="3:93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</row>
    <row r="121" spans="3:93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</row>
    <row r="122" spans="3:93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</row>
    <row r="123" spans="3:93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</row>
    <row r="124" spans="3:93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</row>
    <row r="125" spans="3:93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</row>
    <row r="126" spans="3:93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</row>
    <row r="127" spans="3:93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</row>
    <row r="128" spans="3:93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</row>
    <row r="129" spans="3:93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</row>
    <row r="130" spans="3:93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</row>
    <row r="131" spans="3:93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</row>
    <row r="132" spans="3:93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</row>
    <row r="133" spans="3:93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</row>
    <row r="134" spans="3:93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</row>
    <row r="135" spans="3:93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</row>
    <row r="136" spans="3:93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</row>
    <row r="137" spans="3:93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</row>
    <row r="138" spans="3:93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</row>
    <row r="139" spans="3:93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</row>
    <row r="140" spans="3:93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</row>
    <row r="141" spans="3:93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3:93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3:93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3:93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3:93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</row>
    <row r="146" spans="3:93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</row>
    <row r="147" spans="3:93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</row>
    <row r="148" spans="3:93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</row>
    <row r="149" spans="3:93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</row>
    <row r="150" spans="3:93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</row>
    <row r="151" spans="3:93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</row>
    <row r="152" spans="3:93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</row>
    <row r="153" spans="3:93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</row>
    <row r="154" spans="3:93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</row>
    <row r="155" spans="3:93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</row>
    <row r="156" spans="3:93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</row>
    <row r="157" spans="3:93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</row>
    <row r="158" spans="3:93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</row>
    <row r="159" spans="3:93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</row>
    <row r="160" spans="3:93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</row>
    <row r="161" spans="3:93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</row>
    <row r="162" spans="3:93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</row>
    <row r="163" spans="3:93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</row>
    <row r="164" spans="3:93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</row>
    <row r="165" spans="3:93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</row>
    <row r="166" spans="3:93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</row>
    <row r="167" spans="3:93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</row>
    <row r="168" spans="3:93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</row>
    <row r="169" spans="3:93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</row>
    <row r="170" spans="3:93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</row>
    <row r="171" spans="3:93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</row>
    <row r="172" spans="3:93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</row>
    <row r="173" spans="3:93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</row>
    <row r="174" spans="3:93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</row>
    <row r="175" spans="3:93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</row>
    <row r="176" spans="3:93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</row>
    <row r="177" spans="3:93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</row>
    <row r="178" spans="3:93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</row>
    <row r="179" spans="3:93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</row>
    <row r="180" spans="3:93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</row>
    <row r="181" spans="3:93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</row>
    <row r="182" spans="3:93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</row>
    <row r="183" spans="3:93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</row>
    <row r="184" spans="3:93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</row>
    <row r="185" spans="3:93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</row>
    <row r="186" spans="3:93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</row>
    <row r="187" spans="3:93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</row>
    <row r="188" spans="3:93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</row>
    <row r="189" spans="3:93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</row>
    <row r="190" spans="3:93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</row>
    <row r="191" spans="3:93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</row>
    <row r="192" spans="3:93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</row>
    <row r="193" spans="3:93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</row>
    <row r="194" spans="3:93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</row>
    <row r="195" spans="3:93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</row>
    <row r="196" spans="3:93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</row>
    <row r="197" spans="3:93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</row>
    <row r="198" spans="3:93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</row>
    <row r="199" spans="3:93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</row>
    <row r="200" spans="3:93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</row>
    <row r="201" spans="3:93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</row>
    <row r="202" spans="3:93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</row>
    <row r="203" spans="3:93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</row>
    <row r="204" spans="3:93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</row>
    <row r="205" spans="3:93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</row>
    <row r="206" spans="3:93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</row>
    <row r="207" spans="3:93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</row>
    <row r="208" spans="3:93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</row>
    <row r="209" spans="3:93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</row>
    <row r="210" spans="3:93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</row>
    <row r="211" spans="3:93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</row>
    <row r="212" spans="3:93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</row>
    <row r="213" spans="3:93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</row>
    <row r="214" spans="3:93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</row>
    <row r="215" spans="3:93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</row>
    <row r="216" spans="3:93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</row>
    <row r="217" spans="3:93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</row>
    <row r="218" spans="3:93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</row>
    <row r="219" spans="3:93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</row>
    <row r="220" spans="3:93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</row>
    <row r="221" spans="3:93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</row>
    <row r="222" spans="3:93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</row>
    <row r="223" spans="3:93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</row>
    <row r="224" spans="3:93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</row>
    <row r="225" spans="3:93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</row>
    <row r="226" spans="3:93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</row>
    <row r="227" spans="3:93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</row>
    <row r="228" spans="3:93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</row>
    <row r="229" spans="3:93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</row>
    <row r="230" spans="3:93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</row>
    <row r="231" spans="3:93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</row>
    <row r="232" spans="3:93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</row>
    <row r="233" spans="3:93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</row>
    <row r="234" spans="3:93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</row>
    <row r="235" spans="3:93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</row>
    <row r="236" spans="3:93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</row>
    <row r="237" spans="3:93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</row>
    <row r="238" spans="3:93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</row>
    <row r="239" spans="3:93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</row>
    <row r="240" spans="3:93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</row>
    <row r="241" spans="3:93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</row>
    <row r="242" spans="3:93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</row>
    <row r="243" spans="3:9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</row>
    <row r="244" spans="3:9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</row>
    <row r="245" spans="3:9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</row>
    <row r="246" spans="3:9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</row>
    <row r="247" spans="3:9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</row>
    <row r="248" spans="3:9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</row>
    <row r="249" spans="3:9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</row>
    <row r="250" spans="3:9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</row>
    <row r="251" spans="3:9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</row>
    <row r="252" spans="3:9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</row>
    <row r="253" spans="3:9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</row>
    <row r="254" spans="3:9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</row>
    <row r="255" spans="3:9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</row>
    <row r="256" spans="3:9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</row>
    <row r="257" spans="3:9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</row>
    <row r="258" spans="3:9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</row>
    <row r="259" spans="3:9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</row>
    <row r="260" spans="3:9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</row>
    <row r="261" spans="3:9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</row>
    <row r="262" spans="3:9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</row>
    <row r="263" spans="3:9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</row>
    <row r="264" spans="3:9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</row>
    <row r="265" spans="3:9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</row>
    <row r="266" spans="3:9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</row>
    <row r="267" spans="3:9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</row>
    <row r="268" spans="3:9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</row>
    <row r="269" spans="3:9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</row>
    <row r="270" spans="3:9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</row>
    <row r="271" spans="3:9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</row>
    <row r="272" spans="3:9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</row>
    <row r="273" spans="3:9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</row>
    <row r="274" spans="3:9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</row>
    <row r="275" spans="3:9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</row>
    <row r="276" spans="3:9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</row>
    <row r="277" spans="3:9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</row>
    <row r="278" spans="3:9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</row>
    <row r="279" spans="3:9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</row>
    <row r="280" spans="3:9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</row>
    <row r="281" spans="3:9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</row>
  </sheetData>
  <hyperlinks>
    <hyperlink ref="A1" location="Main!A1" display="Main" xr:uid="{35BC25D7-6932-49A9-AB7E-8D07DC7F3DF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2024-06-17T16:45:37Z</dcterms:created>
  <dcterms:modified xsi:type="dcterms:W3CDTF">2025-09-25T16:18:25Z</dcterms:modified>
</cp:coreProperties>
</file>