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357C3EF-E5D7-41CE-ABB1-A93D1B3E4109}" xr6:coauthVersionLast="47" xr6:coauthVersionMax="47" xr10:uidLastSave="{00000000-0000-0000-0000-000000000000}"/>
  <bookViews>
    <workbookView xWindow="19095" yWindow="0" windowWidth="19410" windowHeight="20925" xr2:uid="{DB193FA5-1790-4A09-B2E5-66B2BA7E519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0" i="1"/>
  <c r="J4" i="1"/>
  <c r="E28" i="2"/>
  <c r="F28" i="2"/>
  <c r="J5" i="1"/>
  <c r="J7" i="1"/>
  <c r="J6" i="1"/>
  <c r="E9" i="2"/>
  <c r="E13" i="2" s="1"/>
  <c r="E18" i="2" s="1"/>
  <c r="E22" i="2" s="1"/>
  <c r="E24" i="2" s="1"/>
  <c r="E26" i="2" s="1"/>
  <c r="F9" i="2"/>
  <c r="F13" i="2" s="1"/>
  <c r="F18" i="2" s="1"/>
  <c r="F22" i="2" s="1"/>
  <c r="F24" i="2" s="1"/>
  <c r="F26" i="2" s="1"/>
</calcChain>
</file>

<file path=xl/sharedStrings.xml><?xml version="1.0" encoding="utf-8"?>
<sst xmlns="http://schemas.openxmlformats.org/spreadsheetml/2006/main" count="49" uniqueCount="46">
  <si>
    <t>Saudi Armaco</t>
  </si>
  <si>
    <t>I</t>
  </si>
  <si>
    <t>IR</t>
  </si>
  <si>
    <t>Price</t>
  </si>
  <si>
    <t>Shares</t>
  </si>
  <si>
    <t>MC</t>
  </si>
  <si>
    <t>Cash</t>
  </si>
  <si>
    <t>Debt</t>
  </si>
  <si>
    <t>EV</t>
  </si>
  <si>
    <t>numbers in mio SAR</t>
  </si>
  <si>
    <t>SAR/USD</t>
  </si>
  <si>
    <t>Notes</t>
  </si>
  <si>
    <t>IPO 2019</t>
  </si>
  <si>
    <t>Q424</t>
  </si>
  <si>
    <t>Main</t>
  </si>
  <si>
    <t>FY21</t>
  </si>
  <si>
    <t>FY22</t>
  </si>
  <si>
    <t>FY23</t>
  </si>
  <si>
    <t>FY24</t>
  </si>
  <si>
    <t>Revenue</t>
  </si>
  <si>
    <t>Total Sales</t>
  </si>
  <si>
    <t>Other Income</t>
  </si>
  <si>
    <t>Net Income to Group</t>
  </si>
  <si>
    <t>EPS</t>
  </si>
  <si>
    <t>Royalties and other</t>
  </si>
  <si>
    <t>Purchases</t>
  </si>
  <si>
    <t>Producing and manufacturing</t>
  </si>
  <si>
    <t>Gross Profit</t>
  </si>
  <si>
    <t>SG&amp;A</t>
  </si>
  <si>
    <t>Exploration</t>
  </si>
  <si>
    <t>R&amp;D</t>
  </si>
  <si>
    <t>D&amp;A</t>
  </si>
  <si>
    <t>Operating Income</t>
  </si>
  <si>
    <t>Income from subsidaries</t>
  </si>
  <si>
    <t>Finance Income</t>
  </si>
  <si>
    <t>Finance Expense</t>
  </si>
  <si>
    <t>Pretax Income</t>
  </si>
  <si>
    <t>Tax Expense</t>
  </si>
  <si>
    <t>Net Income</t>
  </si>
  <si>
    <t>Minority Interest</t>
  </si>
  <si>
    <t>Crude Oil</t>
  </si>
  <si>
    <t>Refined and chemical</t>
  </si>
  <si>
    <t>Natural Gas &amp; NGLs</t>
  </si>
  <si>
    <t>Metal Products</t>
  </si>
  <si>
    <t>USD EV</t>
  </si>
  <si>
    <t>USD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</si>
</sst>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amco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CBCD-02BD-4802-A32A-61F9DB19F09F}">
  <dimension ref="A1:K13"/>
  <sheetViews>
    <sheetView tabSelected="1" topLeftCell="D1" zoomScale="200" zoomScaleNormal="200" workbookViewId="0">
      <selection activeCell="J14" sqref="J14"/>
    </sheetView>
  </sheetViews>
  <sheetFormatPr defaultRowHeight="15" x14ac:dyDescent="0.25"/>
  <cols>
    <col min="1" max="1" width="3.7109375" customWidth="1"/>
    <col min="10" max="10" width="9.5703125" bestFit="1" customWidth="1"/>
  </cols>
  <sheetData>
    <row r="1" spans="1:11" x14ac:dyDescent="0.25">
      <c r="A1" s="1" t="s">
        <v>0</v>
      </c>
    </row>
    <row r="2" spans="1:11" x14ac:dyDescent="0.25">
      <c r="A2" t="s">
        <v>9</v>
      </c>
      <c r="I2" t="s">
        <v>3</v>
      </c>
      <c r="J2">
        <v>26.55</v>
      </c>
    </row>
    <row r="3" spans="1:11" x14ac:dyDescent="0.25">
      <c r="I3" t="s">
        <v>4</v>
      </c>
      <c r="J3" s="3">
        <v>241894</v>
      </c>
      <c r="K3" s="5" t="s">
        <v>13</v>
      </c>
    </row>
    <row r="4" spans="1:11" x14ac:dyDescent="0.25">
      <c r="B4" t="s">
        <v>1</v>
      </c>
      <c r="I4" t="s">
        <v>5</v>
      </c>
      <c r="J4" s="3">
        <f>+J2*J3</f>
        <v>6422285.7000000002</v>
      </c>
    </row>
    <row r="5" spans="1:11" x14ac:dyDescent="0.25">
      <c r="B5" s="2" t="s">
        <v>2</v>
      </c>
      <c r="I5" t="s">
        <v>6</v>
      </c>
      <c r="J5" s="3">
        <f>216642+13186+11384</f>
        <v>241212</v>
      </c>
      <c r="K5" s="5" t="s">
        <v>13</v>
      </c>
    </row>
    <row r="6" spans="1:11" x14ac:dyDescent="0.25">
      <c r="I6" t="s">
        <v>7</v>
      </c>
      <c r="J6" s="3">
        <f>261733+57557</f>
        <v>319290</v>
      </c>
      <c r="K6" s="5" t="s">
        <v>13</v>
      </c>
    </row>
    <row r="7" spans="1:11" x14ac:dyDescent="0.25">
      <c r="I7" t="s">
        <v>8</v>
      </c>
      <c r="J7" s="3">
        <f>+J4-J5+J6</f>
        <v>6500363.7000000002</v>
      </c>
    </row>
    <row r="9" spans="1:11" x14ac:dyDescent="0.25">
      <c r="I9" t="s">
        <v>10</v>
      </c>
      <c r="J9">
        <v>0.27</v>
      </c>
    </row>
    <row r="10" spans="1:11" x14ac:dyDescent="0.25">
      <c r="I10" t="s">
        <v>45</v>
      </c>
      <c r="J10" s="3">
        <f>+J4*J9</f>
        <v>1734017.1390000002</v>
      </c>
    </row>
    <row r="11" spans="1:11" x14ac:dyDescent="0.25">
      <c r="I11" t="s">
        <v>44</v>
      </c>
      <c r="J11" s="3">
        <f>+J7*J9</f>
        <v>1755098.1990000003</v>
      </c>
    </row>
    <row r="12" spans="1:11" x14ac:dyDescent="0.25">
      <c r="B12" s="4" t="s">
        <v>11</v>
      </c>
    </row>
    <row r="13" spans="1:11" x14ac:dyDescent="0.25">
      <c r="B13" t="s">
        <v>12</v>
      </c>
    </row>
  </sheetData>
  <hyperlinks>
    <hyperlink ref="B5" r:id="rId1" xr:uid="{A6DA2FAC-0F4B-4FF1-B9BC-7FA40D27A4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A93C-9804-4A2A-98ED-240F81D2934E}">
  <dimension ref="A1:AQ634"/>
  <sheetViews>
    <sheetView zoomScale="200" zoomScaleNormal="200" workbookViewId="0">
      <pane xSplit="2" ySplit="2" topLeftCell="C7" activePane="bottomRight" state="frozen"/>
      <selection pane="topRight" activeCell="C1" sqref="C1"/>
      <selection pane="bottomLeft" activeCell="A3" sqref="A3"/>
      <selection pane="bottomRight" activeCell="F29" sqref="F29"/>
    </sheetView>
  </sheetViews>
  <sheetFormatPr defaultRowHeight="15" x14ac:dyDescent="0.25"/>
  <cols>
    <col min="1" max="1" width="5.42578125" bestFit="1" customWidth="1"/>
    <col min="2" max="2" width="26.7109375" customWidth="1"/>
    <col min="3" max="35" width="9.5703125" bestFit="1" customWidth="1"/>
  </cols>
  <sheetData>
    <row r="1" spans="1:43" x14ac:dyDescent="0.25">
      <c r="A1" s="2" t="s">
        <v>14</v>
      </c>
    </row>
    <row r="2" spans="1:43" x14ac:dyDescent="0.25">
      <c r="C2" s="5" t="s">
        <v>15</v>
      </c>
      <c r="D2" s="5" t="s">
        <v>16</v>
      </c>
      <c r="E2" s="5" t="s">
        <v>17</v>
      </c>
      <c r="F2" s="5" t="s">
        <v>18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43" x14ac:dyDescent="0.25">
      <c r="B3" t="s">
        <v>40</v>
      </c>
      <c r="C3" s="3"/>
      <c r="D3" s="3"/>
      <c r="E3" s="3">
        <v>838634</v>
      </c>
      <c r="F3" s="3">
        <v>803140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5">
      <c r="B4" t="s">
        <v>41</v>
      </c>
      <c r="C4" s="3"/>
      <c r="D4" s="3"/>
      <c r="E4" s="3">
        <v>750355</v>
      </c>
      <c r="F4" s="3">
        <v>768438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5">
      <c r="B5" t="s">
        <v>42</v>
      </c>
      <c r="C5" s="3"/>
      <c r="D5" s="3"/>
      <c r="E5" s="3">
        <v>42071</v>
      </c>
      <c r="F5" s="3">
        <v>53577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5">
      <c r="B6" t="s">
        <v>43</v>
      </c>
      <c r="C6" s="3"/>
      <c r="D6" s="3"/>
      <c r="E6" s="3">
        <v>13054</v>
      </c>
      <c r="F6" s="3">
        <v>5211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5">
      <c r="B7" s="6" t="s">
        <v>20</v>
      </c>
      <c r="C7" s="3"/>
      <c r="D7" s="3"/>
      <c r="E7" s="3">
        <v>1653281</v>
      </c>
      <c r="F7" s="3">
        <v>1637299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5">
      <c r="B8" t="s">
        <v>21</v>
      </c>
      <c r="C8" s="3"/>
      <c r="D8" s="3"/>
      <c r="E8" s="3">
        <v>203092</v>
      </c>
      <c r="F8" s="3">
        <v>164375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5">
      <c r="B9" s="1" t="s">
        <v>19</v>
      </c>
      <c r="C9" s="3"/>
      <c r="D9" s="3"/>
      <c r="E9" s="7">
        <f t="shared" ref="E9" si="0">+E7+E8</f>
        <v>1856373</v>
      </c>
      <c r="F9" s="7">
        <f>+F7+F8</f>
        <v>1801674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5">
      <c r="B10" t="s">
        <v>24</v>
      </c>
      <c r="C10" s="3"/>
      <c r="D10" s="3"/>
      <c r="E10" s="3">
        <v>231795</v>
      </c>
      <c r="F10" s="3">
        <v>200532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5">
      <c r="B11" t="s">
        <v>25</v>
      </c>
      <c r="C11" s="3"/>
      <c r="D11" s="3"/>
      <c r="E11" s="3">
        <v>471225</v>
      </c>
      <c r="F11" s="3">
        <v>509430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5">
      <c r="B12" t="s">
        <v>26</v>
      </c>
      <c r="C12" s="3"/>
      <c r="D12" s="3"/>
      <c r="E12" s="3">
        <v>96523</v>
      </c>
      <c r="F12" s="3">
        <v>110275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5">
      <c r="B13" t="s">
        <v>27</v>
      </c>
      <c r="C13" s="3"/>
      <c r="D13" s="3"/>
      <c r="E13" s="3">
        <f t="shared" ref="E13" si="1">+E9-SUM(E10:E12)</f>
        <v>1056830</v>
      </c>
      <c r="F13" s="3">
        <f>+F9-SUM(F10:F12)</f>
        <v>981437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5">
      <c r="B14" t="s">
        <v>28</v>
      </c>
      <c r="C14" s="3"/>
      <c r="D14" s="3"/>
      <c r="E14" s="3">
        <v>76890</v>
      </c>
      <c r="F14" s="3">
        <v>89235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5">
      <c r="B15" t="s">
        <v>29</v>
      </c>
      <c r="C15" s="3"/>
      <c r="D15" s="3"/>
      <c r="E15" s="3">
        <v>9416</v>
      </c>
      <c r="F15" s="3">
        <v>8552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5">
      <c r="B16" t="s">
        <v>30</v>
      </c>
      <c r="C16" s="3"/>
      <c r="D16" s="3"/>
      <c r="E16" s="3">
        <v>5197</v>
      </c>
      <c r="F16" s="3">
        <v>5816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3" x14ac:dyDescent="0.25">
      <c r="B17" t="s">
        <v>31</v>
      </c>
      <c r="C17" s="3"/>
      <c r="D17" s="3"/>
      <c r="E17" s="3">
        <v>97040</v>
      </c>
      <c r="F17" s="3">
        <v>103209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2:43" x14ac:dyDescent="0.25">
      <c r="B18" t="s">
        <v>32</v>
      </c>
      <c r="C18" s="3"/>
      <c r="D18" s="3"/>
      <c r="E18" s="3">
        <f t="shared" ref="E18" si="2">+E13-SUM(E14:E17)</f>
        <v>868287</v>
      </c>
      <c r="F18" s="3">
        <f>+F13-SUM(F14:F17)</f>
        <v>774625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2:43" x14ac:dyDescent="0.25">
      <c r="B19" t="s">
        <v>33</v>
      </c>
      <c r="C19" s="3"/>
      <c r="D19" s="3"/>
      <c r="E19" s="3">
        <v>-4001</v>
      </c>
      <c r="F19" s="3">
        <v>-4966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2:43" x14ac:dyDescent="0.25">
      <c r="B20" t="s">
        <v>34</v>
      </c>
      <c r="C20" s="3"/>
      <c r="D20" s="3"/>
      <c r="E20" s="3">
        <v>31967</v>
      </c>
      <c r="F20" s="3">
        <v>22891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2:43" x14ac:dyDescent="0.25">
      <c r="B21" t="s">
        <v>35</v>
      </c>
      <c r="C21" s="3"/>
      <c r="D21" s="3"/>
      <c r="E21" s="3">
        <v>8186</v>
      </c>
      <c r="F21" s="3">
        <v>10540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2:43" x14ac:dyDescent="0.25">
      <c r="B22" t="s">
        <v>36</v>
      </c>
      <c r="C22" s="3"/>
      <c r="D22" s="3"/>
      <c r="E22" s="3">
        <f t="shared" ref="E22" si="3">+E18+E19+E20-E21</f>
        <v>888067</v>
      </c>
      <c r="F22" s="3">
        <f>+F18+F19+F20-F21</f>
        <v>782010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2:43" x14ac:dyDescent="0.25">
      <c r="B23" t="s">
        <v>37</v>
      </c>
      <c r="C23" s="3"/>
      <c r="D23" s="3"/>
      <c r="E23" s="3">
        <v>433303</v>
      </c>
      <c r="F23" s="3">
        <v>383588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2:43" x14ac:dyDescent="0.25">
      <c r="B24" t="s">
        <v>38</v>
      </c>
      <c r="C24" s="3"/>
      <c r="D24" s="3"/>
      <c r="E24" s="3">
        <f t="shared" ref="E24" si="4">+E22-E23</f>
        <v>454764</v>
      </c>
      <c r="F24" s="3">
        <f>+F22-F23</f>
        <v>398422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2:43" x14ac:dyDescent="0.25">
      <c r="B25" t="s">
        <v>39</v>
      </c>
      <c r="C25" s="3"/>
      <c r="D25" s="3"/>
      <c r="E25" s="3">
        <v>2011</v>
      </c>
      <c r="F25" s="3">
        <v>4531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2:43" x14ac:dyDescent="0.25">
      <c r="B26" t="s">
        <v>22</v>
      </c>
      <c r="C26" s="3"/>
      <c r="D26" s="3"/>
      <c r="E26" s="3">
        <f>+E24-E25</f>
        <v>452753</v>
      </c>
      <c r="F26" s="3">
        <f>+F24-F25</f>
        <v>393891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2:43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2:43" x14ac:dyDescent="0.25">
      <c r="B28" t="s">
        <v>23</v>
      </c>
      <c r="C28" s="3"/>
      <c r="D28" s="3"/>
      <c r="E28" s="8">
        <f>+E26/E29</f>
        <v>1.8713982796890047</v>
      </c>
      <c r="F28" s="8">
        <f>+F26/F29</f>
        <v>1.6283620098059481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2:43" x14ac:dyDescent="0.25">
      <c r="B29" t="s">
        <v>4</v>
      </c>
      <c r="C29" s="3"/>
      <c r="D29" s="3"/>
      <c r="E29" s="3">
        <v>241933</v>
      </c>
      <c r="F29" s="3">
        <v>241894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2:43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2:43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2:43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3:43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3:43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3:43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3:43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3:43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3:43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3:43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3:43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3:43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3:43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3:43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3:43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3:43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3:43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3:43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3:43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3:43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3:43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3:43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3:43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3:43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3:43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3:43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3:43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3:43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3:43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3:43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3:43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3:43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3:43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3:43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3:43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3:43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3:43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3:43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3:43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3:43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3:43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3:43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3:43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3:43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3:43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3:43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3:43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3:43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3:43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3:43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3:43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3:43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3:43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3:43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3:43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3:43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3:43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3:43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3:43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3:43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3:43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3:43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3:43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3:43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3:43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3:43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3:43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3:43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3:43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3:43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3:43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3:43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3:43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3:43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3:43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3:43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3:43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3:43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3:43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3:43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3:43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3:43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3:43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3:43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3:43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3:43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3:43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3:43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3:43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3:43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3:43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3:43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3:43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3:43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3:43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3:43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3:43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3:43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3:43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3:43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3:43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3:43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3:43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3:43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3:43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3:43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3:43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3:43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3:43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3:43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3:43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3:43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3:43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3:43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3:43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3:43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3:43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3:43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3:43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3:43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3:43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3:43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3:43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3:43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3:43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3:43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3:43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3:43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3:43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3:43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3:43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3:43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3:43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3:43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3:43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3:43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3:43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3:43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3:43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3:43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3:43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3:43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3:43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3:43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3:43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3:43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3:43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3:43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3:43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3:43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3:43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3:43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3:43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3:43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3:43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3:43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3:43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3:43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3:43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3:43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3:43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3:43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3:43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3:43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3:43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3:43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3:43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3:43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3:43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3:43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3:43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3:43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3:43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3:43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3:43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3:43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3:43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3:43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3:43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3:43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3:43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3:43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3:43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3:43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3:43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3:43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3:43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3:43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3:43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3:43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3:43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3:43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3:43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3:43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3:43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3:43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3:43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3:43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3:43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3:43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3:43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3:43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3:43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3:43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3:43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3:43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3:43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3:43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3:43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3:43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3:43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3:43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3:43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3:43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3:43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3:43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3:43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3:43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3:43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3:43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3:43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3:43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3:43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3:43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3:43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3:43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3:43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3:43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3:43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3:43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3:43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3:43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3:43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3:43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3:43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3:43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3:43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3:43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3:43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3:43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3:43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3:43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3:43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3:43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3:43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3:43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3:43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3:43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3:43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3:43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3:43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3:43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3:43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3:43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3:43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3:43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3:43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3:43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3:43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3:43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3:43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3:43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3:43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3:43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3:43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3:43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3:43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3:43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3:43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3:43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3:43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3:43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3:43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3:43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3:43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3:43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3:43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3:43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3:43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3:43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3:43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3:43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3:43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3:43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3:43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3:43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3:43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3:43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3:43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3:43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3:43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3:43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3:43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3:43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3:43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3:43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3:43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3:43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3:43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3:43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3:43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3:43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3:43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3:43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3:43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3:43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3:43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3:43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3:43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3:43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3:43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3:43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3:43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3:43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3:43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3:43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3:43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3:43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3:43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3:43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3:43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3:43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3:43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3:43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3:43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3:43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3:43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3:43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3:43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3:43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3:43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3:43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3:43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3:43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3:43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3:43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3:43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3:43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3:43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3:43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3:43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3:43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3:43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3:43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3:43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3:43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3:43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3:43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3:43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3:43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3:43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3:43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3:43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3:43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3:43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3:43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3:43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3:43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3:43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3:43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3:43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3:43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3:43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3:43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3:43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3:43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3:43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3:43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3:43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3:43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3:43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3:43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3:43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3:43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3:43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3:43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3:43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3:43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3:43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3:43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3:43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3:43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3:43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3:43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3:43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3:43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3:43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3:43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3:43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3:43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3:43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3:43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3:43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3:43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3:43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3:43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3:43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3:43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3:43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3:43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3:43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3:43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3:43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3:43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3:43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3:43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3:43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3:43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3:43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3:43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3:43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3:43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3:43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3:43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3:43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3:43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3:43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3:43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3:43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3:43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3:43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3:43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3:43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3:43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3:43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3:43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3:43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3:43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3:43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3:43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3:43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3:43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3:43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3:43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3:43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3:43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3:43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3:43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3:43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3:43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3:43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3:43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3:43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3:43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3:43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3:43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3:43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3:43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3:43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3:43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3:43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3:43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3:43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3:43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3:43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3:43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3:43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3:43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3:43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3:43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3:43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3:43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3:43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3:43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3:43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3:43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3:43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3:43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3:43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3:43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3:43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3:43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3:43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3:43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3:43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3:43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3:43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3:43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3:43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3:43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3:43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3:43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3:43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3:43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3:43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3:43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3:43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3:43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3:43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3:43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3:43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3:43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3:43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3:43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3:43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3:43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3:43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3:43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3:43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3:43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3:43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3:43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3:43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3:43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3:43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3:43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3:43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3:43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3:43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3:43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3:43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3:43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3:43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3:43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3:43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3:43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3:43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3:43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3:43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3:43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3:43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3:43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3:43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3:43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3:43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3:43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3:43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3:43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3:43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3:43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3:43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3:43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3:43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3:43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3:43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3:43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3:43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3:43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3:43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3:43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3:43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3:43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3:43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3:43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3:43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3:43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3:43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3:43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3:43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3:43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3:43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3:43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3:43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3:43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3:43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3:43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3:43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3:43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3:43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3:43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3:43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3:43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3:43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3:43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3:43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3:43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3:43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3:43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3:43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3:43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3:43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3:43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3:43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3:43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3:43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3:43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3:43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3:43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3:43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3:43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3:43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3:43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3:43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3:43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3:43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3:43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3:43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3:43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3:43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3:43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3:43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3:43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3:43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3:43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3:43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3:43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3:43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3:43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3:43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3:43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3:43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3:43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3:43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3:43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3:43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</sheetData>
  <hyperlinks>
    <hyperlink ref="A1" location="Main!A1" display="Main" xr:uid="{C26F394E-834B-4EE4-AA53-FD2CAEE8C1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2025-03-26T17:08:41Z</dcterms:created>
  <dcterms:modified xsi:type="dcterms:W3CDTF">2025-03-26T17:37:26Z</dcterms:modified>
</cp:coreProperties>
</file>