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F720F5D-A3D6-433C-8E99-97A877862FF9}" xr6:coauthVersionLast="47" xr6:coauthVersionMax="47" xr10:uidLastSave="{00000000-0000-0000-0000-000000000000}"/>
  <bookViews>
    <workbookView xWindow="225" yWindow="390" windowWidth="38175" windowHeight="15240" xr2:uid="{5CC9697C-BEBF-454C-9830-8930A9F64DC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2" l="1"/>
  <c r="M22" i="2"/>
  <c r="L22" i="2"/>
  <c r="N20" i="2"/>
  <c r="M20" i="2"/>
  <c r="L20" i="2"/>
  <c r="J20" i="2"/>
  <c r="N18" i="2"/>
  <c r="M18" i="2"/>
  <c r="L18" i="2"/>
  <c r="N16" i="2"/>
  <c r="M16" i="2"/>
  <c r="L16" i="2"/>
  <c r="N13" i="2"/>
  <c r="M13" i="2"/>
  <c r="L13" i="2"/>
  <c r="K13" i="2"/>
  <c r="K16" i="2" s="1"/>
  <c r="K18" i="2" s="1"/>
  <c r="K20" i="2" s="1"/>
  <c r="K22" i="2" s="1"/>
  <c r="N10" i="2"/>
  <c r="M10" i="2"/>
  <c r="L10" i="2"/>
  <c r="K10" i="2"/>
  <c r="H7" i="1"/>
  <c r="H6" i="1"/>
  <c r="U29" i="2"/>
  <c r="T29" i="2"/>
  <c r="S29" i="2"/>
  <c r="R29" i="2"/>
  <c r="Q29" i="2"/>
  <c r="V29" i="2"/>
  <c r="U28" i="2"/>
  <c r="T28" i="2"/>
  <c r="S28" i="2"/>
  <c r="R28" i="2"/>
  <c r="Q28" i="2"/>
  <c r="U27" i="2"/>
  <c r="T27" i="2"/>
  <c r="S27" i="2"/>
  <c r="R27" i="2"/>
  <c r="Q27" i="2"/>
  <c r="U26" i="2"/>
  <c r="T26" i="2"/>
  <c r="S26" i="2"/>
  <c r="R26" i="2"/>
  <c r="Q26" i="2"/>
  <c r="U25" i="2"/>
  <c r="T25" i="2"/>
  <c r="S25" i="2"/>
  <c r="R25" i="2"/>
  <c r="Q25" i="2"/>
  <c r="V28" i="2"/>
  <c r="V27" i="2"/>
  <c r="V26" i="2"/>
  <c r="V25" i="2"/>
  <c r="T8" i="2"/>
  <c r="T10" i="2" s="1"/>
  <c r="S10" i="2"/>
  <c r="S13" i="2" s="1"/>
  <c r="S16" i="2" s="1"/>
  <c r="S18" i="2" s="1"/>
  <c r="S20" i="2" s="1"/>
  <c r="S22" i="2" s="1"/>
  <c r="R10" i="2"/>
  <c r="R13" i="2" s="1"/>
  <c r="R16" i="2" s="1"/>
  <c r="R18" i="2" s="1"/>
  <c r="R20" i="2" s="1"/>
  <c r="R22" i="2" s="1"/>
  <c r="Q10" i="2"/>
  <c r="Q13" i="2" s="1"/>
  <c r="Q16" i="2" s="1"/>
  <c r="Q18" i="2" s="1"/>
  <c r="Q20" i="2" s="1"/>
  <c r="Q22" i="2" s="1"/>
  <c r="P10" i="2"/>
  <c r="P13" i="2" s="1"/>
  <c r="P16" i="2" s="1"/>
  <c r="P18" i="2" s="1"/>
  <c r="P20" i="2" s="1"/>
  <c r="P22" i="2" s="1"/>
  <c r="U8" i="2"/>
  <c r="U10" i="2" s="1"/>
  <c r="U30" i="2" s="1"/>
  <c r="V8" i="2"/>
  <c r="V10" i="2" s="1"/>
  <c r="H69" i="2"/>
  <c r="G69" i="2"/>
  <c r="F69" i="2"/>
  <c r="E69" i="2"/>
  <c r="D69" i="2"/>
  <c r="C69" i="2"/>
  <c r="I69" i="2"/>
  <c r="H55" i="2"/>
  <c r="G55" i="2"/>
  <c r="F55" i="2"/>
  <c r="E55" i="2"/>
  <c r="D55" i="2"/>
  <c r="C55" i="2"/>
  <c r="H58" i="2"/>
  <c r="G58" i="2"/>
  <c r="F58" i="2"/>
  <c r="E58" i="2"/>
  <c r="D58" i="2"/>
  <c r="C58" i="2"/>
  <c r="I58" i="2"/>
  <c r="I55" i="2"/>
  <c r="H46" i="2"/>
  <c r="G46" i="2"/>
  <c r="F46" i="2"/>
  <c r="E46" i="2"/>
  <c r="D46" i="2"/>
  <c r="C46" i="2"/>
  <c r="E42" i="2"/>
  <c r="H42" i="2"/>
  <c r="G42" i="2"/>
  <c r="F42" i="2"/>
  <c r="D42" i="2"/>
  <c r="C42" i="2"/>
  <c r="I46" i="2"/>
  <c r="I42" i="2"/>
  <c r="J29" i="2"/>
  <c r="J28" i="2"/>
  <c r="J27" i="2"/>
  <c r="J26" i="2"/>
  <c r="J25" i="2"/>
  <c r="H29" i="2"/>
  <c r="H28" i="2"/>
  <c r="H27" i="2"/>
  <c r="H26" i="2"/>
  <c r="H25" i="2"/>
  <c r="I29" i="2"/>
  <c r="I28" i="2"/>
  <c r="I27" i="2"/>
  <c r="I26" i="2"/>
  <c r="I25" i="2"/>
  <c r="H10" i="2"/>
  <c r="G10" i="2"/>
  <c r="G13" i="2" s="1"/>
  <c r="F10" i="2"/>
  <c r="F13" i="2" s="1"/>
  <c r="E10" i="2"/>
  <c r="E13" i="2" s="1"/>
  <c r="D10" i="2"/>
  <c r="D13" i="2" s="1"/>
  <c r="C10" i="2"/>
  <c r="C13" i="2" s="1"/>
  <c r="J10" i="2"/>
  <c r="I10" i="2"/>
  <c r="I13" i="2" s="1"/>
  <c r="H5" i="1"/>
  <c r="S30" i="2" l="1"/>
  <c r="F48" i="2"/>
  <c r="Q30" i="2"/>
  <c r="R30" i="2"/>
  <c r="E48" i="2"/>
  <c r="G48" i="2"/>
  <c r="H48" i="2"/>
  <c r="I60" i="2"/>
  <c r="I64" i="2" s="1"/>
  <c r="G60" i="2"/>
  <c r="G64" i="2" s="1"/>
  <c r="H60" i="2"/>
  <c r="H64" i="2" s="1"/>
  <c r="I48" i="2"/>
  <c r="H30" i="2"/>
  <c r="C48" i="2"/>
  <c r="D48" i="2"/>
  <c r="V30" i="2"/>
  <c r="V13" i="2"/>
  <c r="V16" i="2" s="1"/>
  <c r="V18" i="2" s="1"/>
  <c r="V20" i="2" s="1"/>
  <c r="V22" i="2" s="1"/>
  <c r="T30" i="2"/>
  <c r="T13" i="2"/>
  <c r="T16" i="2" s="1"/>
  <c r="T18" i="2" s="1"/>
  <c r="T20" i="2" s="1"/>
  <c r="T22" i="2" s="1"/>
  <c r="U13" i="2"/>
  <c r="U16" i="2" s="1"/>
  <c r="U18" i="2" s="1"/>
  <c r="U20" i="2" s="1"/>
  <c r="U22" i="2" s="1"/>
  <c r="J30" i="2"/>
  <c r="H8" i="1"/>
  <c r="C60" i="2"/>
  <c r="C64" i="2" s="1"/>
  <c r="D60" i="2"/>
  <c r="D64" i="2" s="1"/>
  <c r="E60" i="2"/>
  <c r="E64" i="2" s="1"/>
  <c r="F60" i="2"/>
  <c r="F64" i="2" s="1"/>
  <c r="D31" i="2"/>
  <c r="D16" i="2"/>
  <c r="I16" i="2"/>
  <c r="I31" i="2"/>
  <c r="C16" i="2"/>
  <c r="C31" i="2"/>
  <c r="E31" i="2"/>
  <c r="E16" i="2"/>
  <c r="F16" i="2"/>
  <c r="F31" i="2"/>
  <c r="G16" i="2"/>
  <c r="G31" i="2"/>
  <c r="H13" i="2"/>
  <c r="I30" i="2"/>
  <c r="J13" i="2"/>
  <c r="E32" i="2" l="1"/>
  <c r="E18" i="2"/>
  <c r="D32" i="2"/>
  <c r="D18" i="2"/>
  <c r="J31" i="2"/>
  <c r="J16" i="2"/>
  <c r="H16" i="2"/>
  <c r="H31" i="2"/>
  <c r="C18" i="2"/>
  <c r="C32" i="2"/>
  <c r="G32" i="2"/>
  <c r="G18" i="2"/>
  <c r="I18" i="2"/>
  <c r="I32" i="2"/>
  <c r="F18" i="2"/>
  <c r="F32" i="2"/>
  <c r="H32" i="2" l="1"/>
  <c r="H18" i="2"/>
  <c r="I33" i="2"/>
  <c r="I20" i="2"/>
  <c r="I22" i="2" s="1"/>
  <c r="F33" i="2"/>
  <c r="F20" i="2"/>
  <c r="F22" i="2" s="1"/>
  <c r="J32" i="2"/>
  <c r="J18" i="2"/>
  <c r="G33" i="2"/>
  <c r="G20" i="2"/>
  <c r="G22" i="2" s="1"/>
  <c r="D20" i="2"/>
  <c r="D22" i="2" s="1"/>
  <c r="D33" i="2"/>
  <c r="E20" i="2"/>
  <c r="E22" i="2" s="1"/>
  <c r="E33" i="2"/>
  <c r="C20" i="2"/>
  <c r="C22" i="2" s="1"/>
  <c r="C33" i="2"/>
  <c r="J33" i="2" l="1"/>
  <c r="J22" i="2"/>
  <c r="H20" i="2"/>
  <c r="H22" i="2" s="1"/>
  <c r="H33" i="2"/>
</calcChain>
</file>

<file path=xl/sharedStrings.xml><?xml version="1.0" encoding="utf-8"?>
<sst xmlns="http://schemas.openxmlformats.org/spreadsheetml/2006/main" count="92" uniqueCount="83">
  <si>
    <t>AAPL</t>
  </si>
  <si>
    <t>Apple Inc.</t>
  </si>
  <si>
    <t>Businessmodel</t>
  </si>
  <si>
    <t>x</t>
  </si>
  <si>
    <t>Price</t>
  </si>
  <si>
    <t>Shares</t>
  </si>
  <si>
    <t>MC</t>
  </si>
  <si>
    <t>Cash</t>
  </si>
  <si>
    <t>Debt</t>
  </si>
  <si>
    <t>EV</t>
  </si>
  <si>
    <t>numbers in mio USD</t>
  </si>
  <si>
    <t>SEC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</si>
  <si>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</si>
  <si>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</si>
  <si>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</si>
  <si>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</si>
  <si>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</si>
  <si>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</si>
  <si>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</si>
  <si>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</si>
  <si>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</si>
  <si>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FY19</t>
  </si>
  <si>
    <t>FY18</t>
  </si>
  <si>
    <t>FY20</t>
  </si>
  <si>
    <t>FY21</t>
  </si>
  <si>
    <t>FY22</t>
  </si>
  <si>
    <t>FY23</t>
  </si>
  <si>
    <t>FY24</t>
  </si>
  <si>
    <t>Products</t>
  </si>
  <si>
    <t>Services</t>
  </si>
  <si>
    <t>Revenue</t>
  </si>
  <si>
    <t>COGS Products</t>
  </si>
  <si>
    <t>COGS Services</t>
  </si>
  <si>
    <t>Gross Profit</t>
  </si>
  <si>
    <t>R&amp;D</t>
  </si>
  <si>
    <t>SGA</t>
  </si>
  <si>
    <t>Operating Income</t>
  </si>
  <si>
    <t xml:space="preserve">Other Income </t>
  </si>
  <si>
    <t>Pretax Income</t>
  </si>
  <si>
    <t>Income Tax Expense</t>
  </si>
  <si>
    <t>Net Income</t>
  </si>
  <si>
    <t>EPS</t>
  </si>
  <si>
    <t>Iphone</t>
  </si>
  <si>
    <t>IPad</t>
  </si>
  <si>
    <t>Mac</t>
  </si>
  <si>
    <t>Accessoirs &amp; Home</t>
  </si>
  <si>
    <t>Iphone Growth %</t>
  </si>
  <si>
    <t>Mac Growth %</t>
  </si>
  <si>
    <t>Ipad Growth %</t>
  </si>
  <si>
    <t>Other Growth %</t>
  </si>
  <si>
    <t>Services Growth %</t>
  </si>
  <si>
    <t>Revenue Growth %</t>
  </si>
  <si>
    <t>Gross Margin</t>
  </si>
  <si>
    <t xml:space="preserve">Operating Margin </t>
  </si>
  <si>
    <t>Tax Rate</t>
  </si>
  <si>
    <t>Income Statement</t>
  </si>
  <si>
    <t>Balance Sheet</t>
  </si>
  <si>
    <t>Cash and Cash Equivalents</t>
  </si>
  <si>
    <t>Marketable Securities</t>
  </si>
  <si>
    <t>Accounts Receivables</t>
  </si>
  <si>
    <t>Vendor Non-trade reciavables</t>
  </si>
  <si>
    <t>Inventories</t>
  </si>
  <si>
    <t>Other</t>
  </si>
  <si>
    <t>Current Assets</t>
  </si>
  <si>
    <t>PP&amp;E</t>
  </si>
  <si>
    <t>Non-Current Assets</t>
  </si>
  <si>
    <t>Assets</t>
  </si>
  <si>
    <t>Accounts Payables</t>
  </si>
  <si>
    <t>Deffered Revenue</t>
  </si>
  <si>
    <t>Commercial Papers</t>
  </si>
  <si>
    <t>Term Debt</t>
  </si>
  <si>
    <t>Non-Current Liabilties</t>
  </si>
  <si>
    <t>Liabilties</t>
  </si>
  <si>
    <t>Sharholders Equity</t>
  </si>
  <si>
    <t xml:space="preserve">Liabilties &amp; Equity </t>
  </si>
  <si>
    <t>Current Liabilties</t>
  </si>
  <si>
    <t>CFFO</t>
  </si>
  <si>
    <t>CapEX</t>
  </si>
  <si>
    <t>Free Cashflow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</si>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</sst>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4" fillId="0" borderId="0" xfId="2"/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0" fontId="5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D78A-9E29-4339-B274-4FCECE48B9E7}">
  <dimension ref="A1:I8"/>
  <sheetViews>
    <sheetView tabSelected="1" zoomScale="200" zoomScaleNormal="200" workbookViewId="0">
      <selection activeCell="H4" sqref="H4"/>
    </sheetView>
  </sheetViews>
  <sheetFormatPr defaultRowHeight="15" x14ac:dyDescent="0.25"/>
  <cols>
    <col min="1" max="1" width="4.140625" customWidth="1"/>
    <col min="8" max="8" width="9.5703125" bestFit="1" customWidth="1"/>
  </cols>
  <sheetData>
    <row r="1" spans="1:9" x14ac:dyDescent="0.25">
      <c r="A1" s="1" t="s">
        <v>1</v>
      </c>
    </row>
    <row r="2" spans="1:9" x14ac:dyDescent="0.25">
      <c r="A2" t="s">
        <v>10</v>
      </c>
    </row>
    <row r="3" spans="1:9" x14ac:dyDescent="0.25">
      <c r="G3" t="s">
        <v>4</v>
      </c>
      <c r="H3" s="5">
        <v>184.51</v>
      </c>
    </row>
    <row r="4" spans="1:9" x14ac:dyDescent="0.25">
      <c r="B4" t="s">
        <v>0</v>
      </c>
      <c r="G4" t="s">
        <v>5</v>
      </c>
      <c r="H4" s="4">
        <v>15022.073</v>
      </c>
      <c r="I4" s="6" t="s">
        <v>79</v>
      </c>
    </row>
    <row r="5" spans="1:9" x14ac:dyDescent="0.25">
      <c r="B5" t="s">
        <v>11</v>
      </c>
      <c r="G5" t="s">
        <v>6</v>
      </c>
      <c r="H5" s="4">
        <f>H3*H4</f>
        <v>2771722.6892300001</v>
      </c>
    </row>
    <row r="6" spans="1:9" x14ac:dyDescent="0.25">
      <c r="G6" t="s">
        <v>7</v>
      </c>
      <c r="H6" s="4">
        <f>87593+30299+23476</f>
        <v>141368</v>
      </c>
      <c r="I6" s="6" t="s">
        <v>79</v>
      </c>
    </row>
    <row r="7" spans="1:9" x14ac:dyDescent="0.25">
      <c r="A7" s="3" t="s">
        <v>3</v>
      </c>
      <c r="B7" s="2" t="s">
        <v>2</v>
      </c>
      <c r="G7" t="s">
        <v>8</v>
      </c>
      <c r="H7" s="4">
        <f>83956+10848</f>
        <v>94804</v>
      </c>
      <c r="I7" s="6" t="s">
        <v>79</v>
      </c>
    </row>
    <row r="8" spans="1:9" x14ac:dyDescent="0.25">
      <c r="G8" t="s">
        <v>9</v>
      </c>
      <c r="H8" s="4">
        <f>H5-H6+H7</f>
        <v>2725158.6892300001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C909-CB0A-404C-BB37-AEC25D043BC8}">
  <dimension ref="A1:V55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5" x14ac:dyDescent="0.25"/>
  <cols>
    <col min="1" max="1" width="4.7109375" bestFit="1" customWidth="1"/>
    <col min="2" max="2" width="25" bestFit="1" customWidth="1"/>
  </cols>
  <sheetData>
    <row r="1" spans="1:22" x14ac:dyDescent="0.25">
      <c r="A1" s="7" t="s">
        <v>13</v>
      </c>
    </row>
    <row r="2" spans="1:22" x14ac:dyDescent="0.25"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12</v>
      </c>
      <c r="J2" s="6" t="s">
        <v>20</v>
      </c>
      <c r="K2" s="6" t="s">
        <v>79</v>
      </c>
      <c r="L2" s="6" t="s">
        <v>80</v>
      </c>
      <c r="M2" s="6" t="s">
        <v>81</v>
      </c>
      <c r="N2" s="6" t="s">
        <v>82</v>
      </c>
      <c r="O2" s="6"/>
      <c r="P2" s="6" t="s">
        <v>22</v>
      </c>
      <c r="Q2" s="6" t="s">
        <v>21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</row>
    <row r="3" spans="1:22" x14ac:dyDescent="0.25">
      <c r="B3" s="11" t="s">
        <v>55</v>
      </c>
      <c r="C3" s="6"/>
      <c r="D3" s="6"/>
      <c r="E3" s="6"/>
      <c r="F3" s="6"/>
      <c r="G3" s="6"/>
      <c r="H3" s="6"/>
      <c r="I3" s="6"/>
      <c r="J3" s="6"/>
      <c r="P3" s="6"/>
      <c r="Q3" s="6"/>
      <c r="R3" s="6"/>
      <c r="S3" s="6"/>
      <c r="T3" s="6"/>
      <c r="U3" s="6"/>
      <c r="V3" s="6"/>
    </row>
    <row r="4" spans="1:22" x14ac:dyDescent="0.25">
      <c r="B4" t="s">
        <v>42</v>
      </c>
      <c r="C4" s="4"/>
      <c r="D4" s="4"/>
      <c r="E4" s="4">
        <v>39669</v>
      </c>
      <c r="F4" s="4"/>
      <c r="G4" s="4">
        <v>69702</v>
      </c>
      <c r="H4" s="4"/>
      <c r="I4" s="4">
        <v>39296</v>
      </c>
      <c r="J4" s="4"/>
      <c r="K4" s="4">
        <v>69138</v>
      </c>
      <c r="L4" s="4"/>
      <c r="M4" s="4"/>
      <c r="N4" s="4"/>
      <c r="O4" s="4"/>
      <c r="P4" s="4"/>
      <c r="Q4" s="4"/>
      <c r="R4" s="4"/>
      <c r="S4" s="4"/>
      <c r="T4" s="4">
        <v>205489</v>
      </c>
      <c r="U4" s="4">
        <v>200583</v>
      </c>
      <c r="V4" s="4">
        <v>201183</v>
      </c>
    </row>
    <row r="5" spans="1:22" x14ac:dyDescent="0.25">
      <c r="B5" t="s">
        <v>44</v>
      </c>
      <c r="C5" s="4"/>
      <c r="D5" s="4"/>
      <c r="E5" s="4">
        <v>6840</v>
      </c>
      <c r="F5" s="4"/>
      <c r="G5" s="4">
        <v>7780</v>
      </c>
      <c r="H5" s="4"/>
      <c r="I5" s="4">
        <v>7009</v>
      </c>
      <c r="J5" s="4"/>
      <c r="K5" s="4">
        <v>8987</v>
      </c>
      <c r="L5" s="4"/>
      <c r="M5" s="4"/>
      <c r="N5" s="4"/>
      <c r="O5" s="4"/>
      <c r="P5" s="4"/>
      <c r="Q5" s="4"/>
      <c r="R5" s="4"/>
      <c r="S5" s="4"/>
      <c r="T5" s="4">
        <v>40177</v>
      </c>
      <c r="U5" s="4">
        <v>29357</v>
      </c>
      <c r="V5" s="4">
        <v>29984</v>
      </c>
    </row>
    <row r="6" spans="1:22" x14ac:dyDescent="0.25">
      <c r="B6" t="s">
        <v>43</v>
      </c>
      <c r="C6" s="4"/>
      <c r="D6" s="4"/>
      <c r="E6" s="4">
        <v>5791</v>
      </c>
      <c r="F6" s="4"/>
      <c r="G6" s="4">
        <v>7023</v>
      </c>
      <c r="H6" s="4"/>
      <c r="I6" s="4">
        <v>7162</v>
      </c>
      <c r="J6" s="4"/>
      <c r="K6" s="4">
        <v>8088</v>
      </c>
      <c r="L6" s="4"/>
      <c r="M6" s="4"/>
      <c r="N6" s="4"/>
      <c r="O6" s="4"/>
      <c r="P6" s="4"/>
      <c r="Q6" s="4"/>
      <c r="R6" s="4"/>
      <c r="S6" s="4"/>
      <c r="T6" s="4">
        <v>29292</v>
      </c>
      <c r="U6" s="4">
        <v>28300</v>
      </c>
      <c r="V6" s="4">
        <v>26694</v>
      </c>
    </row>
    <row r="7" spans="1:22" x14ac:dyDescent="0.25">
      <c r="B7" t="s">
        <v>45</v>
      </c>
      <c r="C7" s="4"/>
      <c r="D7" s="4"/>
      <c r="E7" s="4">
        <v>8284</v>
      </c>
      <c r="F7" s="4"/>
      <c r="G7" s="4">
        <v>11953</v>
      </c>
      <c r="H7" s="4"/>
      <c r="I7" s="4">
        <v>8097</v>
      </c>
      <c r="J7" s="4"/>
      <c r="K7" s="4">
        <v>11747</v>
      </c>
      <c r="L7" s="4"/>
      <c r="M7" s="4"/>
      <c r="N7" s="4"/>
      <c r="O7" s="4"/>
      <c r="P7" s="4"/>
      <c r="Q7" s="4"/>
      <c r="R7" s="4"/>
      <c r="S7" s="4"/>
      <c r="T7" s="4">
        <v>41241</v>
      </c>
      <c r="U7" s="4">
        <v>39845</v>
      </c>
      <c r="V7" s="4">
        <v>37005</v>
      </c>
    </row>
    <row r="8" spans="1:22" x14ac:dyDescent="0.25">
      <c r="B8" t="s">
        <v>28</v>
      </c>
      <c r="C8" s="4"/>
      <c r="D8" s="4"/>
      <c r="E8" s="4">
        <v>60584</v>
      </c>
      <c r="F8" s="4"/>
      <c r="G8" s="4">
        <v>96458</v>
      </c>
      <c r="H8" s="4"/>
      <c r="I8" s="4">
        <v>61564</v>
      </c>
      <c r="J8" s="4"/>
      <c r="K8" s="4">
        <v>97960</v>
      </c>
      <c r="L8" s="4"/>
      <c r="M8" s="4"/>
      <c r="N8" s="4"/>
      <c r="O8" s="4"/>
      <c r="P8" s="4"/>
      <c r="Q8" s="4"/>
      <c r="R8" s="4"/>
      <c r="S8" s="4"/>
      <c r="T8" s="4">
        <f>+SUM(T4:T7)</f>
        <v>316199</v>
      </c>
      <c r="U8" s="4">
        <f>+SUM(U4:U7)</f>
        <v>298085</v>
      </c>
      <c r="V8" s="4">
        <f>+SUM(V4:V7)</f>
        <v>294866</v>
      </c>
    </row>
    <row r="9" spans="1:22" x14ac:dyDescent="0.25">
      <c r="B9" t="s">
        <v>29</v>
      </c>
      <c r="C9" s="4"/>
      <c r="D9" s="4"/>
      <c r="E9" s="4">
        <v>21213</v>
      </c>
      <c r="F9" s="4"/>
      <c r="G9" s="4">
        <v>23117</v>
      </c>
      <c r="H9" s="4"/>
      <c r="I9" s="4">
        <v>24213</v>
      </c>
      <c r="J9" s="4"/>
      <c r="K9" s="4">
        <v>26340</v>
      </c>
      <c r="L9" s="4"/>
      <c r="M9" s="4"/>
      <c r="N9" s="4"/>
      <c r="O9" s="4"/>
      <c r="P9" s="4"/>
      <c r="Q9" s="4"/>
      <c r="R9" s="4"/>
      <c r="S9" s="4"/>
      <c r="T9" s="4">
        <v>78129</v>
      </c>
      <c r="U9" s="4">
        <v>85200</v>
      </c>
      <c r="V9" s="4">
        <v>96169</v>
      </c>
    </row>
    <row r="10" spans="1:22" x14ac:dyDescent="0.25">
      <c r="B10" s="1" t="s">
        <v>30</v>
      </c>
      <c r="C10" s="8">
        <f t="shared" ref="C10:H10" si="0">C8+C9</f>
        <v>0</v>
      </c>
      <c r="D10" s="8">
        <f t="shared" si="0"/>
        <v>0</v>
      </c>
      <c r="E10" s="8">
        <f t="shared" si="0"/>
        <v>81797</v>
      </c>
      <c r="F10" s="8">
        <f t="shared" si="0"/>
        <v>0</v>
      </c>
      <c r="G10" s="8">
        <f t="shared" si="0"/>
        <v>119575</v>
      </c>
      <c r="H10" s="8">
        <f t="shared" si="0"/>
        <v>0</v>
      </c>
      <c r="I10" s="8">
        <f>I8+I9</f>
        <v>85777</v>
      </c>
      <c r="J10" s="8">
        <f t="shared" ref="J10:N10" si="1">J8+J9</f>
        <v>0</v>
      </c>
      <c r="K10" s="8">
        <f t="shared" si="1"/>
        <v>124300</v>
      </c>
      <c r="L10" s="8">
        <f t="shared" si="1"/>
        <v>0</v>
      </c>
      <c r="M10" s="8">
        <f t="shared" si="1"/>
        <v>0</v>
      </c>
      <c r="N10" s="8">
        <f t="shared" si="1"/>
        <v>0</v>
      </c>
      <c r="O10" s="4"/>
      <c r="P10" s="8">
        <f t="shared" ref="P10:U10" si="2">+P8+P9</f>
        <v>0</v>
      </c>
      <c r="Q10" s="8">
        <f t="shared" si="2"/>
        <v>0</v>
      </c>
      <c r="R10" s="8">
        <f t="shared" si="2"/>
        <v>0</v>
      </c>
      <c r="S10" s="8">
        <f t="shared" si="2"/>
        <v>0</v>
      </c>
      <c r="T10" s="8">
        <f t="shared" si="2"/>
        <v>394328</v>
      </c>
      <c r="U10" s="8">
        <f t="shared" si="2"/>
        <v>383285</v>
      </c>
      <c r="V10" s="8">
        <f>+V8+V9</f>
        <v>391035</v>
      </c>
    </row>
    <row r="11" spans="1:22" x14ac:dyDescent="0.25">
      <c r="B11" t="s">
        <v>31</v>
      </c>
      <c r="C11" s="4"/>
      <c r="D11" s="4"/>
      <c r="E11" s="4">
        <v>39136</v>
      </c>
      <c r="F11" s="4"/>
      <c r="G11" s="4">
        <v>58440</v>
      </c>
      <c r="H11" s="4"/>
      <c r="I11" s="4">
        <v>39803</v>
      </c>
      <c r="J11" s="4"/>
      <c r="K11" s="4">
        <v>59447</v>
      </c>
      <c r="L11" s="4"/>
      <c r="M11" s="4"/>
      <c r="N11" s="4"/>
      <c r="O11" s="4"/>
      <c r="P11" s="4"/>
      <c r="Q11" s="4"/>
      <c r="R11" s="4"/>
      <c r="S11" s="4"/>
      <c r="T11" s="4">
        <v>201471</v>
      </c>
      <c r="U11" s="4">
        <v>189282</v>
      </c>
      <c r="V11" s="4">
        <v>185233</v>
      </c>
    </row>
    <row r="12" spans="1:22" x14ac:dyDescent="0.25">
      <c r="B12" t="s">
        <v>32</v>
      </c>
      <c r="C12" s="4"/>
      <c r="D12" s="4"/>
      <c r="E12" s="4">
        <v>6248</v>
      </c>
      <c r="F12" s="4"/>
      <c r="G12" s="4">
        <v>6280</v>
      </c>
      <c r="H12" s="4"/>
      <c r="I12" s="4">
        <v>6296</v>
      </c>
      <c r="J12" s="4"/>
      <c r="K12" s="4">
        <v>6578</v>
      </c>
      <c r="L12" s="4"/>
      <c r="M12" s="4"/>
      <c r="N12" s="4"/>
      <c r="O12" s="4"/>
      <c r="P12" s="4"/>
      <c r="Q12" s="4"/>
      <c r="R12" s="4"/>
      <c r="S12" s="4"/>
      <c r="T12" s="4">
        <v>22075</v>
      </c>
      <c r="U12" s="4">
        <v>24855</v>
      </c>
      <c r="V12" s="4">
        <v>25119</v>
      </c>
    </row>
    <row r="13" spans="1:22" x14ac:dyDescent="0.25">
      <c r="B13" t="s">
        <v>33</v>
      </c>
      <c r="C13" s="4">
        <f t="shared" ref="C13:H13" si="3">C10-SUM(C11:C12)</f>
        <v>0</v>
      </c>
      <c r="D13" s="4">
        <f t="shared" si="3"/>
        <v>0</v>
      </c>
      <c r="E13" s="4">
        <f t="shared" si="3"/>
        <v>36413</v>
      </c>
      <c r="F13" s="4">
        <f t="shared" si="3"/>
        <v>0</v>
      </c>
      <c r="G13" s="4">
        <f t="shared" si="3"/>
        <v>54855</v>
      </c>
      <c r="H13" s="4">
        <f t="shared" si="3"/>
        <v>0</v>
      </c>
      <c r="I13" s="4">
        <f>I10-SUM(I11:I12)</f>
        <v>39678</v>
      </c>
      <c r="J13" s="4">
        <f>J10-SUM(J11:J12)</f>
        <v>0</v>
      </c>
      <c r="K13" s="4">
        <f t="shared" ref="K13:N13" si="4">K10-SUM(K11:K12)</f>
        <v>58275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4"/>
      <c r="P13" s="4">
        <f t="shared" ref="P13:V13" si="5">P10-SUM(P11:P12)</f>
        <v>0</v>
      </c>
      <c r="Q13" s="4">
        <f t="shared" si="5"/>
        <v>0</v>
      </c>
      <c r="R13" s="4">
        <f t="shared" si="5"/>
        <v>0</v>
      </c>
      <c r="S13" s="4">
        <f t="shared" si="5"/>
        <v>0</v>
      </c>
      <c r="T13" s="4">
        <f t="shared" si="5"/>
        <v>170782</v>
      </c>
      <c r="U13" s="4">
        <f t="shared" si="5"/>
        <v>169148</v>
      </c>
      <c r="V13" s="4">
        <f t="shared" si="5"/>
        <v>180683</v>
      </c>
    </row>
    <row r="14" spans="1:22" x14ac:dyDescent="0.25">
      <c r="B14" t="s">
        <v>34</v>
      </c>
      <c r="C14" s="4"/>
      <c r="D14" s="4"/>
      <c r="E14" s="4">
        <v>7442</v>
      </c>
      <c r="F14" s="4"/>
      <c r="G14" s="4">
        <v>7696</v>
      </c>
      <c r="H14" s="4"/>
      <c r="I14" s="4">
        <v>8006</v>
      </c>
      <c r="J14" s="4"/>
      <c r="K14" s="4">
        <v>8268</v>
      </c>
      <c r="L14" s="4"/>
      <c r="M14" s="4"/>
      <c r="N14" s="4"/>
      <c r="O14" s="4"/>
      <c r="P14" s="4"/>
      <c r="Q14" s="4"/>
      <c r="R14" s="4"/>
      <c r="S14" s="4"/>
      <c r="T14" s="4">
        <v>26251</v>
      </c>
      <c r="U14" s="4">
        <v>29915</v>
      </c>
      <c r="V14" s="4">
        <v>31370</v>
      </c>
    </row>
    <row r="15" spans="1:22" x14ac:dyDescent="0.25">
      <c r="B15" t="s">
        <v>35</v>
      </c>
      <c r="C15" s="4"/>
      <c r="D15" s="4"/>
      <c r="E15" s="4">
        <v>5973</v>
      </c>
      <c r="F15" s="4"/>
      <c r="G15" s="4">
        <v>6786</v>
      </c>
      <c r="H15" s="4"/>
      <c r="I15" s="4">
        <v>6320</v>
      </c>
      <c r="J15" s="4"/>
      <c r="K15" s="4">
        <v>7175</v>
      </c>
      <c r="L15" s="4"/>
      <c r="M15" s="4"/>
      <c r="N15" s="4"/>
      <c r="O15" s="4"/>
      <c r="P15" s="4"/>
      <c r="Q15" s="4"/>
      <c r="R15" s="4"/>
      <c r="S15" s="4"/>
      <c r="T15" s="4">
        <v>25094</v>
      </c>
      <c r="U15" s="4">
        <v>24932</v>
      </c>
      <c r="V15" s="4">
        <v>26097</v>
      </c>
    </row>
    <row r="16" spans="1:22" x14ac:dyDescent="0.25">
      <c r="B16" t="s">
        <v>36</v>
      </c>
      <c r="C16" s="4">
        <f t="shared" ref="C16:H16" si="6">C13-SUM(C14:C15)</f>
        <v>0</v>
      </c>
      <c r="D16" s="4">
        <f t="shared" si="6"/>
        <v>0</v>
      </c>
      <c r="E16" s="4">
        <f t="shared" si="6"/>
        <v>22998</v>
      </c>
      <c r="F16" s="4">
        <f t="shared" si="6"/>
        <v>0</v>
      </c>
      <c r="G16" s="4">
        <f t="shared" si="6"/>
        <v>40373</v>
      </c>
      <c r="H16" s="4">
        <f t="shared" si="6"/>
        <v>0</v>
      </c>
      <c r="I16" s="4">
        <f>I13-SUM(I14:I15)</f>
        <v>25352</v>
      </c>
      <c r="J16" s="4">
        <f>J13-SUM(J14:J15)</f>
        <v>0</v>
      </c>
      <c r="K16" s="4">
        <f t="shared" ref="K16:N16" si="7">K13-SUM(K14:K15)</f>
        <v>42832</v>
      </c>
      <c r="L16" s="4">
        <f t="shared" si="7"/>
        <v>0</v>
      </c>
      <c r="M16" s="4">
        <f t="shared" si="7"/>
        <v>0</v>
      </c>
      <c r="N16" s="4">
        <f t="shared" si="7"/>
        <v>0</v>
      </c>
      <c r="O16" s="4"/>
      <c r="P16" s="4">
        <f t="shared" ref="P16:V16" si="8">P13-SUM(P14:P15)</f>
        <v>0</v>
      </c>
      <c r="Q16" s="4">
        <f t="shared" si="8"/>
        <v>0</v>
      </c>
      <c r="R16" s="4">
        <f t="shared" si="8"/>
        <v>0</v>
      </c>
      <c r="S16" s="4">
        <f t="shared" si="8"/>
        <v>0</v>
      </c>
      <c r="T16" s="4">
        <f t="shared" si="8"/>
        <v>119437</v>
      </c>
      <c r="U16" s="4">
        <f t="shared" si="8"/>
        <v>114301</v>
      </c>
      <c r="V16" s="4">
        <f t="shared" si="8"/>
        <v>123216</v>
      </c>
    </row>
    <row r="17" spans="1:22" x14ac:dyDescent="0.25">
      <c r="B17" t="s">
        <v>37</v>
      </c>
      <c r="C17" s="4"/>
      <c r="D17" s="4"/>
      <c r="E17" s="4">
        <v>-265</v>
      </c>
      <c r="F17" s="4"/>
      <c r="G17" s="4">
        <v>-50</v>
      </c>
      <c r="H17" s="4"/>
      <c r="I17" s="4">
        <v>142</v>
      </c>
      <c r="J17" s="4"/>
      <c r="K17" s="4">
        <v>-248</v>
      </c>
      <c r="L17" s="4"/>
      <c r="M17" s="4"/>
      <c r="N17" s="4"/>
      <c r="O17" s="4"/>
      <c r="P17" s="4"/>
      <c r="Q17" s="4"/>
      <c r="R17" s="4"/>
      <c r="S17" s="4"/>
      <c r="T17" s="4">
        <v>-334</v>
      </c>
      <c r="U17" s="4">
        <v>-565</v>
      </c>
      <c r="V17" s="4">
        <v>269</v>
      </c>
    </row>
    <row r="18" spans="1:22" x14ac:dyDescent="0.25">
      <c r="B18" t="s">
        <v>38</v>
      </c>
      <c r="C18" s="4">
        <f t="shared" ref="C18:H18" si="9">C16+C17</f>
        <v>0</v>
      </c>
      <c r="D18" s="4">
        <f t="shared" si="9"/>
        <v>0</v>
      </c>
      <c r="E18" s="4">
        <f t="shared" si="9"/>
        <v>22733</v>
      </c>
      <c r="F18" s="4">
        <f t="shared" si="9"/>
        <v>0</v>
      </c>
      <c r="G18" s="4">
        <f t="shared" si="9"/>
        <v>40323</v>
      </c>
      <c r="H18" s="4">
        <f t="shared" si="9"/>
        <v>0</v>
      </c>
      <c r="I18" s="4">
        <f>I16+I17</f>
        <v>25494</v>
      </c>
      <c r="J18" s="4">
        <f>J16+J17</f>
        <v>0</v>
      </c>
      <c r="K18" s="4">
        <f t="shared" ref="K18:N18" si="10">K16+K17</f>
        <v>42584</v>
      </c>
      <c r="L18" s="4">
        <f t="shared" si="10"/>
        <v>0</v>
      </c>
      <c r="M18" s="4">
        <f t="shared" si="10"/>
        <v>0</v>
      </c>
      <c r="N18" s="4">
        <f t="shared" si="10"/>
        <v>0</v>
      </c>
      <c r="O18" s="4"/>
      <c r="P18" s="4">
        <f t="shared" ref="P18:V18" si="11">P16+P17</f>
        <v>0</v>
      </c>
      <c r="Q18" s="4">
        <f t="shared" si="11"/>
        <v>0</v>
      </c>
      <c r="R18" s="4">
        <f t="shared" si="11"/>
        <v>0</v>
      </c>
      <c r="S18" s="4">
        <f t="shared" si="11"/>
        <v>0</v>
      </c>
      <c r="T18" s="4">
        <f t="shared" si="11"/>
        <v>119103</v>
      </c>
      <c r="U18" s="4">
        <f t="shared" si="11"/>
        <v>113736</v>
      </c>
      <c r="V18" s="4">
        <f t="shared" si="11"/>
        <v>123485</v>
      </c>
    </row>
    <row r="19" spans="1:22" x14ac:dyDescent="0.25">
      <c r="B19" t="s">
        <v>39</v>
      </c>
      <c r="C19" s="4"/>
      <c r="D19" s="4"/>
      <c r="E19" s="4">
        <v>2852</v>
      </c>
      <c r="F19" s="4"/>
      <c r="G19" s="4">
        <v>6407</v>
      </c>
      <c r="H19" s="4"/>
      <c r="I19" s="4">
        <v>4046</v>
      </c>
      <c r="J19" s="4"/>
      <c r="K19" s="4">
        <v>6254</v>
      </c>
      <c r="L19" s="4"/>
      <c r="M19" s="4"/>
      <c r="N19" s="4"/>
      <c r="O19" s="4"/>
      <c r="P19" s="4"/>
      <c r="Q19" s="4"/>
      <c r="R19" s="4"/>
      <c r="S19" s="4"/>
      <c r="T19" s="4">
        <v>19300</v>
      </c>
      <c r="U19" s="4">
        <v>16741</v>
      </c>
      <c r="V19" s="4">
        <v>29749</v>
      </c>
    </row>
    <row r="20" spans="1:22" x14ac:dyDescent="0.25">
      <c r="B20" t="s">
        <v>40</v>
      </c>
      <c r="C20" s="4">
        <f t="shared" ref="C20:D20" si="12">C18-C19</f>
        <v>0</v>
      </c>
      <c r="D20" s="4">
        <f t="shared" si="12"/>
        <v>0</v>
      </c>
      <c r="E20" s="4">
        <f>E18-E19</f>
        <v>19881</v>
      </c>
      <c r="F20" s="4">
        <f t="shared" ref="F20:V20" si="13">F18-F19</f>
        <v>0</v>
      </c>
      <c r="G20" s="4">
        <f t="shared" si="13"/>
        <v>33916</v>
      </c>
      <c r="H20" s="4">
        <f t="shared" si="13"/>
        <v>0</v>
      </c>
      <c r="I20" s="4">
        <f t="shared" si="13"/>
        <v>21448</v>
      </c>
      <c r="J20" s="4">
        <f t="shared" si="13"/>
        <v>0</v>
      </c>
      <c r="K20" s="4">
        <f t="shared" si="13"/>
        <v>36330</v>
      </c>
      <c r="L20" s="4">
        <f t="shared" si="13"/>
        <v>0</v>
      </c>
      <c r="M20" s="4">
        <f t="shared" si="13"/>
        <v>0</v>
      </c>
      <c r="N20" s="4">
        <f t="shared" si="13"/>
        <v>0</v>
      </c>
      <c r="O20" s="4"/>
      <c r="P20" s="4">
        <f t="shared" si="13"/>
        <v>0</v>
      </c>
      <c r="Q20" s="4">
        <f t="shared" si="13"/>
        <v>0</v>
      </c>
      <c r="R20" s="4">
        <f t="shared" si="13"/>
        <v>0</v>
      </c>
      <c r="S20" s="4">
        <f t="shared" si="13"/>
        <v>0</v>
      </c>
      <c r="T20" s="4">
        <f t="shared" si="13"/>
        <v>99803</v>
      </c>
      <c r="U20" s="4">
        <f t="shared" si="13"/>
        <v>96995</v>
      </c>
      <c r="V20" s="4">
        <f t="shared" si="13"/>
        <v>93736</v>
      </c>
    </row>
    <row r="21" spans="1:22" x14ac:dyDescent="0.25">
      <c r="A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B22" t="s">
        <v>41</v>
      </c>
      <c r="C22" s="9" t="e">
        <f t="shared" ref="C22:D22" si="14">C20/C23</f>
        <v>#DIV/0!</v>
      </c>
      <c r="D22" s="9" t="e">
        <f t="shared" si="14"/>
        <v>#DIV/0!</v>
      </c>
      <c r="E22" s="9">
        <f>E20/E23</f>
        <v>1.2664982079442137</v>
      </c>
      <c r="F22" s="9" t="e">
        <f t="shared" ref="F22:V22" si="15">F20/F23</f>
        <v>#DIV/0!</v>
      </c>
      <c r="G22" s="9">
        <f t="shared" si="15"/>
        <v>2.1867516608732189</v>
      </c>
      <c r="H22" s="9" t="e">
        <f t="shared" si="15"/>
        <v>#DIV/0!</v>
      </c>
      <c r="I22" s="9">
        <f t="shared" si="15"/>
        <v>1.4029743605912299</v>
      </c>
      <c r="J22" s="9" t="e">
        <f t="shared" si="15"/>
        <v>#DIV/0!</v>
      </c>
      <c r="K22" s="9">
        <f t="shared" si="15"/>
        <v>2.408875802262394</v>
      </c>
      <c r="L22" s="9" t="e">
        <f t="shared" si="15"/>
        <v>#DIV/0!</v>
      </c>
      <c r="M22" s="9" t="e">
        <f t="shared" si="15"/>
        <v>#DIV/0!</v>
      </c>
      <c r="N22" s="9" t="e">
        <f t="shared" si="15"/>
        <v>#DIV/0!</v>
      </c>
      <c r="O22" s="4"/>
      <c r="P22" s="9" t="e">
        <f t="shared" si="15"/>
        <v>#DIV/0!</v>
      </c>
      <c r="Q22" s="9" t="e">
        <f t="shared" si="15"/>
        <v>#DIV/0!</v>
      </c>
      <c r="R22" s="9" t="e">
        <f t="shared" si="15"/>
        <v>#DIV/0!</v>
      </c>
      <c r="S22" s="9" t="e">
        <f t="shared" si="15"/>
        <v>#DIV/0!</v>
      </c>
      <c r="T22" s="9">
        <f t="shared" si="15"/>
        <v>6.1546144376377772</v>
      </c>
      <c r="U22" s="9">
        <f t="shared" si="15"/>
        <v>6.1606692635543778</v>
      </c>
      <c r="V22" s="9">
        <f t="shared" si="15"/>
        <v>6.1090540709549925</v>
      </c>
    </row>
    <row r="23" spans="1:22" x14ac:dyDescent="0.25">
      <c r="B23" t="s">
        <v>5</v>
      </c>
      <c r="C23" s="4"/>
      <c r="D23" s="4"/>
      <c r="E23" s="4">
        <v>15697.614</v>
      </c>
      <c r="F23" s="4"/>
      <c r="G23" s="4">
        <v>15509.763000000001</v>
      </c>
      <c r="H23" s="4"/>
      <c r="I23" s="4">
        <v>15287.521000000001</v>
      </c>
      <c r="J23" s="4"/>
      <c r="K23" s="4">
        <v>15081.724</v>
      </c>
      <c r="L23" s="4"/>
      <c r="M23" s="4"/>
      <c r="N23" s="4"/>
      <c r="O23" s="4"/>
      <c r="P23" s="4"/>
      <c r="Q23" s="4"/>
      <c r="R23" s="4"/>
      <c r="S23" s="4"/>
      <c r="T23" s="4">
        <v>16215.963</v>
      </c>
      <c r="U23" s="4">
        <v>15744.231</v>
      </c>
      <c r="V23" s="4">
        <v>15343.782999999999</v>
      </c>
    </row>
    <row r="24" spans="1:22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B25" t="s">
        <v>46</v>
      </c>
      <c r="C25" s="4"/>
      <c r="D25" s="4"/>
      <c r="E25" s="4"/>
      <c r="F25" s="4"/>
      <c r="G25" s="4"/>
      <c r="H25" s="4" t="e">
        <f t="shared" ref="H25:H28" si="16">H4/D4-1</f>
        <v>#DIV/0!</v>
      </c>
      <c r="I25" s="10">
        <f>I4/E4-1</f>
        <v>-9.4028082381708566E-3</v>
      </c>
      <c r="J25" s="4" t="e">
        <f>J4/F4-1</f>
        <v>#DIV/0!</v>
      </c>
      <c r="K25" s="4"/>
      <c r="L25" s="4"/>
      <c r="M25" s="4"/>
      <c r="N25" s="4"/>
      <c r="O25" s="4"/>
      <c r="P25" s="4"/>
      <c r="Q25" s="10" t="e">
        <f t="shared" ref="Q25:U28" si="17">+Q4/P4-1</f>
        <v>#DIV/0!</v>
      </c>
      <c r="R25" s="10" t="e">
        <f t="shared" si="17"/>
        <v>#DIV/0!</v>
      </c>
      <c r="S25" s="10" t="e">
        <f t="shared" si="17"/>
        <v>#DIV/0!</v>
      </c>
      <c r="T25" s="10" t="e">
        <f t="shared" si="17"/>
        <v>#DIV/0!</v>
      </c>
      <c r="U25" s="10">
        <f t="shared" si="17"/>
        <v>-2.3874757286278081E-2</v>
      </c>
      <c r="V25" s="10">
        <f>+V4/U4-1</f>
        <v>2.9912804175826757E-3</v>
      </c>
    </row>
    <row r="26" spans="1:22" x14ac:dyDescent="0.25">
      <c r="B26" t="s">
        <v>47</v>
      </c>
      <c r="C26" s="4"/>
      <c r="D26" s="4"/>
      <c r="E26" s="4"/>
      <c r="F26" s="4"/>
      <c r="G26" s="4"/>
      <c r="H26" s="4" t="e">
        <f t="shared" si="16"/>
        <v>#DIV/0!</v>
      </c>
      <c r="I26" s="10">
        <f t="shared" ref="I26:J28" si="18">I5/E5-1</f>
        <v>2.4707602339181234E-2</v>
      </c>
      <c r="J26" s="4" t="e">
        <f t="shared" si="18"/>
        <v>#DIV/0!</v>
      </c>
      <c r="K26" s="4"/>
      <c r="L26" s="4"/>
      <c r="M26" s="4"/>
      <c r="N26" s="4"/>
      <c r="O26" s="4"/>
      <c r="P26" s="4"/>
      <c r="Q26" s="10" t="e">
        <f t="shared" si="17"/>
        <v>#DIV/0!</v>
      </c>
      <c r="R26" s="10" t="e">
        <f t="shared" si="17"/>
        <v>#DIV/0!</v>
      </c>
      <c r="S26" s="10" t="e">
        <f t="shared" si="17"/>
        <v>#DIV/0!</v>
      </c>
      <c r="T26" s="10" t="e">
        <f t="shared" si="17"/>
        <v>#DIV/0!</v>
      </c>
      <c r="U26" s="10">
        <f t="shared" si="17"/>
        <v>-0.26930831072504169</v>
      </c>
      <c r="V26" s="10">
        <f t="shared" ref="V26:V28" si="19">+V5/U5-1</f>
        <v>2.1357768164322E-2</v>
      </c>
    </row>
    <row r="27" spans="1:22" x14ac:dyDescent="0.25">
      <c r="B27" t="s">
        <v>48</v>
      </c>
      <c r="C27" s="4"/>
      <c r="D27" s="4"/>
      <c r="E27" s="4"/>
      <c r="F27" s="4"/>
      <c r="G27" s="4"/>
      <c r="H27" s="4" t="e">
        <f t="shared" si="16"/>
        <v>#DIV/0!</v>
      </c>
      <c r="I27" s="10">
        <f t="shared" si="18"/>
        <v>0.23674667587635989</v>
      </c>
      <c r="J27" s="4" t="e">
        <f t="shared" si="18"/>
        <v>#DIV/0!</v>
      </c>
      <c r="K27" s="4"/>
      <c r="L27" s="4"/>
      <c r="M27" s="4"/>
      <c r="N27" s="4"/>
      <c r="O27" s="4"/>
      <c r="P27" s="4"/>
      <c r="Q27" s="10" t="e">
        <f t="shared" si="17"/>
        <v>#DIV/0!</v>
      </c>
      <c r="R27" s="10" t="e">
        <f t="shared" si="17"/>
        <v>#DIV/0!</v>
      </c>
      <c r="S27" s="10" t="e">
        <f t="shared" si="17"/>
        <v>#DIV/0!</v>
      </c>
      <c r="T27" s="10" t="e">
        <f t="shared" si="17"/>
        <v>#DIV/0!</v>
      </c>
      <c r="U27" s="10">
        <f t="shared" si="17"/>
        <v>-3.3865901952751631E-2</v>
      </c>
      <c r="V27" s="10">
        <f t="shared" si="19"/>
        <v>-5.674911660777382E-2</v>
      </c>
    </row>
    <row r="28" spans="1:22" x14ac:dyDescent="0.25">
      <c r="B28" t="s">
        <v>49</v>
      </c>
      <c r="C28" s="4"/>
      <c r="D28" s="4"/>
      <c r="E28" s="4"/>
      <c r="F28" s="4"/>
      <c r="G28" s="4"/>
      <c r="H28" s="4" t="e">
        <f t="shared" si="16"/>
        <v>#DIV/0!</v>
      </c>
      <c r="I28" s="10">
        <f t="shared" si="18"/>
        <v>-2.2573635924674096E-2</v>
      </c>
      <c r="J28" s="4" t="e">
        <f t="shared" si="18"/>
        <v>#DIV/0!</v>
      </c>
      <c r="K28" s="4"/>
      <c r="L28" s="4"/>
      <c r="M28" s="4"/>
      <c r="N28" s="4"/>
      <c r="O28" s="4"/>
      <c r="P28" s="4"/>
      <c r="Q28" s="10" t="e">
        <f t="shared" si="17"/>
        <v>#DIV/0!</v>
      </c>
      <c r="R28" s="10" t="e">
        <f t="shared" si="17"/>
        <v>#DIV/0!</v>
      </c>
      <c r="S28" s="10" t="e">
        <f t="shared" si="17"/>
        <v>#DIV/0!</v>
      </c>
      <c r="T28" s="10" t="e">
        <f t="shared" si="17"/>
        <v>#DIV/0!</v>
      </c>
      <c r="U28" s="10">
        <f t="shared" si="17"/>
        <v>-3.3849809655439933E-2</v>
      </c>
      <c r="V28" s="10">
        <f t="shared" si="19"/>
        <v>-7.1276195256619435E-2</v>
      </c>
    </row>
    <row r="29" spans="1:22" x14ac:dyDescent="0.25">
      <c r="B29" t="s">
        <v>50</v>
      </c>
      <c r="C29" s="4"/>
      <c r="D29" s="4"/>
      <c r="E29" s="4"/>
      <c r="F29" s="4"/>
      <c r="G29" s="4"/>
      <c r="H29" s="4" t="e">
        <f t="shared" ref="H29" si="20">H9/D9-1</f>
        <v>#DIV/0!</v>
      </c>
      <c r="I29" s="10">
        <f>I9/E9-1</f>
        <v>0.1414227124876255</v>
      </c>
      <c r="J29" s="4" t="e">
        <f>J9/F9-1</f>
        <v>#DIV/0!</v>
      </c>
      <c r="K29" s="4"/>
      <c r="L29" s="4"/>
      <c r="M29" s="4"/>
      <c r="N29" s="4"/>
      <c r="O29" s="4"/>
      <c r="P29" s="4"/>
      <c r="Q29" s="10" t="e">
        <f t="shared" ref="Q29:U29" si="21">+Q9/P9-1</f>
        <v>#DIV/0!</v>
      </c>
      <c r="R29" s="10" t="e">
        <f t="shared" si="21"/>
        <v>#DIV/0!</v>
      </c>
      <c r="S29" s="10" t="e">
        <f t="shared" si="21"/>
        <v>#DIV/0!</v>
      </c>
      <c r="T29" s="10" t="e">
        <f t="shared" si="21"/>
        <v>#DIV/0!</v>
      </c>
      <c r="U29" s="10">
        <f t="shared" si="21"/>
        <v>9.0504166186691215E-2</v>
      </c>
      <c r="V29" s="10">
        <f>+V9/U9-1</f>
        <v>0.12874413145539898</v>
      </c>
    </row>
    <row r="30" spans="1:22" x14ac:dyDescent="0.25">
      <c r="B30" t="s">
        <v>51</v>
      </c>
      <c r="C30" s="4"/>
      <c r="D30" s="4"/>
      <c r="E30" s="4"/>
      <c r="F30" s="4"/>
      <c r="G30" s="4"/>
      <c r="H30" s="10" t="e">
        <f>H10/D10-1</f>
        <v>#DIV/0!</v>
      </c>
      <c r="I30" s="10">
        <f>I10/E10-1</f>
        <v>4.8657041211780383E-2</v>
      </c>
      <c r="J30" s="10" t="e">
        <f>J10/F10-1</f>
        <v>#DIV/0!</v>
      </c>
      <c r="K30" s="4"/>
      <c r="L30" s="4"/>
      <c r="M30" s="4"/>
      <c r="N30" s="4"/>
      <c r="O30" s="4"/>
      <c r="P30" s="4"/>
      <c r="Q30" s="10" t="e">
        <f t="shared" ref="Q30:U30" si="22">+Q10/P10-1</f>
        <v>#DIV/0!</v>
      </c>
      <c r="R30" s="10" t="e">
        <f t="shared" si="22"/>
        <v>#DIV/0!</v>
      </c>
      <c r="S30" s="10" t="e">
        <f t="shared" si="22"/>
        <v>#DIV/0!</v>
      </c>
      <c r="T30" s="10" t="e">
        <f t="shared" si="22"/>
        <v>#DIV/0!</v>
      </c>
      <c r="U30" s="10">
        <f t="shared" si="22"/>
        <v>-2.800460530319937E-2</v>
      </c>
      <c r="V30" s="10">
        <f>+V10/U10-1</f>
        <v>2.021994077514111E-2</v>
      </c>
    </row>
    <row r="31" spans="1:22" x14ac:dyDescent="0.25">
      <c r="B31" t="s">
        <v>52</v>
      </c>
      <c r="C31" s="10" t="e">
        <f t="shared" ref="C31:H31" si="23">C13/C10</f>
        <v>#DIV/0!</v>
      </c>
      <c r="D31" s="10" t="e">
        <f t="shared" si="23"/>
        <v>#DIV/0!</v>
      </c>
      <c r="E31" s="10">
        <f t="shared" si="23"/>
        <v>0.44516302553883397</v>
      </c>
      <c r="F31" s="10" t="e">
        <f t="shared" si="23"/>
        <v>#DIV/0!</v>
      </c>
      <c r="G31" s="10">
        <f t="shared" si="23"/>
        <v>0.45874973865774621</v>
      </c>
      <c r="H31" s="10" t="e">
        <f t="shared" si="23"/>
        <v>#DIV/0!</v>
      </c>
      <c r="I31" s="10">
        <f>I13/I10</f>
        <v>0.46257155181458898</v>
      </c>
      <c r="J31" s="10" t="e">
        <f>J13/J10</f>
        <v>#DIV/0!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B32" t="s">
        <v>53</v>
      </c>
      <c r="C32" s="10" t="e">
        <f t="shared" ref="C32:H32" si="24">C16/C10</f>
        <v>#DIV/0!</v>
      </c>
      <c r="D32" s="10" t="e">
        <f t="shared" si="24"/>
        <v>#DIV/0!</v>
      </c>
      <c r="E32" s="10">
        <f t="shared" si="24"/>
        <v>0.28115945572576012</v>
      </c>
      <c r="F32" s="10" t="e">
        <f t="shared" si="24"/>
        <v>#DIV/0!</v>
      </c>
      <c r="G32" s="10">
        <f t="shared" si="24"/>
        <v>0.33763746602550698</v>
      </c>
      <c r="H32" s="10" t="e">
        <f t="shared" si="24"/>
        <v>#DIV/0!</v>
      </c>
      <c r="I32" s="10">
        <f>I16/I10</f>
        <v>0.29555708406682446</v>
      </c>
      <c r="J32" s="10" t="e">
        <f>J16/J10</f>
        <v>#DIV/0!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2:22" x14ac:dyDescent="0.25">
      <c r="B33" t="s">
        <v>54</v>
      </c>
      <c r="C33" s="10" t="e">
        <f t="shared" ref="C33:H33" si="25">C19/C18</f>
        <v>#DIV/0!</v>
      </c>
      <c r="D33" s="10" t="e">
        <f t="shared" si="25"/>
        <v>#DIV/0!</v>
      </c>
      <c r="E33" s="10">
        <f t="shared" si="25"/>
        <v>0.12545638499098227</v>
      </c>
      <c r="F33" s="10" t="e">
        <f t="shared" si="25"/>
        <v>#DIV/0!</v>
      </c>
      <c r="G33" s="10">
        <f t="shared" si="25"/>
        <v>0.15889194752374575</v>
      </c>
      <c r="H33" s="10" t="e">
        <f t="shared" si="25"/>
        <v>#DIV/0!</v>
      </c>
      <c r="I33" s="10">
        <f>I19/I18</f>
        <v>0.15870400878638111</v>
      </c>
      <c r="J33" s="10" t="e">
        <f>J19/J18</f>
        <v>#DIV/0!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2:22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2:22" x14ac:dyDescent="0.25">
      <c r="B35" s="11" t="s">
        <v>56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2:22" x14ac:dyDescent="0.25">
      <c r="B36" t="s">
        <v>57</v>
      </c>
      <c r="C36" s="4"/>
      <c r="D36" s="4"/>
      <c r="E36" s="4">
        <v>29965</v>
      </c>
      <c r="F36" s="4"/>
      <c r="G36" s="4"/>
      <c r="H36" s="4"/>
      <c r="I36" s="4">
        <v>25565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2" x14ac:dyDescent="0.25">
      <c r="B37" t="s">
        <v>58</v>
      </c>
      <c r="C37" s="4"/>
      <c r="D37" s="4"/>
      <c r="E37" s="4">
        <v>31590</v>
      </c>
      <c r="F37" s="4"/>
      <c r="G37" s="4"/>
      <c r="H37" s="4"/>
      <c r="I37" s="4">
        <v>36236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2" x14ac:dyDescent="0.25">
      <c r="B38" t="s">
        <v>59</v>
      </c>
      <c r="C38" s="4"/>
      <c r="D38" s="4"/>
      <c r="E38" s="4">
        <v>29508</v>
      </c>
      <c r="F38" s="4"/>
      <c r="G38" s="4"/>
      <c r="H38" s="4"/>
      <c r="I38" s="4">
        <v>22795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2:22" x14ac:dyDescent="0.25">
      <c r="B39" t="s">
        <v>60</v>
      </c>
      <c r="C39" s="4"/>
      <c r="D39" s="4"/>
      <c r="E39" s="4">
        <v>31477</v>
      </c>
      <c r="F39" s="4"/>
      <c r="G39" s="4"/>
      <c r="H39" s="4"/>
      <c r="I39" s="4">
        <v>20377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2:22" x14ac:dyDescent="0.25">
      <c r="B40" t="s">
        <v>61</v>
      </c>
      <c r="C40" s="4"/>
      <c r="D40" s="4"/>
      <c r="E40" s="4">
        <v>6331</v>
      </c>
      <c r="F40" s="4"/>
      <c r="G40" s="4"/>
      <c r="H40" s="4"/>
      <c r="I40" s="4">
        <v>6165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2:22" x14ac:dyDescent="0.25">
      <c r="B41" t="s">
        <v>62</v>
      </c>
      <c r="C41" s="4"/>
      <c r="D41" s="4"/>
      <c r="E41" s="4">
        <v>14695</v>
      </c>
      <c r="F41" s="4"/>
      <c r="G41" s="4"/>
      <c r="H41" s="4"/>
      <c r="I41" s="4">
        <v>14297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2:22" x14ac:dyDescent="0.25">
      <c r="B42" t="s">
        <v>63</v>
      </c>
      <c r="C42" s="4">
        <f t="shared" ref="C42:H42" si="26">SUM(C36:C41)</f>
        <v>0</v>
      </c>
      <c r="D42" s="4">
        <f t="shared" si="26"/>
        <v>0</v>
      </c>
      <c r="E42" s="4">
        <f>SUM(E36:E41)</f>
        <v>143566</v>
      </c>
      <c r="F42" s="4">
        <f t="shared" si="26"/>
        <v>0</v>
      </c>
      <c r="G42" s="4">
        <f t="shared" si="26"/>
        <v>0</v>
      </c>
      <c r="H42" s="4">
        <f t="shared" si="26"/>
        <v>0</v>
      </c>
      <c r="I42" s="4">
        <f>SUM(I36:I41)</f>
        <v>125435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2:22" x14ac:dyDescent="0.25">
      <c r="B43" t="s">
        <v>58</v>
      </c>
      <c r="C43" s="4"/>
      <c r="D43" s="4"/>
      <c r="E43" s="4">
        <v>100544</v>
      </c>
      <c r="F43" s="4"/>
      <c r="G43" s="4"/>
      <c r="H43" s="4"/>
      <c r="I43" s="4">
        <v>91240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2" x14ac:dyDescent="0.25">
      <c r="B44" t="s">
        <v>64</v>
      </c>
      <c r="C44" s="4"/>
      <c r="D44" s="4"/>
      <c r="E44" s="4">
        <v>43715</v>
      </c>
      <c r="F44" s="4"/>
      <c r="G44" s="4"/>
      <c r="H44" s="4"/>
      <c r="I44" s="4">
        <v>44502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2:22" x14ac:dyDescent="0.25">
      <c r="B45" t="s">
        <v>62</v>
      </c>
      <c r="C45" s="4"/>
      <c r="D45" s="4"/>
      <c r="E45" s="4">
        <v>64758</v>
      </c>
      <c r="F45" s="4"/>
      <c r="G45" s="4"/>
      <c r="H45" s="4"/>
      <c r="I45" s="4">
        <v>70435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2:22" x14ac:dyDescent="0.25">
      <c r="B46" t="s">
        <v>65</v>
      </c>
      <c r="C46" s="4">
        <f t="shared" ref="C46:H46" si="27">SUM(C43:C45)</f>
        <v>0</v>
      </c>
      <c r="D46" s="4">
        <f t="shared" si="27"/>
        <v>0</v>
      </c>
      <c r="E46" s="4">
        <f t="shared" si="27"/>
        <v>209017</v>
      </c>
      <c r="F46" s="4">
        <f t="shared" si="27"/>
        <v>0</v>
      </c>
      <c r="G46" s="4">
        <f t="shared" si="27"/>
        <v>0</v>
      </c>
      <c r="H46" s="4">
        <f t="shared" si="27"/>
        <v>0</v>
      </c>
      <c r="I46" s="4">
        <f>SUM(I43:I45)</f>
        <v>206177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2:22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2:22" x14ac:dyDescent="0.25">
      <c r="B48" s="1" t="s">
        <v>66</v>
      </c>
      <c r="C48" s="8">
        <f t="shared" ref="C48:H48" si="28">C46+C42</f>
        <v>0</v>
      </c>
      <c r="D48" s="8">
        <f t="shared" si="28"/>
        <v>0</v>
      </c>
      <c r="E48" s="8">
        <f t="shared" si="28"/>
        <v>352583</v>
      </c>
      <c r="F48" s="8">
        <f t="shared" si="28"/>
        <v>0</v>
      </c>
      <c r="G48" s="8">
        <f t="shared" si="28"/>
        <v>0</v>
      </c>
      <c r="H48" s="8">
        <f t="shared" si="28"/>
        <v>0</v>
      </c>
      <c r="I48" s="8">
        <f>I46+I42</f>
        <v>331612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2:22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2:22" x14ac:dyDescent="0.25">
      <c r="B50" t="s">
        <v>67</v>
      </c>
      <c r="C50" s="4"/>
      <c r="D50" s="4"/>
      <c r="E50" s="4">
        <v>62611</v>
      </c>
      <c r="F50" s="4"/>
      <c r="G50" s="4"/>
      <c r="H50" s="4"/>
      <c r="I50" s="4">
        <v>47574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2:22" x14ac:dyDescent="0.25">
      <c r="B51" t="s">
        <v>62</v>
      </c>
      <c r="C51" s="4"/>
      <c r="D51" s="4"/>
      <c r="E51" s="4">
        <v>58829</v>
      </c>
      <c r="F51" s="4"/>
      <c r="G51" s="4"/>
      <c r="H51" s="4"/>
      <c r="I51" s="4">
        <v>60889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2" x14ac:dyDescent="0.25">
      <c r="B52" t="s">
        <v>68</v>
      </c>
      <c r="C52" s="4"/>
      <c r="D52" s="4"/>
      <c r="E52" s="4">
        <v>8061</v>
      </c>
      <c r="F52" s="4"/>
      <c r="G52" s="4"/>
      <c r="H52" s="4"/>
      <c r="I52" s="4">
        <v>8053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2:22" x14ac:dyDescent="0.25">
      <c r="B53" t="s">
        <v>69</v>
      </c>
      <c r="C53" s="4"/>
      <c r="D53" s="4"/>
      <c r="E53" s="4">
        <v>5985</v>
      </c>
      <c r="F53" s="4"/>
      <c r="G53" s="4"/>
      <c r="H53" s="4"/>
      <c r="I53" s="4">
        <v>2994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2:22" x14ac:dyDescent="0.25">
      <c r="B54" t="s">
        <v>70</v>
      </c>
      <c r="C54" s="4"/>
      <c r="D54" s="4"/>
      <c r="E54" s="4">
        <v>9822</v>
      </c>
      <c r="F54" s="4"/>
      <c r="G54" s="4"/>
      <c r="H54" s="4"/>
      <c r="I54" s="4">
        <v>12114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2:22" x14ac:dyDescent="0.25">
      <c r="B55" t="s">
        <v>75</v>
      </c>
      <c r="C55" s="4">
        <f t="shared" ref="C55:H55" si="29">SUM(C50:C54)</f>
        <v>0</v>
      </c>
      <c r="D55" s="4">
        <f t="shared" si="29"/>
        <v>0</v>
      </c>
      <c r="E55" s="4">
        <f t="shared" si="29"/>
        <v>145308</v>
      </c>
      <c r="F55" s="4">
        <f t="shared" si="29"/>
        <v>0</v>
      </c>
      <c r="G55" s="4">
        <f t="shared" si="29"/>
        <v>0</v>
      </c>
      <c r="H55" s="4">
        <f t="shared" si="29"/>
        <v>0</v>
      </c>
      <c r="I55" s="4">
        <f>SUM(I50:I54)</f>
        <v>131624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 x14ac:dyDescent="0.25">
      <c r="B56" t="s">
        <v>70</v>
      </c>
      <c r="C56" s="4"/>
      <c r="D56" s="4"/>
      <c r="E56" s="4">
        <v>95281</v>
      </c>
      <c r="F56" s="4"/>
      <c r="G56" s="4"/>
      <c r="H56" s="4"/>
      <c r="I56" s="4">
        <v>86196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2:22" x14ac:dyDescent="0.25">
      <c r="B57" t="s">
        <v>62</v>
      </c>
      <c r="C57" s="4"/>
      <c r="D57" s="4"/>
      <c r="E57" s="4">
        <v>49848</v>
      </c>
      <c r="F57" s="4"/>
      <c r="G57" s="4"/>
      <c r="H57" s="4"/>
      <c r="I57" s="4">
        <v>47084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2:22" x14ac:dyDescent="0.25">
      <c r="B58" t="s">
        <v>71</v>
      </c>
      <c r="C58" s="4">
        <f t="shared" ref="C58:H58" si="30">SUM(C56:C57)</f>
        <v>0</v>
      </c>
      <c r="D58" s="4">
        <f t="shared" si="30"/>
        <v>0</v>
      </c>
      <c r="E58" s="4">
        <f t="shared" si="30"/>
        <v>145129</v>
      </c>
      <c r="F58" s="4">
        <f t="shared" si="30"/>
        <v>0</v>
      </c>
      <c r="G58" s="4">
        <f t="shared" si="30"/>
        <v>0</v>
      </c>
      <c r="H58" s="4">
        <f t="shared" si="30"/>
        <v>0</v>
      </c>
      <c r="I58" s="4">
        <f>SUM(I56:I57)</f>
        <v>133280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2:22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 x14ac:dyDescent="0.25">
      <c r="B60" s="1" t="s">
        <v>72</v>
      </c>
      <c r="C60" s="8">
        <f t="shared" ref="C60:H60" si="31">C58+C55</f>
        <v>0</v>
      </c>
      <c r="D60" s="8">
        <f t="shared" si="31"/>
        <v>0</v>
      </c>
      <c r="E60" s="8">
        <f t="shared" si="31"/>
        <v>290437</v>
      </c>
      <c r="F60" s="8">
        <f t="shared" si="31"/>
        <v>0</v>
      </c>
      <c r="G60" s="8">
        <f t="shared" si="31"/>
        <v>0</v>
      </c>
      <c r="H60" s="8">
        <f t="shared" si="31"/>
        <v>0</v>
      </c>
      <c r="I60" s="8">
        <f>I58+I55</f>
        <v>264904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 x14ac:dyDescent="0.25">
      <c r="B62" t="s">
        <v>73</v>
      </c>
      <c r="C62" s="4"/>
      <c r="D62" s="4"/>
      <c r="E62" s="4">
        <v>62146</v>
      </c>
      <c r="F62" s="4"/>
      <c r="G62" s="4"/>
      <c r="H62" s="4"/>
      <c r="I62" s="4">
        <v>66708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 x14ac:dyDescent="0.25">
      <c r="B64" s="1" t="s">
        <v>74</v>
      </c>
      <c r="C64" s="8">
        <f t="shared" ref="C64:H64" si="32">C60+C62</f>
        <v>0</v>
      </c>
      <c r="D64" s="8">
        <f t="shared" si="32"/>
        <v>0</v>
      </c>
      <c r="E64" s="8">
        <f t="shared" si="32"/>
        <v>352583</v>
      </c>
      <c r="F64" s="8">
        <f t="shared" si="32"/>
        <v>0</v>
      </c>
      <c r="G64" s="8">
        <f t="shared" si="32"/>
        <v>0</v>
      </c>
      <c r="H64" s="8">
        <f t="shared" si="32"/>
        <v>0</v>
      </c>
      <c r="I64" s="8">
        <f>I60+I62</f>
        <v>331612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2:22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2:22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2:22" x14ac:dyDescent="0.25">
      <c r="B67" t="s">
        <v>76</v>
      </c>
      <c r="C67" s="4"/>
      <c r="D67" s="4"/>
      <c r="E67" s="4">
        <v>88945</v>
      </c>
      <c r="F67" s="4"/>
      <c r="G67" s="4"/>
      <c r="H67" s="4"/>
      <c r="I67" s="4">
        <v>91443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2:22" x14ac:dyDescent="0.25">
      <c r="B68" t="s">
        <v>77</v>
      </c>
      <c r="C68" s="4"/>
      <c r="D68" s="4"/>
      <c r="E68" s="4">
        <v>8796</v>
      </c>
      <c r="F68" s="4"/>
      <c r="G68" s="4"/>
      <c r="H68" s="4"/>
      <c r="I68" s="4">
        <v>6539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2:22" x14ac:dyDescent="0.25">
      <c r="B69" t="s">
        <v>78</v>
      </c>
      <c r="C69" s="4">
        <f t="shared" ref="C69:H69" si="33">C67-C68</f>
        <v>0</v>
      </c>
      <c r="D69" s="4">
        <f t="shared" si="33"/>
        <v>0</v>
      </c>
      <c r="E69" s="4">
        <f t="shared" si="33"/>
        <v>80149</v>
      </c>
      <c r="F69" s="4">
        <f t="shared" si="33"/>
        <v>0</v>
      </c>
      <c r="G69" s="4">
        <f t="shared" si="33"/>
        <v>0</v>
      </c>
      <c r="H69" s="4">
        <f t="shared" si="33"/>
        <v>0</v>
      </c>
      <c r="I69" s="4">
        <f>I67-I68</f>
        <v>84904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2:22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2:2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2:22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2:22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2:22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2:22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2:22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2:22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2:22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2:22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2:22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3:22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3:22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3:22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3:22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3:22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3:22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3:22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3:22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3:22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3:22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3:22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3:22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3:22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3:22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3:22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3:22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3:22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3:22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3:22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3:22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3:22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3:22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3:22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3:22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3:22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3:22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3:22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3:22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3:22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3:22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3:22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3:22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3:22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3:22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3:22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3:22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3:22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3:22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3:22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3:22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3:22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3:22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3:22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3:22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3:22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22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3:22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3:22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3:22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3:22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3:22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3:22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3:22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3:22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3:22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3:22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3:22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3:22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3:22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3:22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3:22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3:22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3:22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3:22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3:22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3:22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3:22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3:22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3:22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3:22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3:22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3:22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3:22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3:22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3:22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3:22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3:22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3:22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3:22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3:22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3:22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3:22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3:22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3:22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3:22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3:22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3:22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3:22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3:22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3:22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3:22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3:22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3:22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3:22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3:22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3:22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3:22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3:22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3:22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3:22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3:22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3:22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3:22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3:22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3:22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3:22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3:22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3:22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3:22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3:22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3:22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3:22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3:2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3:22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3:22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3:22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3:22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3:22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3:22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3:22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3:22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3:22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3:22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3:22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3:22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3:22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3:22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3:22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3:22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3:22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3:22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3:22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3:22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3:22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3:22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3:22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3:22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3:22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3:22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3:22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3:22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3:22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3:22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3:22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3:22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3:22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3:22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3:22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3:22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3:22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3:22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3:22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3:22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3:22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3:22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3:22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3:22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3:22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3:22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3:22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3:22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3:22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3:22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3:22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3:22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3:22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3:22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3:22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3:22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3:22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3:22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3:22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3:22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3:22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3:22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3:22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3:22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3:22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3:22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3:22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3:22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3:22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3:22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3:22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3:22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3:22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3:22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3:22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3:22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3:22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3:22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3:22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3:22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3:22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3:22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3:22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3:22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3:22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3:22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3:22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3:22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3:22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3:22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3:22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3:22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3:22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3:22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3:22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3:22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3:22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3:22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3:22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3:22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3:22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3:22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3:22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3:22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3:22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3:22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3:22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3:22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3:22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3:22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3:22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3:22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3:22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3:22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3:22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3:22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3:22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3:22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3:22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3:22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3:22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3:22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3:22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3:22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3:22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3:22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3:22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3:22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3:22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3:22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3:22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3:22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3:22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3:22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3:22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3:22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3:22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3:22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3:22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3:22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3:22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3:22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3:22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3:22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3:22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3:22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3:22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3:22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3:22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3:22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3:22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3:22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3:22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3:22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3:22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3:22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3:22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3:22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3:22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3:22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3:22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3:22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3:22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3:22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3:22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3:22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3:22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3:22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3:22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3:22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3:22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3:22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3:22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3:22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3:22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3:22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3:22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3:22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3:22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3:22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3:22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3:22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3:22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3:22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3:22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3:22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3:22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3:22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3:22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3:22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3:22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3:22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3:22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3:22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3:22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3:22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3:22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3:22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3:22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3:22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3:22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3:22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3:22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3:22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3:22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3:22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3:22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3:22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3:22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3:22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3:22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3:22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3:22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3:22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3:22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3:22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3:22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3:22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3:22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3:22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3:22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3:22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3:22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3:22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3:22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3:22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3:22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3:22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3:22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3:22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3:22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3:22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3:22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3:22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3:22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3:22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3:22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3:22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3:22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3:22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3:22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3:22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3:22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3:22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3:22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3:22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3:22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3:22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3:22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3:22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3:22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3:22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3:22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3:22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3:22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3:22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3:22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3:22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3:22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3:22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3:22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3:22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3:22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3:22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3:22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3:22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3:22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3:22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3:22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3:22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3:22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3:22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3:22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3:22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3:22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3:22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3:22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3:22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3:22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3:22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3:22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3:22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3:22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3:22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3:22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3:22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3:22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3:22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3:22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3:22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3:22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3:22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3:22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3:22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3:22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3:22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3:22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3:22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3:22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3:22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3:22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3:22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3:22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3:22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3:22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3:22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3:22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3:22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3:22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3:22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3:22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3:22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3:22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3:22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3:22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3:22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3:22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3:22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3:22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3:22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3:22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3:22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3:22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3:22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3:22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3:22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3:22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3:22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3:22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3:22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3:22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3:22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3:22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3:22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3:22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3:22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3:22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3:22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3:22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3:22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3:22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3:22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3:22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3:22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3:22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3:22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3:22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3:22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3:22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3:22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3:22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3:22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3:22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3:22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3:22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3:22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3:22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3:22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3:22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3:22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3:22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3:22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</sheetData>
  <hyperlinks>
    <hyperlink ref="A1" location="Main!A1" display="Main" xr:uid="{1E0A2920-CA5F-4F5B-A0AF-B7AD0B6504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2024-10-01T07:45:40Z</dcterms:created>
  <dcterms:modified xsi:type="dcterms:W3CDTF">2025-04-08T09:23:38Z</dcterms:modified>
</cp:coreProperties>
</file>