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2A32D34-86E9-41AE-96FE-A943D87E4A59}" xr6:coauthVersionLast="47" xr6:coauthVersionMax="47" xr10:uidLastSave="{00000000-0000-0000-0000-000000000000}"/>
  <bookViews>
    <workbookView xWindow="19095" yWindow="0" windowWidth="19410" windowHeight="20925" activeTab="1" xr2:uid="{6AFCE97C-0CAA-47F0-9D92-585A8A3029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2" l="1"/>
  <c r="P33" i="2"/>
  <c r="P31" i="2"/>
  <c r="P29" i="2"/>
  <c r="P46" i="2" s="1"/>
  <c r="P26" i="2"/>
  <c r="P18" i="2"/>
  <c r="J6" i="1"/>
  <c r="O43" i="2"/>
  <c r="N43" i="2"/>
  <c r="M43" i="2"/>
  <c r="L43" i="2"/>
  <c r="K43" i="2"/>
  <c r="P43" i="2"/>
  <c r="P42" i="2"/>
  <c r="P41" i="2"/>
  <c r="P40" i="2"/>
  <c r="P39" i="2"/>
  <c r="P16" i="2"/>
  <c r="P45" i="2" s="1"/>
  <c r="F32" i="2"/>
  <c r="F30" i="2"/>
  <c r="F28" i="2"/>
  <c r="F27" i="2"/>
  <c r="F25" i="2"/>
  <c r="F24" i="2"/>
  <c r="F23" i="2"/>
  <c r="F22" i="2"/>
  <c r="F21" i="2"/>
  <c r="F20" i="2"/>
  <c r="F19" i="2"/>
  <c r="F17" i="2"/>
  <c r="F15" i="2"/>
  <c r="F14" i="2"/>
  <c r="F13" i="2"/>
  <c r="F12" i="2"/>
  <c r="F11" i="2"/>
  <c r="F10" i="2"/>
  <c r="F6" i="2"/>
  <c r="F5" i="2"/>
  <c r="F4" i="2"/>
  <c r="E7" i="2"/>
  <c r="D7" i="2"/>
  <c r="C7" i="2"/>
  <c r="F3" i="2"/>
  <c r="F7" i="2" s="1"/>
  <c r="H6" i="2"/>
  <c r="H5" i="2"/>
  <c r="H4" i="2"/>
  <c r="H3" i="2"/>
  <c r="H7" i="2" s="1"/>
  <c r="G8" i="2"/>
  <c r="E8" i="2"/>
  <c r="D8" i="2"/>
  <c r="C8" i="2"/>
  <c r="M44" i="2"/>
  <c r="N42" i="2"/>
  <c r="M42" i="2"/>
  <c r="L42" i="2"/>
  <c r="N41" i="2"/>
  <c r="M41" i="2"/>
  <c r="L41" i="2"/>
  <c r="K41" i="2"/>
  <c r="N40" i="2"/>
  <c r="M40" i="2"/>
  <c r="L40" i="2"/>
  <c r="K40" i="2"/>
  <c r="N39" i="2"/>
  <c r="M39" i="2"/>
  <c r="L39" i="2"/>
  <c r="K39" i="2"/>
  <c r="O42" i="2"/>
  <c r="O41" i="2"/>
  <c r="O40" i="2"/>
  <c r="O39" i="2"/>
  <c r="J6" i="2"/>
  <c r="J7" i="2" s="1"/>
  <c r="K16" i="2"/>
  <c r="K18" i="2" s="1"/>
  <c r="K26" i="2" s="1"/>
  <c r="K29" i="2" s="1"/>
  <c r="K31" i="2" s="1"/>
  <c r="K33" i="2" s="1"/>
  <c r="K35" i="2" s="1"/>
  <c r="J15" i="2"/>
  <c r="J16" i="2" s="1"/>
  <c r="J13" i="2"/>
  <c r="K42" i="2" s="1"/>
  <c r="K6" i="2"/>
  <c r="L6" i="2"/>
  <c r="L7" i="2" s="1"/>
  <c r="L38" i="2" s="1"/>
  <c r="K7" i="2"/>
  <c r="M33" i="2"/>
  <c r="M35" i="2" s="1"/>
  <c r="O7" i="2"/>
  <c r="O38" i="2" s="1"/>
  <c r="N7" i="2"/>
  <c r="N38" i="2" s="1"/>
  <c r="M7" i="2"/>
  <c r="M38" i="2" s="1"/>
  <c r="L18" i="2"/>
  <c r="L26" i="2" s="1"/>
  <c r="L45" i="2" s="1"/>
  <c r="N16" i="2"/>
  <c r="N18" i="2" s="1"/>
  <c r="M16" i="2"/>
  <c r="M18" i="2" s="1"/>
  <c r="M26" i="2" s="1"/>
  <c r="M29" i="2" s="1"/>
  <c r="M31" i="2" s="1"/>
  <c r="L16" i="2"/>
  <c r="L8" i="2" s="1"/>
  <c r="O16" i="2"/>
  <c r="O18" i="2" s="1"/>
  <c r="J4" i="1"/>
  <c r="H16" i="2"/>
  <c r="G16" i="2"/>
  <c r="G18" i="2" s="1"/>
  <c r="G26" i="2" s="1"/>
  <c r="G29" i="2" s="1"/>
  <c r="G31" i="2" s="1"/>
  <c r="G33" i="2" s="1"/>
  <c r="G35" i="2" s="1"/>
  <c r="F16" i="2"/>
  <c r="D16" i="2"/>
  <c r="D18" i="2" s="1"/>
  <c r="D26" i="2" s="1"/>
  <c r="D29" i="2" s="1"/>
  <c r="D31" i="2" s="1"/>
  <c r="D33" i="2" s="1"/>
  <c r="D35" i="2" s="1"/>
  <c r="C16" i="2"/>
  <c r="C18" i="2" s="1"/>
  <c r="C26" i="2" s="1"/>
  <c r="C29" i="2" s="1"/>
  <c r="C31" i="2" s="1"/>
  <c r="C33" i="2" s="1"/>
  <c r="C35" i="2" s="1"/>
  <c r="E16" i="2"/>
  <c r="E18" i="2" s="1"/>
  <c r="E26" i="2" s="1"/>
  <c r="E29" i="2" s="1"/>
  <c r="E31" i="2" s="1"/>
  <c r="E33" i="2" s="1"/>
  <c r="E35" i="2" s="1"/>
  <c r="G7" i="2"/>
  <c r="J7" i="1" l="1"/>
  <c r="J18" i="2"/>
  <c r="J8" i="2"/>
  <c r="K8" i="2"/>
  <c r="M8" i="2"/>
  <c r="N8" i="2"/>
  <c r="P38" i="2"/>
  <c r="K38" i="2"/>
  <c r="M45" i="2"/>
  <c r="P44" i="2"/>
  <c r="O8" i="2"/>
  <c r="F18" i="2"/>
  <c r="F26" i="2" s="1"/>
  <c r="F29" i="2" s="1"/>
  <c r="F31" i="2" s="1"/>
  <c r="F33" i="2" s="1"/>
  <c r="F35" i="2" s="1"/>
  <c r="F8" i="2"/>
  <c r="H26" i="2"/>
  <c r="H29" i="2" s="1"/>
  <c r="H31" i="2" s="1"/>
  <c r="H33" i="2" s="1"/>
  <c r="H35" i="2" s="1"/>
  <c r="H8" i="2"/>
  <c r="O44" i="2"/>
  <c r="O26" i="2"/>
  <c r="N44" i="2"/>
  <c r="N26" i="2"/>
  <c r="L29" i="2"/>
  <c r="K45" i="2"/>
  <c r="K46" i="2"/>
  <c r="L44" i="2"/>
  <c r="M46" i="2"/>
  <c r="K44" i="2"/>
  <c r="J26" i="2" l="1"/>
  <c r="J44" i="2"/>
  <c r="L31" i="2"/>
  <c r="L33" i="2" s="1"/>
  <c r="L35" i="2" s="1"/>
  <c r="L46" i="2"/>
  <c r="N29" i="2"/>
  <c r="N45" i="2"/>
  <c r="O45" i="2"/>
  <c r="O29" i="2"/>
  <c r="J29" i="2" l="1"/>
  <c r="J45" i="2"/>
  <c r="O31" i="2"/>
  <c r="O33" i="2" s="1"/>
  <c r="O35" i="2" s="1"/>
  <c r="O46" i="2"/>
  <c r="N46" i="2"/>
  <c r="N31" i="2"/>
  <c r="N33" i="2" s="1"/>
  <c r="N35" i="2" s="1"/>
  <c r="J31" i="2" l="1"/>
  <c r="J33" i="2" s="1"/>
  <c r="J35" i="2" s="1"/>
  <c r="J46" i="2"/>
</calcChain>
</file>

<file path=xl/sharedStrings.xml><?xml version="1.0" encoding="utf-8"?>
<sst xmlns="http://schemas.openxmlformats.org/spreadsheetml/2006/main" count="69" uniqueCount="66">
  <si>
    <t>numbers in mio EUR</t>
  </si>
  <si>
    <t>Price</t>
  </si>
  <si>
    <t>Shares</t>
  </si>
  <si>
    <t>MC</t>
  </si>
  <si>
    <t>Cash</t>
  </si>
  <si>
    <t>Debt</t>
  </si>
  <si>
    <t>EV</t>
  </si>
  <si>
    <t>IR</t>
  </si>
  <si>
    <t>Main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</si>
  <si>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</si>
  <si>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</si>
  <si>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</si>
  <si>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</si>
  <si>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</si>
  <si>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</si>
  <si>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</si>
  <si>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</si>
  <si>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</si>
  <si>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</si>
  <si>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</si>
  <si>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</si>
  <si>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</si>
  <si>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Italy Stores</t>
  </si>
  <si>
    <t>Europe Stores</t>
  </si>
  <si>
    <t>America Stores</t>
  </si>
  <si>
    <t>Asia Stores</t>
  </si>
  <si>
    <t>Total Stores</t>
  </si>
  <si>
    <t>Europe Revenue</t>
  </si>
  <si>
    <t>Italy Revenue</t>
  </si>
  <si>
    <t>America Revenue</t>
  </si>
  <si>
    <t>Asia Revenue</t>
  </si>
  <si>
    <t>Retail Revenue</t>
  </si>
  <si>
    <t>Wholesale Revenue</t>
  </si>
  <si>
    <t>Revenue</t>
  </si>
  <si>
    <t>COGS</t>
  </si>
  <si>
    <t>Gross Profit</t>
  </si>
  <si>
    <t>Cost for Services</t>
  </si>
  <si>
    <t>Payroll Cost</t>
  </si>
  <si>
    <t>Other operating expenses</t>
  </si>
  <si>
    <t>Other operating income</t>
  </si>
  <si>
    <t>Cost capitalized</t>
  </si>
  <si>
    <t>D&amp;A</t>
  </si>
  <si>
    <t>Impairment of assets</t>
  </si>
  <si>
    <t>Operating Income</t>
  </si>
  <si>
    <t>Financial expenses</t>
  </si>
  <si>
    <t>Financial income</t>
  </si>
  <si>
    <t>Pretax Income</t>
  </si>
  <si>
    <t>Net Income</t>
  </si>
  <si>
    <t>Tax Expense</t>
  </si>
  <si>
    <t>Minority Interest Share</t>
  </si>
  <si>
    <t>Net Income to Company</t>
  </si>
  <si>
    <t>EPS</t>
  </si>
  <si>
    <t>Brunello Cucinelli</t>
  </si>
  <si>
    <t>BC.MI</t>
  </si>
  <si>
    <t>Store Growth</t>
  </si>
  <si>
    <t>Europe Revenue Growth</t>
  </si>
  <si>
    <t>Italy Revenue Growth</t>
  </si>
  <si>
    <t>Americas Revenue Growth</t>
  </si>
  <si>
    <t>Asia Revenue Growth</t>
  </si>
  <si>
    <t xml:space="preserve">Operating Margin </t>
  </si>
  <si>
    <t>Tax Rate</t>
  </si>
  <si>
    <t>Gross Margin</t>
  </si>
  <si>
    <t>ARPS</t>
  </si>
  <si>
    <t>Q424</t>
  </si>
  <si>
    <t>Revenue Growth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</si>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</sst>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brunellocucinelli.com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51A1-D74E-4AEB-99AF-D5881E06E123}">
  <dimension ref="A1:K11"/>
  <sheetViews>
    <sheetView topLeftCell="C1" zoomScale="200" zoomScaleNormal="200" workbookViewId="0">
      <selection activeCell="J11" sqref="J11"/>
    </sheetView>
  </sheetViews>
  <sheetFormatPr defaultRowHeight="15" x14ac:dyDescent="0.25"/>
  <cols>
    <col min="1" max="1" width="4.85546875" customWidth="1"/>
  </cols>
  <sheetData>
    <row r="1" spans="1:11" x14ac:dyDescent="0.25">
      <c r="A1" s="1" t="s">
        <v>52</v>
      </c>
    </row>
    <row r="2" spans="1:11" x14ac:dyDescent="0.25">
      <c r="A2" t="s">
        <v>0</v>
      </c>
      <c r="I2" t="s">
        <v>1</v>
      </c>
      <c r="J2">
        <v>110.7</v>
      </c>
    </row>
    <row r="3" spans="1:11" x14ac:dyDescent="0.25">
      <c r="I3" t="s">
        <v>2</v>
      </c>
      <c r="J3" s="5">
        <v>67.993675999999994</v>
      </c>
      <c r="K3" s="3" t="s">
        <v>63</v>
      </c>
    </row>
    <row r="4" spans="1:11" x14ac:dyDescent="0.25">
      <c r="B4" t="s">
        <v>53</v>
      </c>
      <c r="I4" t="s">
        <v>3</v>
      </c>
      <c r="J4" s="5">
        <f>+J2*J3</f>
        <v>7526.8999331999994</v>
      </c>
    </row>
    <row r="5" spans="1:11" x14ac:dyDescent="0.25">
      <c r="B5" s="2" t="s">
        <v>7</v>
      </c>
      <c r="I5" t="s">
        <v>4</v>
      </c>
      <c r="J5" s="5">
        <v>182.05</v>
      </c>
      <c r="K5" s="3" t="s">
        <v>63</v>
      </c>
    </row>
    <row r="6" spans="1:11" x14ac:dyDescent="0.25">
      <c r="I6" t="s">
        <v>5</v>
      </c>
      <c r="J6" s="5">
        <f>3.72+1.244+124.676+155.192</f>
        <v>284.83199999999999</v>
      </c>
      <c r="K6" s="3" t="s">
        <v>63</v>
      </c>
    </row>
    <row r="7" spans="1:11" x14ac:dyDescent="0.25">
      <c r="I7" t="s">
        <v>6</v>
      </c>
      <c r="J7" s="5">
        <f>+J4+J6-J5</f>
        <v>7629.6819331999995</v>
      </c>
    </row>
    <row r="11" spans="1:11" x14ac:dyDescent="0.25">
      <c r="B11" t="s">
        <v>65</v>
      </c>
    </row>
  </sheetData>
  <hyperlinks>
    <hyperlink ref="B5" r:id="rId1" xr:uid="{7374A89A-6021-4988-A070-080777F6DB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857E-06C9-4A6E-809B-B62D56C178F7}">
  <dimension ref="A1:BK269"/>
  <sheetViews>
    <sheetView tabSelected="1" zoomScale="200" zoomScaleNormal="200" workbookViewId="0">
      <pane xSplit="2" ySplit="2" topLeftCell="M10" activePane="bottomRight" state="frozen"/>
      <selection pane="topRight" activeCell="C1" sqref="C1"/>
      <selection pane="bottomLeft" activeCell="A3" sqref="A3"/>
      <selection pane="bottomRight" activeCell="P1" sqref="P1"/>
    </sheetView>
  </sheetViews>
  <sheetFormatPr defaultRowHeight="15" x14ac:dyDescent="0.25"/>
  <cols>
    <col min="1" max="1" width="5.42578125" bestFit="1" customWidth="1"/>
    <col min="2" max="2" width="27.140625" customWidth="1"/>
  </cols>
  <sheetData>
    <row r="1" spans="1:63" x14ac:dyDescent="0.25">
      <c r="A1" s="2" t="s">
        <v>8</v>
      </c>
    </row>
    <row r="2" spans="1:63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/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21</v>
      </c>
    </row>
    <row r="3" spans="1:63" x14ac:dyDescent="0.25">
      <c r="B3" t="s">
        <v>22</v>
      </c>
      <c r="C3" s="6"/>
      <c r="D3" s="6"/>
      <c r="E3" s="6"/>
      <c r="F3" s="6">
        <f>+O3</f>
        <v>13</v>
      </c>
      <c r="G3" s="6">
        <v>13</v>
      </c>
      <c r="H3" s="6">
        <f>+P3</f>
        <v>0</v>
      </c>
      <c r="I3" s="6"/>
      <c r="J3" s="6">
        <v>15</v>
      </c>
      <c r="K3" s="6">
        <v>14</v>
      </c>
      <c r="L3" s="6">
        <v>14</v>
      </c>
      <c r="M3" s="6">
        <v>14</v>
      </c>
      <c r="N3" s="6">
        <v>14</v>
      </c>
      <c r="O3" s="6">
        <v>13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3" x14ac:dyDescent="0.25">
      <c r="B4" t="s">
        <v>23</v>
      </c>
      <c r="C4" s="6"/>
      <c r="D4" s="6"/>
      <c r="E4" s="6"/>
      <c r="F4" s="6">
        <f t="shared" ref="F4:F6" si="0">+O4</f>
        <v>46</v>
      </c>
      <c r="G4" s="6">
        <v>46</v>
      </c>
      <c r="H4" s="6">
        <f t="shared" ref="H4:H6" si="1">+P4</f>
        <v>0</v>
      </c>
      <c r="I4" s="6"/>
      <c r="J4" s="6">
        <v>46</v>
      </c>
      <c r="K4" s="6">
        <v>48</v>
      </c>
      <c r="L4" s="6">
        <v>49</v>
      </c>
      <c r="M4" s="6">
        <v>46</v>
      </c>
      <c r="N4" s="6">
        <v>45</v>
      </c>
      <c r="O4" s="6">
        <v>46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3" x14ac:dyDescent="0.25">
      <c r="B5" t="s">
        <v>24</v>
      </c>
      <c r="C5" s="6"/>
      <c r="D5" s="6"/>
      <c r="E5" s="6"/>
      <c r="F5" s="6">
        <f t="shared" si="0"/>
        <v>35</v>
      </c>
      <c r="G5" s="6">
        <v>36</v>
      </c>
      <c r="H5" s="6">
        <f t="shared" si="1"/>
        <v>0</v>
      </c>
      <c r="I5" s="6"/>
      <c r="J5" s="6">
        <v>26</v>
      </c>
      <c r="K5" s="6">
        <v>31</v>
      </c>
      <c r="L5" s="6">
        <v>32</v>
      </c>
      <c r="M5" s="6">
        <v>36</v>
      </c>
      <c r="N5" s="6">
        <v>38</v>
      </c>
      <c r="O5" s="6">
        <v>35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3" x14ac:dyDescent="0.25">
      <c r="B6" t="s">
        <v>25</v>
      </c>
      <c r="C6" s="6"/>
      <c r="D6" s="6"/>
      <c r="E6" s="6"/>
      <c r="F6" s="6">
        <f t="shared" si="0"/>
        <v>58</v>
      </c>
      <c r="G6" s="6">
        <v>58</v>
      </c>
      <c r="H6" s="6">
        <f t="shared" si="1"/>
        <v>0</v>
      </c>
      <c r="I6" s="6"/>
      <c r="J6" s="6">
        <f>22+18</f>
        <v>40</v>
      </c>
      <c r="K6" s="6">
        <f>24+19</f>
        <v>43</v>
      </c>
      <c r="L6" s="6">
        <f>24+19</f>
        <v>43</v>
      </c>
      <c r="M6" s="6">
        <v>48</v>
      </c>
      <c r="N6" s="6">
        <v>52</v>
      </c>
      <c r="O6" s="6">
        <v>58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3" x14ac:dyDescent="0.25">
      <c r="B7" s="1" t="s">
        <v>26</v>
      </c>
      <c r="C7" s="7">
        <f t="shared" ref="C7:F7" si="2">+SUM(C3:C6)</f>
        <v>0</v>
      </c>
      <c r="D7" s="7">
        <f t="shared" si="2"/>
        <v>0</v>
      </c>
      <c r="E7" s="7">
        <f t="shared" si="2"/>
        <v>0</v>
      </c>
      <c r="F7" s="7">
        <f t="shared" si="2"/>
        <v>152</v>
      </c>
      <c r="G7" s="7">
        <f>+SUM(G3:G6)</f>
        <v>153</v>
      </c>
      <c r="H7" s="7">
        <f>+SUM(H3:H6)</f>
        <v>0</v>
      </c>
      <c r="I7" s="7"/>
      <c r="J7" s="7">
        <f t="shared" ref="J7:O7" si="3">+SUM(J3:J6)</f>
        <v>127</v>
      </c>
      <c r="K7" s="7">
        <f t="shared" si="3"/>
        <v>136</v>
      </c>
      <c r="L7" s="7">
        <f t="shared" si="3"/>
        <v>138</v>
      </c>
      <c r="M7" s="7">
        <f t="shared" si="3"/>
        <v>144</v>
      </c>
      <c r="N7" s="7">
        <f t="shared" si="3"/>
        <v>149</v>
      </c>
      <c r="O7" s="7">
        <f t="shared" si="3"/>
        <v>152</v>
      </c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3" x14ac:dyDescent="0.25">
      <c r="B8" t="s">
        <v>62</v>
      </c>
      <c r="C8" s="4" t="e">
        <f t="shared" ref="C8" si="4">+C16/C7</f>
        <v>#DIV/0!</v>
      </c>
      <c r="D8" s="4" t="e">
        <f t="shared" ref="D8" si="5">+D16/D7</f>
        <v>#DIV/0!</v>
      </c>
      <c r="E8" s="4" t="e">
        <f t="shared" ref="E8" si="6">+E16/E7</f>
        <v>#DIV/0!</v>
      </c>
      <c r="F8" s="4">
        <f t="shared" ref="F8" si="7">+F16/F7</f>
        <v>3.9176184210526315</v>
      </c>
      <c r="G8" s="4">
        <f t="shared" ref="G8" si="8">+G16/G7</f>
        <v>4.0566143790849676</v>
      </c>
      <c r="H8" s="4" t="e">
        <f t="shared" ref="H8" si="9">+H16/H7</f>
        <v>#DIV/0!</v>
      </c>
      <c r="I8" s="7"/>
      <c r="J8" s="4">
        <f t="shared" ref="J8:N8" si="10">+J16/J7</f>
        <v>4.3542992125984252</v>
      </c>
      <c r="K8" s="4">
        <f t="shared" si="10"/>
        <v>4.4688308823529406</v>
      </c>
      <c r="L8" s="4">
        <f t="shared" si="10"/>
        <v>3.9421231884057972</v>
      </c>
      <c r="M8" s="4">
        <f t="shared" si="10"/>
        <v>4.9456875000000009</v>
      </c>
      <c r="N8" s="4">
        <f t="shared" si="10"/>
        <v>6.1725369127516787</v>
      </c>
      <c r="O8" s="4">
        <f>+O16/O7</f>
        <v>7.4961842105263159</v>
      </c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3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3" x14ac:dyDescent="0.25">
      <c r="B10" t="s">
        <v>27</v>
      </c>
      <c r="C10" s="5"/>
      <c r="D10" s="5"/>
      <c r="E10" s="5">
        <v>141.881</v>
      </c>
      <c r="F10" s="5">
        <f>+O10-E10</f>
        <v>157.499</v>
      </c>
      <c r="G10" s="5">
        <v>152.959</v>
      </c>
      <c r="H10" s="5"/>
      <c r="I10" s="5"/>
      <c r="J10" s="5">
        <v>163.70699999999999</v>
      </c>
      <c r="K10" s="5">
        <v>176.9</v>
      </c>
      <c r="L10" s="5">
        <v>173.078</v>
      </c>
      <c r="M10" s="5">
        <v>219.15</v>
      </c>
      <c r="N10" s="5">
        <v>263.81400000000002</v>
      </c>
      <c r="O10" s="5">
        <v>299.38</v>
      </c>
      <c r="P10" s="5">
        <v>315.666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</row>
    <row r="11" spans="1:63" x14ac:dyDescent="0.25">
      <c r="B11" t="s">
        <v>28</v>
      </c>
      <c r="C11" s="5"/>
      <c r="D11" s="5"/>
      <c r="E11" s="5">
        <v>60.887999999999998</v>
      </c>
      <c r="F11" s="5">
        <f t="shared" ref="F11:F32" si="11">+O11-E11</f>
        <v>67.963999999999999</v>
      </c>
      <c r="G11" s="5">
        <v>68.093000000000004</v>
      </c>
      <c r="H11" s="5"/>
      <c r="I11" s="5"/>
      <c r="J11" s="5">
        <v>88.22</v>
      </c>
      <c r="K11" s="5">
        <v>89.72</v>
      </c>
      <c r="L11" s="5">
        <v>68.322999999999993</v>
      </c>
      <c r="M11" s="5">
        <v>84.222999999999999</v>
      </c>
      <c r="N11" s="5">
        <v>102.753</v>
      </c>
      <c r="O11" s="5">
        <v>128.852</v>
      </c>
      <c r="P11" s="5">
        <v>140.92099999999999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</row>
    <row r="12" spans="1:63" x14ac:dyDescent="0.25">
      <c r="B12" t="s">
        <v>29</v>
      </c>
      <c r="C12" s="5"/>
      <c r="D12" s="5"/>
      <c r="E12" s="5">
        <v>189.00700000000001</v>
      </c>
      <c r="F12" s="5">
        <f t="shared" si="11"/>
        <v>215.44599999999997</v>
      </c>
      <c r="G12" s="5">
        <v>225.61600000000001</v>
      </c>
      <c r="H12" s="5"/>
      <c r="I12" s="5"/>
      <c r="J12" s="5">
        <v>187.23599999999999</v>
      </c>
      <c r="K12" s="5">
        <v>205.768</v>
      </c>
      <c r="L12" s="5">
        <v>174.24199999999999</v>
      </c>
      <c r="M12" s="5">
        <v>238.238</v>
      </c>
      <c r="N12" s="5">
        <v>334.69299999999998</v>
      </c>
      <c r="O12" s="5">
        <v>404.45299999999997</v>
      </c>
      <c r="P12" s="5">
        <v>476.55900000000003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</row>
    <row r="13" spans="1:63" x14ac:dyDescent="0.25">
      <c r="B13" t="s">
        <v>30</v>
      </c>
      <c r="C13" s="5"/>
      <c r="D13" s="5"/>
      <c r="E13" s="5">
        <v>152.166</v>
      </c>
      <c r="F13" s="5">
        <f t="shared" si="11"/>
        <v>154.56900000000002</v>
      </c>
      <c r="G13" s="5">
        <v>173.994</v>
      </c>
      <c r="H13" s="5"/>
      <c r="I13" s="5"/>
      <c r="J13" s="5">
        <f>54.887+58.946</f>
        <v>113.833</v>
      </c>
      <c r="K13" s="5">
        <v>135.37299999999999</v>
      </c>
      <c r="L13" s="5">
        <v>128.37</v>
      </c>
      <c r="M13" s="5">
        <v>170.56800000000001</v>
      </c>
      <c r="N13" s="5">
        <v>218.44800000000001</v>
      </c>
      <c r="O13" s="5">
        <v>306.73500000000001</v>
      </c>
      <c r="P13" s="5">
        <v>345.39400000000001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</row>
    <row r="14" spans="1:63" x14ac:dyDescent="0.25">
      <c r="B14" t="s">
        <v>31</v>
      </c>
      <c r="C14" s="5"/>
      <c r="D14" s="5"/>
      <c r="E14" s="5">
        <v>344.64800000000002</v>
      </c>
      <c r="F14" s="5">
        <f t="shared" si="11"/>
        <v>402.16800000000001</v>
      </c>
      <c r="G14" s="5">
        <v>395.18400000000003</v>
      </c>
      <c r="H14" s="5"/>
      <c r="I14" s="5"/>
      <c r="J14" s="5">
        <v>296.26499999999999</v>
      </c>
      <c r="K14" s="5">
        <v>339.435</v>
      </c>
      <c r="L14" s="5">
        <v>268.77300000000002</v>
      </c>
      <c r="M14" s="5">
        <v>419.81700000000001</v>
      </c>
      <c r="N14" s="5">
        <v>573.32000000000005</v>
      </c>
      <c r="O14" s="5">
        <v>746.81600000000003</v>
      </c>
      <c r="P14" s="5">
        <v>851.24300000000005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</row>
    <row r="15" spans="1:63" x14ac:dyDescent="0.25">
      <c r="B15" t="s">
        <v>32</v>
      </c>
      <c r="C15" s="5"/>
      <c r="D15" s="5"/>
      <c r="E15" s="5">
        <v>199.29400000000001</v>
      </c>
      <c r="F15" s="5">
        <f t="shared" si="11"/>
        <v>193.30999999999997</v>
      </c>
      <c r="G15" s="5">
        <v>225.47800000000001</v>
      </c>
      <c r="H15" s="5"/>
      <c r="I15" s="5"/>
      <c r="J15" s="5">
        <f>30.205+226.526</f>
        <v>256.73099999999999</v>
      </c>
      <c r="K15" s="5">
        <v>268.32600000000002</v>
      </c>
      <c r="L15" s="5">
        <v>275.24</v>
      </c>
      <c r="M15" s="5">
        <v>292.36200000000002</v>
      </c>
      <c r="N15" s="5">
        <v>346.38799999999998</v>
      </c>
      <c r="O15" s="5">
        <v>392.60399999999998</v>
      </c>
      <c r="P15" s="5">
        <v>427.29700000000003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</row>
    <row r="16" spans="1:63" x14ac:dyDescent="0.25">
      <c r="B16" s="1" t="s">
        <v>33</v>
      </c>
      <c r="C16" s="8">
        <f t="shared" ref="C16:D16" si="12">+C14+C15</f>
        <v>0</v>
      </c>
      <c r="D16" s="8">
        <f t="shared" si="12"/>
        <v>0</v>
      </c>
      <c r="E16" s="8">
        <f>+E14+E15</f>
        <v>543.94200000000001</v>
      </c>
      <c r="F16" s="8">
        <f t="shared" ref="F16:H16" si="13">+F14+F15</f>
        <v>595.47799999999995</v>
      </c>
      <c r="G16" s="8">
        <f t="shared" si="13"/>
        <v>620.66200000000003</v>
      </c>
      <c r="H16" s="8">
        <f t="shared" si="13"/>
        <v>0</v>
      </c>
      <c r="I16" s="5"/>
      <c r="J16" s="8">
        <f t="shared" ref="J16:N16" si="14">+J14+J15</f>
        <v>552.99599999999998</v>
      </c>
      <c r="K16" s="8">
        <f t="shared" si="14"/>
        <v>607.76099999999997</v>
      </c>
      <c r="L16" s="8">
        <f t="shared" si="14"/>
        <v>544.01300000000003</v>
      </c>
      <c r="M16" s="8">
        <f t="shared" si="14"/>
        <v>712.17900000000009</v>
      </c>
      <c r="N16" s="8">
        <f t="shared" si="14"/>
        <v>919.70800000000008</v>
      </c>
      <c r="O16" s="8">
        <f>+O14+O15</f>
        <v>1139.42</v>
      </c>
      <c r="P16" s="8">
        <f>+P14+P15</f>
        <v>1278.54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</row>
    <row r="17" spans="2:63" x14ac:dyDescent="0.25">
      <c r="B17" t="s">
        <v>34</v>
      </c>
      <c r="C17" s="5"/>
      <c r="D17" s="5"/>
      <c r="E17" s="5">
        <v>54</v>
      </c>
      <c r="F17" s="5">
        <f t="shared" si="11"/>
        <v>60.343000000000004</v>
      </c>
      <c r="G17" s="5">
        <v>39.276000000000003</v>
      </c>
      <c r="H17" s="5"/>
      <c r="I17" s="5"/>
      <c r="J17" s="5">
        <v>88.055999999999997</v>
      </c>
      <c r="K17" s="5">
        <v>72.278999999999996</v>
      </c>
      <c r="L17" s="5">
        <v>53.725000000000001</v>
      </c>
      <c r="M17" s="5">
        <v>113.61</v>
      </c>
      <c r="N17" s="5">
        <v>95.537000000000006</v>
      </c>
      <c r="O17" s="5">
        <v>114.343</v>
      </c>
      <c r="P17" s="5">
        <v>101.8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</row>
    <row r="18" spans="2:63" x14ac:dyDescent="0.25">
      <c r="B18" t="s">
        <v>35</v>
      </c>
      <c r="C18" s="5">
        <f t="shared" ref="C18:F18" si="15">+C16-C17</f>
        <v>0</v>
      </c>
      <c r="D18" s="5">
        <f t="shared" si="15"/>
        <v>0</v>
      </c>
      <c r="E18" s="5">
        <f t="shared" si="15"/>
        <v>489.94200000000001</v>
      </c>
      <c r="F18" s="5">
        <f t="shared" si="15"/>
        <v>535.13499999999999</v>
      </c>
      <c r="G18" s="5">
        <f>+G16-G17</f>
        <v>581.38600000000008</v>
      </c>
      <c r="H18" s="5"/>
      <c r="I18" s="5"/>
      <c r="J18" s="5">
        <f t="shared" ref="J18:M18" si="16">+J16-J17</f>
        <v>464.94</v>
      </c>
      <c r="K18" s="5">
        <f t="shared" si="16"/>
        <v>535.48199999999997</v>
      </c>
      <c r="L18" s="5">
        <f t="shared" si="16"/>
        <v>490.28800000000001</v>
      </c>
      <c r="M18" s="5">
        <f t="shared" si="16"/>
        <v>598.56900000000007</v>
      </c>
      <c r="N18" s="5">
        <f>+N16-N17</f>
        <v>824.17100000000005</v>
      </c>
      <c r="O18" s="5">
        <f>+O16-O17</f>
        <v>1025.077</v>
      </c>
      <c r="P18" s="5">
        <f>+P16-P17</f>
        <v>1176.74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</row>
    <row r="19" spans="2:63" x14ac:dyDescent="0.25">
      <c r="B19" t="s">
        <v>36</v>
      </c>
      <c r="C19" s="5"/>
      <c r="D19" s="5"/>
      <c r="E19" s="5">
        <v>227.84</v>
      </c>
      <c r="F19" s="5">
        <f t="shared" si="11"/>
        <v>247.929</v>
      </c>
      <c r="G19" s="5">
        <v>281.505</v>
      </c>
      <c r="H19" s="5"/>
      <c r="I19" s="5"/>
      <c r="J19" s="5">
        <v>268.32799999999997</v>
      </c>
      <c r="K19" s="5">
        <v>248.06700000000001</v>
      </c>
      <c r="L19" s="5">
        <v>243.29599999999999</v>
      </c>
      <c r="M19" s="5">
        <v>271.084</v>
      </c>
      <c r="N19" s="5">
        <v>372.22399999999999</v>
      </c>
      <c r="O19" s="5">
        <v>475.76900000000001</v>
      </c>
      <c r="P19" s="5">
        <v>560.36099999999999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</row>
    <row r="20" spans="2:63" x14ac:dyDescent="0.25">
      <c r="B20" t="s">
        <v>37</v>
      </c>
      <c r="C20" s="5"/>
      <c r="D20" s="5"/>
      <c r="E20" s="5">
        <v>93.332999999999998</v>
      </c>
      <c r="F20" s="5">
        <f t="shared" si="11"/>
        <v>101.636</v>
      </c>
      <c r="G20" s="5">
        <v>113.197</v>
      </c>
      <c r="H20" s="5"/>
      <c r="I20" s="5"/>
      <c r="J20" s="5">
        <v>98.328999999999994</v>
      </c>
      <c r="K20" s="5">
        <v>112.199</v>
      </c>
      <c r="L20" s="5">
        <v>119.569</v>
      </c>
      <c r="M20" s="5">
        <v>132.94800000000001</v>
      </c>
      <c r="N20" s="5">
        <v>164.71299999999999</v>
      </c>
      <c r="O20" s="5">
        <v>194.96899999999999</v>
      </c>
      <c r="P20" s="5">
        <v>233.49199999999999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</row>
    <row r="21" spans="2:63" x14ac:dyDescent="0.25">
      <c r="B21" t="s">
        <v>38</v>
      </c>
      <c r="C21" s="5"/>
      <c r="D21" s="5"/>
      <c r="E21" s="5">
        <v>13.581</v>
      </c>
      <c r="F21" s="5">
        <f t="shared" si="11"/>
        <v>7.9879999999999995</v>
      </c>
      <c r="G21" s="5">
        <v>10.613</v>
      </c>
      <c r="H21" s="5"/>
      <c r="I21" s="5"/>
      <c r="J21" s="5">
        <v>5.9160000000000004</v>
      </c>
      <c r="K21" s="5">
        <v>7.53</v>
      </c>
      <c r="L21" s="5">
        <v>8.9019999999999992</v>
      </c>
      <c r="M21" s="5">
        <v>9.8130000000000006</v>
      </c>
      <c r="N21" s="5">
        <v>16.491</v>
      </c>
      <c r="O21" s="5">
        <v>21.568999999999999</v>
      </c>
      <c r="P21" s="5">
        <v>21.079000000000001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</row>
    <row r="22" spans="2:63" x14ac:dyDescent="0.25">
      <c r="B22" t="s">
        <v>39</v>
      </c>
      <c r="C22" s="5"/>
      <c r="D22" s="5"/>
      <c r="E22" s="5">
        <v>0.98299999999999998</v>
      </c>
      <c r="F22" s="5">
        <f t="shared" si="11"/>
        <v>1.3860000000000001</v>
      </c>
      <c r="G22" s="5">
        <v>1.7669999999999999</v>
      </c>
      <c r="H22" s="5"/>
      <c r="I22" s="5"/>
      <c r="J22" s="5">
        <v>1.448</v>
      </c>
      <c r="K22" s="5">
        <v>0.82599999999999996</v>
      </c>
      <c r="L22" s="5">
        <v>2.7719999999999998</v>
      </c>
      <c r="M22" s="5">
        <v>10.054</v>
      </c>
      <c r="N22" s="5">
        <v>1.9470000000000001</v>
      </c>
      <c r="O22" s="5">
        <v>2.3690000000000002</v>
      </c>
      <c r="P22" s="5">
        <v>3.2709999999999999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</row>
    <row r="23" spans="2:63" x14ac:dyDescent="0.25">
      <c r="B23" t="s">
        <v>40</v>
      </c>
      <c r="C23" s="5"/>
      <c r="D23" s="5"/>
      <c r="E23" s="5">
        <v>0.76200000000000001</v>
      </c>
      <c r="F23" s="5">
        <f t="shared" si="11"/>
        <v>1.67</v>
      </c>
      <c r="G23" s="5">
        <v>0.78900000000000003</v>
      </c>
      <c r="H23" s="5"/>
      <c r="I23" s="5"/>
      <c r="J23" s="5">
        <v>2.4700000000000002</v>
      </c>
      <c r="K23" s="5">
        <v>2.3820000000000001</v>
      </c>
      <c r="L23" s="5">
        <v>3.258</v>
      </c>
      <c r="M23" s="5">
        <v>3.4449999999999998</v>
      </c>
      <c r="N23" s="5">
        <v>2.153</v>
      </c>
      <c r="O23" s="5">
        <v>2.4319999999999999</v>
      </c>
      <c r="P23" s="5">
        <v>2.4169999999999998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</row>
    <row r="24" spans="2:63" x14ac:dyDescent="0.25">
      <c r="B24" t="s">
        <v>41</v>
      </c>
      <c r="C24" s="5"/>
      <c r="D24" s="5"/>
      <c r="E24" s="5">
        <v>67.114999999999995</v>
      </c>
      <c r="F24" s="5">
        <f t="shared" si="11"/>
        <v>71.73</v>
      </c>
      <c r="G24" s="5">
        <v>73.167000000000002</v>
      </c>
      <c r="H24" s="5"/>
      <c r="I24" s="5"/>
      <c r="J24" s="5">
        <v>25.605</v>
      </c>
      <c r="K24" s="5">
        <v>86.25</v>
      </c>
      <c r="L24" s="5">
        <v>104.28400000000001</v>
      </c>
      <c r="M24" s="5">
        <v>116.27500000000001</v>
      </c>
      <c r="N24" s="5">
        <v>131.94499999999999</v>
      </c>
      <c r="O24" s="5">
        <v>138.845</v>
      </c>
      <c r="P24" s="5">
        <v>153.00399999999999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</row>
    <row r="25" spans="2:63" x14ac:dyDescent="0.25">
      <c r="B25" t="s">
        <v>42</v>
      </c>
      <c r="C25" s="5"/>
      <c r="D25" s="5"/>
      <c r="E25" s="5">
        <v>2.125</v>
      </c>
      <c r="F25" s="5">
        <f t="shared" si="11"/>
        <v>9.1950000000000003</v>
      </c>
      <c r="G25" s="5">
        <v>0.873</v>
      </c>
      <c r="H25" s="5"/>
      <c r="I25" s="5"/>
      <c r="J25" s="5">
        <v>1.1419999999999999</v>
      </c>
      <c r="K25" s="5">
        <v>1.268</v>
      </c>
      <c r="L25" s="5">
        <v>35.085000000000001</v>
      </c>
      <c r="M25" s="5">
        <v>4.9119999999999999</v>
      </c>
      <c r="N25" s="5">
        <v>8.4860000000000007</v>
      </c>
      <c r="O25" s="5">
        <v>11.32</v>
      </c>
      <c r="P25" s="5">
        <v>2.8210000000000002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</row>
    <row r="26" spans="2:63" x14ac:dyDescent="0.25">
      <c r="B26" t="s">
        <v>43</v>
      </c>
      <c r="C26" s="5">
        <f t="shared" ref="C26:F26" si="17">+C18-SUM(C19:C21)+C22+C23-C24-C25</f>
        <v>0</v>
      </c>
      <c r="D26" s="5">
        <f t="shared" si="17"/>
        <v>0</v>
      </c>
      <c r="E26" s="5">
        <f t="shared" si="17"/>
        <v>87.692999999999998</v>
      </c>
      <c r="F26" s="5">
        <f t="shared" si="17"/>
        <v>99.712999999999965</v>
      </c>
      <c r="G26" s="5">
        <f>+G18-SUM(G19:G21)+G22+G23-G24-G25</f>
        <v>104.58700000000006</v>
      </c>
      <c r="H26" s="5">
        <f t="shared" ref="H26:P26" si="18">+H18-SUM(H19:H21)+H22+H23-H24-H25</f>
        <v>0</v>
      </c>
      <c r="I26" s="5"/>
      <c r="J26" s="5">
        <f t="shared" si="18"/>
        <v>69.538000000000011</v>
      </c>
      <c r="K26" s="5">
        <f t="shared" si="18"/>
        <v>83.375999999999976</v>
      </c>
      <c r="L26" s="5">
        <f t="shared" si="18"/>
        <v>-14.817999999999991</v>
      </c>
      <c r="M26" s="5">
        <f t="shared" si="18"/>
        <v>77.03600000000003</v>
      </c>
      <c r="N26" s="5">
        <f t="shared" si="18"/>
        <v>134.41200000000009</v>
      </c>
      <c r="O26" s="5">
        <f t="shared" si="18"/>
        <v>187.40600000000003</v>
      </c>
      <c r="P26" s="5">
        <f t="shared" si="18"/>
        <v>211.67100000000011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</row>
    <row r="27" spans="2:63" x14ac:dyDescent="0.25">
      <c r="B27" t="s">
        <v>44</v>
      </c>
      <c r="C27" s="5"/>
      <c r="D27" s="5"/>
      <c r="E27" s="5">
        <v>49.067</v>
      </c>
      <c r="F27" s="5">
        <f t="shared" si="11"/>
        <v>12.271000000000001</v>
      </c>
      <c r="G27" s="5">
        <v>28.606000000000002</v>
      </c>
      <c r="H27" s="5"/>
      <c r="I27" s="5"/>
      <c r="J27" s="5">
        <v>26.33</v>
      </c>
      <c r="K27" s="5">
        <v>41.401000000000003</v>
      </c>
      <c r="L27" s="5">
        <v>46.956000000000003</v>
      </c>
      <c r="M27" s="5">
        <v>34.908000000000001</v>
      </c>
      <c r="N27" s="5">
        <v>80.917000000000002</v>
      </c>
      <c r="O27" s="5">
        <v>61.338000000000001</v>
      </c>
      <c r="P27" s="5">
        <v>67.558999999999997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</row>
    <row r="28" spans="2:63" x14ac:dyDescent="0.25">
      <c r="B28" t="s">
        <v>45</v>
      </c>
      <c r="C28" s="5"/>
      <c r="D28" s="5"/>
      <c r="E28" s="5">
        <v>46.637999999999998</v>
      </c>
      <c r="F28" s="5">
        <f t="shared" si="11"/>
        <v>0.63500000000000512</v>
      </c>
      <c r="G28" s="5">
        <v>19.265999999999998</v>
      </c>
      <c r="H28" s="5"/>
      <c r="I28" s="5"/>
      <c r="J28" s="5">
        <v>22.074000000000002</v>
      </c>
      <c r="K28" s="5">
        <v>27.201000000000001</v>
      </c>
      <c r="L28" s="5">
        <v>27.992000000000001</v>
      </c>
      <c r="M28" s="5">
        <v>21.898</v>
      </c>
      <c r="N28" s="5">
        <v>70.471999999999994</v>
      </c>
      <c r="O28" s="5">
        <v>47.273000000000003</v>
      </c>
      <c r="P28" s="5">
        <v>35.625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</row>
    <row r="29" spans="2:63" x14ac:dyDescent="0.25">
      <c r="B29" t="s">
        <v>46</v>
      </c>
      <c r="C29" s="5">
        <f t="shared" ref="C29:F29" si="19">+C26-C27+C28</f>
        <v>0</v>
      </c>
      <c r="D29" s="5">
        <f t="shared" si="19"/>
        <v>0</v>
      </c>
      <c r="E29" s="5">
        <f t="shared" si="19"/>
        <v>85.263999999999996</v>
      </c>
      <c r="F29" s="5">
        <f t="shared" si="19"/>
        <v>88.07699999999997</v>
      </c>
      <c r="G29" s="5">
        <f>+G26-G27+G28</f>
        <v>95.247000000000043</v>
      </c>
      <c r="H29" s="5">
        <f t="shared" ref="H29" si="20">+H26-H27+H28</f>
        <v>0</v>
      </c>
      <c r="I29" s="5"/>
      <c r="J29" s="5">
        <f t="shared" ref="J29:N29" si="21">+J26-J27+J28</f>
        <v>65.282000000000011</v>
      </c>
      <c r="K29" s="5">
        <f t="shared" si="21"/>
        <v>69.175999999999974</v>
      </c>
      <c r="L29" s="5">
        <f t="shared" si="21"/>
        <v>-33.781999999999996</v>
      </c>
      <c r="M29" s="5">
        <f t="shared" si="21"/>
        <v>64.026000000000025</v>
      </c>
      <c r="N29" s="5">
        <f t="shared" si="21"/>
        <v>123.96700000000008</v>
      </c>
      <c r="O29" s="5">
        <f>+O26-O27+O28</f>
        <v>173.34100000000004</v>
      </c>
      <c r="P29" s="5">
        <f>+P26-P27+P28</f>
        <v>179.73700000000011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</row>
    <row r="30" spans="2:63" x14ac:dyDescent="0.25">
      <c r="B30" t="s">
        <v>48</v>
      </c>
      <c r="C30" s="5"/>
      <c r="D30" s="5"/>
      <c r="E30" s="5">
        <v>18.577000000000002</v>
      </c>
      <c r="F30" s="5">
        <f t="shared" si="11"/>
        <v>30.954999999999995</v>
      </c>
      <c r="G30" s="5">
        <v>29.17</v>
      </c>
      <c r="H30" s="5"/>
      <c r="I30" s="5"/>
      <c r="J30" s="5">
        <v>14.24</v>
      </c>
      <c r="K30" s="5">
        <v>16.093</v>
      </c>
      <c r="L30" s="5">
        <v>-1.7130000000000001</v>
      </c>
      <c r="M30" s="5">
        <v>7.7309999999999999</v>
      </c>
      <c r="N30" s="5">
        <v>36.762</v>
      </c>
      <c r="O30" s="5">
        <v>49.531999999999996</v>
      </c>
      <c r="P30" s="5">
        <v>51.223999999999997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</row>
    <row r="31" spans="2:63" x14ac:dyDescent="0.25">
      <c r="B31" t="s">
        <v>47</v>
      </c>
      <c r="C31" s="5">
        <f t="shared" ref="C31:F31" si="22">+C29-C30</f>
        <v>0</v>
      </c>
      <c r="D31" s="5">
        <f t="shared" si="22"/>
        <v>0</v>
      </c>
      <c r="E31" s="5">
        <f t="shared" si="22"/>
        <v>66.686999999999998</v>
      </c>
      <c r="F31" s="5">
        <f t="shared" si="22"/>
        <v>57.121999999999971</v>
      </c>
      <c r="G31" s="5">
        <f>+G29-G30</f>
        <v>66.077000000000041</v>
      </c>
      <c r="H31" s="5">
        <f t="shared" ref="H31" si="23">+H29-H30</f>
        <v>0</v>
      </c>
      <c r="I31" s="5"/>
      <c r="J31" s="5">
        <f t="shared" ref="J31:N31" si="24">+J29-J30</f>
        <v>51.042000000000009</v>
      </c>
      <c r="K31" s="5">
        <f t="shared" si="24"/>
        <v>53.08299999999997</v>
      </c>
      <c r="L31" s="5">
        <f t="shared" si="24"/>
        <v>-32.068999999999996</v>
      </c>
      <c r="M31" s="5">
        <f t="shared" si="24"/>
        <v>56.295000000000023</v>
      </c>
      <c r="N31" s="5">
        <f t="shared" si="24"/>
        <v>87.205000000000084</v>
      </c>
      <c r="O31" s="5">
        <f>+O29-O30</f>
        <v>123.80900000000004</v>
      </c>
      <c r="P31" s="5">
        <f>+P29-P30</f>
        <v>128.51300000000012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</row>
    <row r="32" spans="2:63" x14ac:dyDescent="0.25">
      <c r="B32" t="s">
        <v>49</v>
      </c>
      <c r="C32" s="5"/>
      <c r="D32" s="5"/>
      <c r="E32" s="5">
        <v>4.9050000000000002</v>
      </c>
      <c r="F32" s="5">
        <f t="shared" si="11"/>
        <v>4.2869999999999999</v>
      </c>
      <c r="G32" s="5">
        <v>5.1379999999999999</v>
      </c>
      <c r="H32" s="5"/>
      <c r="I32" s="5"/>
      <c r="J32" s="5">
        <v>0.35</v>
      </c>
      <c r="K32" s="5">
        <v>0.53</v>
      </c>
      <c r="L32" s="5">
        <v>1.147</v>
      </c>
      <c r="M32" s="5">
        <v>2.9729999999999999</v>
      </c>
      <c r="N32" s="5">
        <v>6.6059999999999999</v>
      </c>
      <c r="O32" s="5">
        <v>9.1920000000000002</v>
      </c>
      <c r="P32" s="5">
        <v>9.0340000000000007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</row>
    <row r="33" spans="2:63" x14ac:dyDescent="0.25">
      <c r="B33" t="s">
        <v>50</v>
      </c>
      <c r="C33" s="5">
        <f t="shared" ref="C33:F33" si="25">+C31-C32</f>
        <v>0</v>
      </c>
      <c r="D33" s="5">
        <f t="shared" si="25"/>
        <v>0</v>
      </c>
      <c r="E33" s="5">
        <f t="shared" si="25"/>
        <v>61.781999999999996</v>
      </c>
      <c r="F33" s="5">
        <f t="shared" si="25"/>
        <v>52.834999999999972</v>
      </c>
      <c r="G33" s="5">
        <f>+G31-G32</f>
        <v>60.939000000000043</v>
      </c>
      <c r="H33" s="5">
        <f t="shared" ref="H33" si="26">+H31-H32</f>
        <v>0</v>
      </c>
      <c r="I33" s="5"/>
      <c r="J33" s="5">
        <f t="shared" ref="J33:M33" si="27">+J31-J32</f>
        <v>50.692000000000007</v>
      </c>
      <c r="K33" s="5">
        <f t="shared" si="27"/>
        <v>52.552999999999969</v>
      </c>
      <c r="L33" s="5">
        <f>+L31-L32</f>
        <v>-33.215999999999994</v>
      </c>
      <c r="M33" s="5">
        <f t="shared" si="27"/>
        <v>53.322000000000024</v>
      </c>
      <c r="N33" s="5">
        <f>+N31-N32</f>
        <v>80.599000000000089</v>
      </c>
      <c r="O33" s="5">
        <f>+O31-O32</f>
        <v>114.61700000000005</v>
      </c>
      <c r="P33" s="5">
        <f>+P31-P32</f>
        <v>119.47900000000011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</row>
    <row r="34" spans="2:63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</row>
    <row r="35" spans="2:63" x14ac:dyDescent="0.25">
      <c r="B35" t="s">
        <v>51</v>
      </c>
      <c r="C35" s="4" t="e">
        <f t="shared" ref="C35:D35" si="28">+C33/C36</f>
        <v>#DIV/0!</v>
      </c>
      <c r="D35" s="4" t="e">
        <f t="shared" si="28"/>
        <v>#DIV/0!</v>
      </c>
      <c r="E35" s="4">
        <f>+E33/E36</f>
        <v>0.90879845229778977</v>
      </c>
      <c r="F35" s="4">
        <f t="shared" ref="F35:H35" si="29">+F33/F36</f>
        <v>0.77719022089206724</v>
      </c>
      <c r="G35" s="4">
        <f t="shared" si="29"/>
        <v>0.89703669208184811</v>
      </c>
      <c r="H35" s="4">
        <f t="shared" si="29"/>
        <v>0</v>
      </c>
      <c r="I35" s="5"/>
      <c r="J35" s="4">
        <f t="shared" ref="J35" si="30">+J33/J36</f>
        <v>0.74547058823529422</v>
      </c>
      <c r="K35" s="4">
        <f t="shared" ref="K35" si="31">+K33/K36</f>
        <v>0.77283823529411722</v>
      </c>
      <c r="L35" s="4">
        <f t="shared" ref="L35" si="32">+L33/L36</f>
        <v>-0.48847058823529405</v>
      </c>
      <c r="M35" s="4">
        <f t="shared" ref="M35" si="33">+M33/M36</f>
        <v>0.78414705882352975</v>
      </c>
      <c r="N35" s="4">
        <f t="shared" ref="N35" si="34">+N33/N36</f>
        <v>1.1852794117647072</v>
      </c>
      <c r="O35" s="4">
        <f>+O33/O36</f>
        <v>1.6857645313595349</v>
      </c>
      <c r="P35" s="4">
        <f>+P33/P36</f>
        <v>1.7572738812070285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</row>
    <row r="36" spans="2:63" x14ac:dyDescent="0.25">
      <c r="B36" t="s">
        <v>2</v>
      </c>
      <c r="C36" s="5"/>
      <c r="D36" s="5"/>
      <c r="E36" s="5">
        <v>67.982069999999993</v>
      </c>
      <c r="F36" s="5">
        <v>67.982069999999993</v>
      </c>
      <c r="G36" s="5">
        <v>67.933676000000006</v>
      </c>
      <c r="H36" s="5">
        <v>67.933676000000006</v>
      </c>
      <c r="I36" s="5"/>
      <c r="J36" s="5">
        <v>68</v>
      </c>
      <c r="K36" s="5">
        <v>68</v>
      </c>
      <c r="L36" s="5">
        <v>68</v>
      </c>
      <c r="M36" s="5">
        <v>68</v>
      </c>
      <c r="N36" s="5">
        <v>68</v>
      </c>
      <c r="O36" s="5">
        <v>67.991108999999994</v>
      </c>
      <c r="P36" s="5">
        <v>67.991108999999994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</row>
    <row r="37" spans="2:63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</row>
    <row r="38" spans="2:63" x14ac:dyDescent="0.25">
      <c r="B38" t="s">
        <v>54</v>
      </c>
      <c r="C38" s="5"/>
      <c r="D38" s="5"/>
      <c r="E38" s="5"/>
      <c r="F38" s="5"/>
      <c r="G38" s="5"/>
      <c r="H38" s="5"/>
      <c r="I38" s="5"/>
      <c r="J38" s="5"/>
      <c r="K38" s="9">
        <f t="shared" ref="K38:N38" si="35">+K7/J7-1</f>
        <v>7.0866141732283561E-2</v>
      </c>
      <c r="L38" s="9">
        <f t="shared" si="35"/>
        <v>1.4705882352941124E-2</v>
      </c>
      <c r="M38" s="9">
        <f t="shared" si="35"/>
        <v>4.3478260869565188E-2</v>
      </c>
      <c r="N38" s="9">
        <f t="shared" si="35"/>
        <v>3.4722222222222321E-2</v>
      </c>
      <c r="O38" s="9">
        <f>+O7/N7-1</f>
        <v>2.0134228187919545E-2</v>
      </c>
      <c r="P38" s="9">
        <f>+P7/O7-1</f>
        <v>-1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</row>
    <row r="39" spans="2:63" x14ac:dyDescent="0.25">
      <c r="B39" t="s">
        <v>55</v>
      </c>
      <c r="C39" s="5"/>
      <c r="D39" s="5"/>
      <c r="E39" s="5"/>
      <c r="F39" s="5"/>
      <c r="G39" s="5"/>
      <c r="H39" s="5"/>
      <c r="I39" s="5"/>
      <c r="J39" s="5"/>
      <c r="K39" s="9">
        <f t="shared" ref="K39:N42" si="36">+K10/J10-1</f>
        <v>8.0589101260178264E-2</v>
      </c>
      <c r="L39" s="9">
        <f t="shared" si="36"/>
        <v>-2.1605426794799376E-2</v>
      </c>
      <c r="M39" s="9">
        <f t="shared" si="36"/>
        <v>0.26619212147124416</v>
      </c>
      <c r="N39" s="9">
        <f t="shared" si="36"/>
        <v>0.20380561259411367</v>
      </c>
      <c r="O39" s="9">
        <f>+O10/N10-1</f>
        <v>0.13481468003972474</v>
      </c>
      <c r="P39" s="9">
        <f>+P10/O10-1</f>
        <v>5.4399091455675119E-2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</row>
    <row r="40" spans="2:63" x14ac:dyDescent="0.25">
      <c r="B40" t="s">
        <v>56</v>
      </c>
      <c r="C40" s="5"/>
      <c r="D40" s="5"/>
      <c r="E40" s="5"/>
      <c r="F40" s="5"/>
      <c r="G40" s="5"/>
      <c r="H40" s="5"/>
      <c r="I40" s="5"/>
      <c r="J40" s="5"/>
      <c r="K40" s="9">
        <f t="shared" si="36"/>
        <v>1.700294717751083E-2</v>
      </c>
      <c r="L40" s="9">
        <f t="shared" si="36"/>
        <v>-0.23848640213999117</v>
      </c>
      <c r="M40" s="9">
        <f t="shared" si="36"/>
        <v>0.2327181183496041</v>
      </c>
      <c r="N40" s="9">
        <f t="shared" si="36"/>
        <v>0.22001116084679961</v>
      </c>
      <c r="O40" s="9">
        <f t="shared" ref="O40:P42" si="37">+O11/N11-1</f>
        <v>0.25399745019610132</v>
      </c>
      <c r="P40" s="9">
        <f t="shared" si="37"/>
        <v>9.3665600844379471E-2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</row>
    <row r="41" spans="2:63" x14ac:dyDescent="0.25">
      <c r="B41" t="s">
        <v>57</v>
      </c>
      <c r="C41" s="5"/>
      <c r="D41" s="5"/>
      <c r="E41" s="5"/>
      <c r="F41" s="5"/>
      <c r="G41" s="5"/>
      <c r="H41" s="5"/>
      <c r="I41" s="5"/>
      <c r="J41" s="5"/>
      <c r="K41" s="9">
        <f t="shared" si="36"/>
        <v>9.8976692516396403E-2</v>
      </c>
      <c r="L41" s="9">
        <f t="shared" si="36"/>
        <v>-0.15321138369425769</v>
      </c>
      <c r="M41" s="9">
        <f t="shared" si="36"/>
        <v>0.36728228555686915</v>
      </c>
      <c r="N41" s="9">
        <f t="shared" si="36"/>
        <v>0.4048682410026947</v>
      </c>
      <c r="O41" s="9">
        <f t="shared" si="37"/>
        <v>0.20842981478548994</v>
      </c>
      <c r="P41" s="9">
        <f t="shared" si="37"/>
        <v>0.17828029462014139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</row>
    <row r="42" spans="2:63" x14ac:dyDescent="0.25">
      <c r="B42" t="s">
        <v>58</v>
      </c>
      <c r="C42" s="5"/>
      <c r="D42" s="5"/>
      <c r="E42" s="5"/>
      <c r="F42" s="5"/>
      <c r="G42" s="5"/>
      <c r="H42" s="5"/>
      <c r="I42" s="5"/>
      <c r="J42" s="5"/>
      <c r="K42" s="9">
        <f t="shared" si="36"/>
        <v>0.18922456581132008</v>
      </c>
      <c r="L42" s="9">
        <f t="shared" si="36"/>
        <v>-5.1731142842368794E-2</v>
      </c>
      <c r="M42" s="9">
        <f t="shared" si="36"/>
        <v>0.32872166394017288</v>
      </c>
      <c r="N42" s="9">
        <f t="shared" si="36"/>
        <v>0.2807091599831153</v>
      </c>
      <c r="O42" s="9">
        <f t="shared" si="37"/>
        <v>0.40415568007031433</v>
      </c>
      <c r="P42" s="9">
        <f t="shared" si="37"/>
        <v>0.12603387288701962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</row>
    <row r="43" spans="2:63" x14ac:dyDescent="0.25">
      <c r="B43" t="s">
        <v>64</v>
      </c>
      <c r="C43" s="5"/>
      <c r="D43" s="5"/>
      <c r="E43" s="5"/>
      <c r="F43" s="5"/>
      <c r="G43" s="5"/>
      <c r="H43" s="5"/>
      <c r="I43" s="5"/>
      <c r="J43" s="5"/>
      <c r="K43" s="9">
        <f t="shared" ref="K43:P43" si="38">+K16/J16-1</f>
        <v>9.9033266063407233E-2</v>
      </c>
      <c r="L43" s="9">
        <f t="shared" si="38"/>
        <v>-0.10488991560827354</v>
      </c>
      <c r="M43" s="9">
        <f t="shared" si="38"/>
        <v>0.30912128938095229</v>
      </c>
      <c r="N43" s="9">
        <f t="shared" si="38"/>
        <v>0.29140005532317015</v>
      </c>
      <c r="O43" s="9">
        <f t="shared" si="38"/>
        <v>0.23889321393311791</v>
      </c>
      <c r="P43" s="9">
        <f>+P16/O16-1</f>
        <v>0.12209720735110841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</row>
    <row r="44" spans="2:63" x14ac:dyDescent="0.25">
      <c r="B44" t="s">
        <v>61</v>
      </c>
      <c r="C44" s="5"/>
      <c r="D44" s="5"/>
      <c r="E44" s="5"/>
      <c r="F44" s="5"/>
      <c r="G44" s="5"/>
      <c r="H44" s="5"/>
      <c r="I44" s="5"/>
      <c r="J44" s="9">
        <f t="shared" ref="J44:N44" si="39">+J18/J16</f>
        <v>0.84076557515786732</v>
      </c>
      <c r="K44" s="9">
        <f t="shared" si="39"/>
        <v>0.88107331664914335</v>
      </c>
      <c r="L44" s="9">
        <f t="shared" si="39"/>
        <v>0.90124316882133326</v>
      </c>
      <c r="M44" s="9">
        <f t="shared" si="39"/>
        <v>0.8404754984350844</v>
      </c>
      <c r="N44" s="9">
        <f t="shared" si="39"/>
        <v>0.89612246495626868</v>
      </c>
      <c r="O44" s="9">
        <f>+O18/O16</f>
        <v>0.8996480665601797</v>
      </c>
      <c r="P44" s="9">
        <f>+P18/P16</f>
        <v>0.92037793107763544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</row>
    <row r="45" spans="2:63" x14ac:dyDescent="0.25">
      <c r="B45" t="s">
        <v>59</v>
      </c>
      <c r="C45" s="5"/>
      <c r="D45" s="5"/>
      <c r="E45" s="5"/>
      <c r="F45" s="5"/>
      <c r="G45" s="5"/>
      <c r="H45" s="5"/>
      <c r="I45" s="5"/>
      <c r="J45" s="9">
        <f t="shared" ref="J45:N45" si="40">+J26/J16</f>
        <v>0.12574774501081384</v>
      </c>
      <c r="K45" s="9">
        <f t="shared" si="40"/>
        <v>0.13718550548653169</v>
      </c>
      <c r="L45" s="9">
        <f t="shared" si="40"/>
        <v>-2.7238319672507807E-2</v>
      </c>
      <c r="M45" s="9">
        <f t="shared" si="40"/>
        <v>0.10816943493138666</v>
      </c>
      <c r="N45" s="9">
        <f t="shared" si="40"/>
        <v>0.14614638559194884</v>
      </c>
      <c r="O45" s="9">
        <f>+O26/O16</f>
        <v>0.16447490828667219</v>
      </c>
      <c r="P45" s="9">
        <f>+P26/P16</f>
        <v>0.16555680698296504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</row>
    <row r="46" spans="2:63" x14ac:dyDescent="0.25">
      <c r="B46" t="s">
        <v>60</v>
      </c>
      <c r="C46" s="5"/>
      <c r="D46" s="5"/>
      <c r="E46" s="5"/>
      <c r="F46" s="5"/>
      <c r="G46" s="5"/>
      <c r="H46" s="5"/>
      <c r="I46" s="5"/>
      <c r="J46" s="9">
        <f t="shared" ref="J46:N46" si="41">+J30/J29</f>
        <v>0.21813057198002508</v>
      </c>
      <c r="K46" s="9">
        <f t="shared" si="41"/>
        <v>0.23263848733664863</v>
      </c>
      <c r="L46" s="9">
        <f t="shared" si="41"/>
        <v>5.0707477354804339E-2</v>
      </c>
      <c r="M46" s="9">
        <f t="shared" si="41"/>
        <v>0.12074782119763841</v>
      </c>
      <c r="N46" s="9">
        <f t="shared" si="41"/>
        <v>0.29654666161155774</v>
      </c>
      <c r="O46" s="9">
        <f>+O30/O29</f>
        <v>0.28574889956790367</v>
      </c>
      <c r="P46" s="9">
        <f>+P30/P29</f>
        <v>0.2849941859494704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</row>
    <row r="47" spans="2:63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</row>
    <row r="48" spans="2:63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</row>
    <row r="49" spans="3:63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</row>
    <row r="50" spans="3:63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</row>
    <row r="51" spans="3:63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</row>
    <row r="52" spans="3:63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</row>
    <row r="53" spans="3:63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</row>
    <row r="54" spans="3:63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</row>
    <row r="55" spans="3:6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</row>
    <row r="56" spans="3:6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</row>
    <row r="57" spans="3:6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</row>
    <row r="58" spans="3:6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</row>
    <row r="59" spans="3:6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</row>
    <row r="60" spans="3:6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</row>
    <row r="61" spans="3:6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</row>
    <row r="62" spans="3:6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</row>
    <row r="63" spans="3:6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</row>
    <row r="64" spans="3:6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</row>
    <row r="65" spans="3:6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</row>
    <row r="66" spans="3:6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</row>
    <row r="67" spans="3:6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</row>
    <row r="68" spans="3:6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</row>
    <row r="69" spans="3:6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</row>
    <row r="70" spans="3:6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</row>
    <row r="71" spans="3:6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</row>
    <row r="72" spans="3:6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</row>
    <row r="73" spans="3:6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</row>
    <row r="74" spans="3:6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</row>
    <row r="75" spans="3:6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</row>
    <row r="76" spans="3:6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</row>
    <row r="77" spans="3:6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</row>
    <row r="78" spans="3:6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</row>
    <row r="79" spans="3:6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</row>
    <row r="80" spans="3:6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</row>
    <row r="81" spans="3:6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</row>
    <row r="82" spans="3:6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</row>
    <row r="83" spans="3:6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</row>
    <row r="84" spans="3:6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</row>
    <row r="85" spans="3:6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</row>
    <row r="86" spans="3:6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</row>
    <row r="87" spans="3:6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</row>
    <row r="88" spans="3:6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</row>
    <row r="89" spans="3:6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</row>
    <row r="90" spans="3:6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</row>
    <row r="91" spans="3:6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</row>
    <row r="92" spans="3:6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</row>
    <row r="93" spans="3:6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</row>
    <row r="94" spans="3:6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</row>
    <row r="95" spans="3:6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</row>
    <row r="96" spans="3:6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</row>
    <row r="97" spans="3:6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</row>
    <row r="98" spans="3:6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</row>
    <row r="99" spans="3:6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</row>
    <row r="100" spans="3:6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</row>
    <row r="101" spans="3:6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</row>
    <row r="102" spans="3:6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</row>
    <row r="103" spans="3:6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</row>
    <row r="104" spans="3:6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</row>
    <row r="105" spans="3:6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</row>
    <row r="106" spans="3:6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</row>
    <row r="107" spans="3:6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</row>
    <row r="108" spans="3:6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</row>
    <row r="109" spans="3:6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</row>
    <row r="110" spans="3:6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</row>
    <row r="111" spans="3:6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</row>
    <row r="112" spans="3:6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</row>
    <row r="113" spans="3:6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</row>
    <row r="114" spans="3:6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</row>
    <row r="115" spans="3:6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</row>
    <row r="116" spans="3:6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</row>
    <row r="117" spans="3:6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</row>
    <row r="118" spans="3:6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</row>
    <row r="119" spans="3:6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</row>
    <row r="120" spans="3:6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</row>
    <row r="121" spans="3:6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</row>
    <row r="122" spans="3:6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</row>
    <row r="123" spans="3:6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</row>
    <row r="124" spans="3:6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</row>
    <row r="125" spans="3:6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</row>
    <row r="126" spans="3:6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</row>
    <row r="127" spans="3:6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</row>
    <row r="128" spans="3:6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</row>
    <row r="129" spans="3:6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</row>
    <row r="130" spans="3:6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</row>
    <row r="131" spans="3:6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</row>
    <row r="132" spans="3:6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</row>
    <row r="133" spans="3:6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</row>
    <row r="134" spans="3:6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</row>
    <row r="135" spans="3:6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</row>
    <row r="136" spans="3:6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</row>
    <row r="137" spans="3:6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</row>
    <row r="138" spans="3:6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</row>
    <row r="139" spans="3:6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</row>
    <row r="140" spans="3:6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</row>
    <row r="141" spans="3:6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</row>
    <row r="142" spans="3:6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</row>
    <row r="143" spans="3:6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</row>
    <row r="144" spans="3:6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</row>
    <row r="145" spans="3:6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</row>
    <row r="146" spans="3:6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</row>
    <row r="147" spans="3:6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</row>
    <row r="148" spans="3:6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</row>
    <row r="149" spans="3:6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</row>
    <row r="150" spans="3:6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</row>
    <row r="151" spans="3:6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</row>
    <row r="152" spans="3:6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</row>
    <row r="153" spans="3:6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</row>
    <row r="154" spans="3:6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</row>
    <row r="155" spans="3:63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</row>
    <row r="156" spans="3:63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</row>
    <row r="157" spans="3:63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</row>
    <row r="158" spans="3:63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</row>
    <row r="159" spans="3:63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</row>
    <row r="160" spans="3:63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</row>
    <row r="161" spans="3:62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</row>
    <row r="162" spans="3:62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</row>
    <row r="163" spans="3:62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</row>
    <row r="164" spans="3:62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</row>
    <row r="165" spans="3:62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</row>
    <row r="166" spans="3:62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</row>
    <row r="167" spans="3:62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</row>
    <row r="168" spans="3:62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</row>
    <row r="169" spans="3:62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</row>
    <row r="170" spans="3:62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</row>
    <row r="171" spans="3:62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</row>
    <row r="172" spans="3:62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</row>
    <row r="173" spans="3:62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</row>
    <row r="174" spans="3:62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</row>
    <row r="175" spans="3:62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</row>
    <row r="176" spans="3:62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</row>
    <row r="177" spans="3:62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</row>
    <row r="178" spans="3:62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</row>
    <row r="179" spans="3:62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</row>
    <row r="180" spans="3:62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</row>
    <row r="181" spans="3:62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</row>
    <row r="182" spans="3:62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</row>
    <row r="183" spans="3:62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</row>
    <row r="184" spans="3:62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</row>
    <row r="185" spans="3:62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</row>
    <row r="186" spans="3:62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</row>
    <row r="187" spans="3:62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</row>
    <row r="188" spans="3:62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</row>
    <row r="189" spans="3:62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</row>
    <row r="190" spans="3:62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</row>
    <row r="191" spans="3:62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</row>
    <row r="192" spans="3:62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</row>
    <row r="193" spans="3:62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</row>
    <row r="194" spans="3:62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</row>
    <row r="195" spans="3:62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</row>
    <row r="196" spans="3:62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</row>
    <row r="197" spans="3:62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</row>
    <row r="198" spans="3:62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</row>
    <row r="199" spans="3:62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</row>
    <row r="200" spans="3:62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</row>
    <row r="201" spans="3:62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</row>
    <row r="202" spans="3:62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</row>
    <row r="203" spans="3:62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</row>
    <row r="204" spans="3:62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</row>
    <row r="205" spans="3:62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</row>
    <row r="206" spans="3:62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</row>
    <row r="207" spans="3:62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</row>
    <row r="208" spans="3:62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</row>
    <row r="209" spans="3:62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</row>
    <row r="210" spans="3:62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</row>
    <row r="211" spans="3:62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</row>
    <row r="212" spans="3:62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</row>
    <row r="213" spans="3:62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</row>
    <row r="214" spans="3:62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</row>
    <row r="215" spans="3:62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</row>
    <row r="216" spans="3:62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</row>
    <row r="217" spans="3:62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</row>
    <row r="218" spans="3:62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</row>
    <row r="219" spans="3:62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</row>
    <row r="220" spans="3:62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</row>
    <row r="221" spans="3:62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</row>
    <row r="222" spans="3:62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</row>
    <row r="223" spans="3:62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</row>
    <row r="224" spans="3:62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</row>
    <row r="225" spans="3:62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</row>
    <row r="226" spans="3:62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</row>
    <row r="227" spans="3:62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</row>
    <row r="228" spans="3:62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</row>
    <row r="229" spans="3:62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</row>
    <row r="230" spans="3:62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</row>
    <row r="231" spans="3:62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</row>
    <row r="232" spans="3:62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</row>
    <row r="233" spans="3:62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</row>
    <row r="234" spans="3:62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</row>
    <row r="235" spans="3:62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</row>
    <row r="236" spans="3:62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</row>
    <row r="237" spans="3:62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</row>
    <row r="238" spans="3:62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</row>
    <row r="239" spans="3:62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</row>
    <row r="240" spans="3:62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</row>
    <row r="241" spans="3:62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</row>
    <row r="242" spans="3:62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</row>
    <row r="243" spans="3:62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</row>
    <row r="244" spans="3:62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</row>
    <row r="245" spans="3:62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</row>
    <row r="246" spans="3:62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</row>
    <row r="247" spans="3:62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</row>
    <row r="248" spans="3:62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</row>
    <row r="249" spans="3:62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</row>
    <row r="250" spans="3:62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</row>
    <row r="251" spans="3:62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</row>
    <row r="252" spans="3:62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</row>
    <row r="253" spans="3:62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</row>
    <row r="254" spans="3:62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</row>
    <row r="255" spans="3:62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</row>
    <row r="256" spans="3:62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</row>
    <row r="257" spans="3:62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</row>
    <row r="258" spans="3:62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</row>
    <row r="259" spans="3:62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</row>
    <row r="260" spans="3:62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</row>
    <row r="261" spans="3:62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</row>
    <row r="262" spans="3:62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</row>
    <row r="263" spans="3:62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</row>
    <row r="264" spans="3:62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</row>
    <row r="265" spans="3:62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</row>
    <row r="266" spans="3:62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</row>
    <row r="267" spans="3:62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</row>
    <row r="268" spans="3:62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</row>
    <row r="269" spans="3:62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</row>
  </sheetData>
  <hyperlinks>
    <hyperlink ref="A1" location="Main!A1" display="Main" xr:uid="{C142CE63-C4C9-4B20-8ADA-397E84BD03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2025-01-31T12:38:35Z</dcterms:created>
  <dcterms:modified xsi:type="dcterms:W3CDTF">2025-03-13T17:21:12Z</dcterms:modified>
</cp:coreProperties>
</file>