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F3341AB-CE0A-4CE5-A41C-9FCA0C23B238}" xr6:coauthVersionLast="47" xr6:coauthVersionMax="47" xr10:uidLastSave="{00000000-0000-0000-0000-000000000000}"/>
  <bookViews>
    <workbookView xWindow="19095" yWindow="0" windowWidth="19410" windowHeight="20925" xr2:uid="{09B18DE7-4EEF-4A72-AC57-80486CCDDA7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32" i="2"/>
  <c r="J30" i="2"/>
  <c r="J28" i="2"/>
  <c r="J26" i="2"/>
  <c r="J25" i="2"/>
  <c r="J24" i="2"/>
  <c r="Q33" i="2"/>
  <c r="Q31" i="2"/>
  <c r="Q29" i="2"/>
  <c r="Q53" i="2" s="1"/>
  <c r="Q27" i="2"/>
  <c r="Q52" i="2" s="1"/>
  <c r="Q24" i="2"/>
  <c r="Q51" i="2" s="1"/>
  <c r="J23" i="2"/>
  <c r="Q35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J22" i="2"/>
  <c r="J21" i="2"/>
  <c r="J20" i="2"/>
  <c r="J49" i="2" s="1"/>
  <c r="J19" i="2"/>
  <c r="J48" i="2" s="1"/>
  <c r="J18" i="2"/>
  <c r="J47" i="2" s="1"/>
  <c r="J17" i="2"/>
  <c r="J46" i="2" s="1"/>
  <c r="J16" i="2"/>
  <c r="J45" i="2" s="1"/>
  <c r="J15" i="2"/>
  <c r="J44" i="2" s="1"/>
  <c r="J14" i="2"/>
  <c r="J43" i="2" s="1"/>
  <c r="J13" i="2"/>
  <c r="J42" i="2" s="1"/>
  <c r="J12" i="2"/>
  <c r="J41" i="2" s="1"/>
  <c r="J11" i="2"/>
  <c r="O53" i="2"/>
  <c r="N53" i="2"/>
  <c r="M53" i="2"/>
  <c r="L53" i="2"/>
  <c r="P53" i="2"/>
  <c r="O52" i="2"/>
  <c r="N52" i="2"/>
  <c r="M52" i="2"/>
  <c r="L52" i="2"/>
  <c r="P52" i="2"/>
  <c r="O51" i="2"/>
  <c r="N51" i="2"/>
  <c r="M51" i="2"/>
  <c r="L51" i="2"/>
  <c r="P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F32" i="2"/>
  <c r="F30" i="2"/>
  <c r="F28" i="2"/>
  <c r="F26" i="2"/>
  <c r="F25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7" i="2"/>
  <c r="F6" i="2"/>
  <c r="F5" i="2"/>
  <c r="F4" i="2"/>
  <c r="F3" i="2"/>
  <c r="O35" i="2"/>
  <c r="N35" i="2"/>
  <c r="M35" i="2"/>
  <c r="L35" i="2"/>
  <c r="P35" i="2"/>
  <c r="O5" i="2"/>
  <c r="O4" i="2"/>
  <c r="O3" i="2"/>
  <c r="P5" i="2"/>
  <c r="P4" i="2"/>
  <c r="P3" i="2"/>
  <c r="O8" i="2"/>
  <c r="N8" i="2"/>
  <c r="M8" i="2"/>
  <c r="L8" i="2"/>
  <c r="P8" i="2"/>
  <c r="O33" i="2"/>
  <c r="O31" i="2"/>
  <c r="O29" i="2"/>
  <c r="O27" i="2"/>
  <c r="O24" i="2"/>
  <c r="P33" i="2"/>
  <c r="P31" i="2"/>
  <c r="P29" i="2"/>
  <c r="P27" i="2"/>
  <c r="P24" i="2"/>
  <c r="C5" i="2"/>
  <c r="C4" i="2"/>
  <c r="C3" i="2"/>
  <c r="G5" i="2"/>
  <c r="G4" i="2"/>
  <c r="G3" i="2"/>
  <c r="H53" i="2"/>
  <c r="G53" i="2"/>
  <c r="E53" i="2"/>
  <c r="D53" i="2"/>
  <c r="C53" i="2"/>
  <c r="H52" i="2"/>
  <c r="G52" i="2"/>
  <c r="E52" i="2"/>
  <c r="D52" i="2"/>
  <c r="C52" i="2"/>
  <c r="H51" i="2"/>
  <c r="G51" i="2"/>
  <c r="F51" i="2"/>
  <c r="E51" i="2"/>
  <c r="D51" i="2"/>
  <c r="C51" i="2"/>
  <c r="I53" i="2"/>
  <c r="I52" i="2"/>
  <c r="I51" i="2"/>
  <c r="J50" i="2"/>
  <c r="H50" i="2"/>
  <c r="G50" i="2"/>
  <c r="I50" i="2"/>
  <c r="J4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I49" i="2"/>
  <c r="I48" i="2"/>
  <c r="I47" i="2"/>
  <c r="I46" i="2"/>
  <c r="I45" i="2"/>
  <c r="I44" i="2"/>
  <c r="I43" i="2"/>
  <c r="I42" i="2"/>
  <c r="I41" i="2"/>
  <c r="I40" i="2"/>
  <c r="J39" i="2"/>
  <c r="J38" i="2"/>
  <c r="H39" i="2"/>
  <c r="G39" i="2"/>
  <c r="H38" i="2"/>
  <c r="G38" i="2"/>
  <c r="I39" i="2"/>
  <c r="I38" i="2"/>
  <c r="H8" i="2"/>
  <c r="H5" i="2"/>
  <c r="H4" i="2"/>
  <c r="H3" i="2"/>
  <c r="D5" i="2"/>
  <c r="D4" i="2"/>
  <c r="D3" i="2"/>
  <c r="H31" i="2"/>
  <c r="H33" i="2" s="1"/>
  <c r="H35" i="2" s="1"/>
  <c r="F31" i="2"/>
  <c r="F33" i="2" s="1"/>
  <c r="F35" i="2" s="1"/>
  <c r="E31" i="2"/>
  <c r="J8" i="2"/>
  <c r="G8" i="2"/>
  <c r="F8" i="2"/>
  <c r="E8" i="2"/>
  <c r="D8" i="2"/>
  <c r="C8" i="2"/>
  <c r="E5" i="2"/>
  <c r="E4" i="2"/>
  <c r="E3" i="2"/>
  <c r="I8" i="2"/>
  <c r="I5" i="2"/>
  <c r="I4" i="2"/>
  <c r="I3" i="2"/>
  <c r="H24" i="2"/>
  <c r="H27" i="2" s="1"/>
  <c r="H29" i="2" s="1"/>
  <c r="G24" i="2"/>
  <c r="G27" i="2" s="1"/>
  <c r="G29" i="2" s="1"/>
  <c r="G31" i="2" s="1"/>
  <c r="G33" i="2" s="1"/>
  <c r="G35" i="2" s="1"/>
  <c r="F24" i="2"/>
  <c r="F27" i="2" s="1"/>
  <c r="F29" i="2" s="1"/>
  <c r="F53" i="2" s="1"/>
  <c r="E24" i="2"/>
  <c r="E27" i="2" s="1"/>
  <c r="E29" i="2" s="1"/>
  <c r="D24" i="2"/>
  <c r="D27" i="2" s="1"/>
  <c r="D29" i="2" s="1"/>
  <c r="D31" i="2" s="1"/>
  <c r="D33" i="2" s="1"/>
  <c r="D35" i="2" s="1"/>
  <c r="C24" i="2"/>
  <c r="C27" i="2" s="1"/>
  <c r="C29" i="2" s="1"/>
  <c r="C31" i="2" s="1"/>
  <c r="C33" i="2" s="1"/>
  <c r="C35" i="2" s="1"/>
  <c r="I24" i="2"/>
  <c r="I27" i="2" s="1"/>
  <c r="I29" i="2" s="1"/>
  <c r="I31" i="2" s="1"/>
  <c r="I33" i="2" s="1"/>
  <c r="I35" i="2" s="1"/>
  <c r="J4" i="1"/>
  <c r="J7" i="1" l="1"/>
  <c r="J27" i="2"/>
  <c r="J29" i="2" s="1"/>
  <c r="J53" i="2" s="1"/>
  <c r="J51" i="2"/>
  <c r="F52" i="2"/>
  <c r="E33" i="2"/>
  <c r="E35" i="2" s="1"/>
  <c r="J31" i="2" l="1"/>
  <c r="J33" i="2" s="1"/>
  <c r="J35" i="2" s="1"/>
  <c r="J52" i="2"/>
</calcChain>
</file>

<file path=xl/sharedStrings.xml><?xml version="1.0" encoding="utf-8"?>
<sst xmlns="http://schemas.openxmlformats.org/spreadsheetml/2006/main" count="75" uniqueCount="70">
  <si>
    <t>Hugo Boss</t>
  </si>
  <si>
    <t>numbers in mio EUR</t>
  </si>
  <si>
    <t>Price</t>
  </si>
  <si>
    <t>Shares</t>
  </si>
  <si>
    <t>MC</t>
  </si>
  <si>
    <t>Cash</t>
  </si>
  <si>
    <t>Debt</t>
  </si>
  <si>
    <t>EV</t>
  </si>
  <si>
    <t>BOSS.DE</t>
  </si>
  <si>
    <t>IR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</si>
  <si>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</si>
  <si>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</si>
  <si>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</si>
  <si>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</si>
  <si>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</si>
  <si>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</si>
  <si>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</si>
  <si>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</si>
  <si>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</si>
  <si>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</si>
  <si>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</si>
  <si>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</si>
  <si>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Selling &amp; Marketing</t>
  </si>
  <si>
    <t>Administrative Expenses</t>
  </si>
  <si>
    <t>Operating Income</t>
  </si>
  <si>
    <t>Financial Result</t>
  </si>
  <si>
    <t>Pretax Income</t>
  </si>
  <si>
    <t>Tax Expense</t>
  </si>
  <si>
    <t>Net Income</t>
  </si>
  <si>
    <t xml:space="preserve">Minority Interest </t>
  </si>
  <si>
    <t>Net Income to Group</t>
  </si>
  <si>
    <t>EPS</t>
  </si>
  <si>
    <t>EMEA Stores</t>
  </si>
  <si>
    <t>America Stores</t>
  </si>
  <si>
    <t>Asia Pacific Stores</t>
  </si>
  <si>
    <t>Own Retail points of Sale</t>
  </si>
  <si>
    <t>Freestanding retail stores</t>
  </si>
  <si>
    <t>Total Stores</t>
  </si>
  <si>
    <t>Boss Meanswear</t>
  </si>
  <si>
    <t>Boss Womenswear</t>
  </si>
  <si>
    <t>HUGO</t>
  </si>
  <si>
    <t>EMEA Revenue</t>
  </si>
  <si>
    <t>America Revenue</t>
  </si>
  <si>
    <t>Asia Pacific Revenue</t>
  </si>
  <si>
    <t>Licenses</t>
  </si>
  <si>
    <t xml:space="preserve">Brick &amp; Mortar Retail </t>
  </si>
  <si>
    <t>Brick &amp; Mortar Wholesale</t>
  </si>
  <si>
    <t>Digital Revenue</t>
  </si>
  <si>
    <t>Meanswear Growth</t>
  </si>
  <si>
    <t>Womanswear Growth</t>
  </si>
  <si>
    <t>HUGO Growth</t>
  </si>
  <si>
    <t>EMEA Growth</t>
  </si>
  <si>
    <t>America Growth</t>
  </si>
  <si>
    <t>Asia Growth</t>
  </si>
  <si>
    <t>Licenses Growth</t>
  </si>
  <si>
    <t>Retail Growth</t>
  </si>
  <si>
    <t xml:space="preserve">Wholesale Growth </t>
  </si>
  <si>
    <t>Digital Growth</t>
  </si>
  <si>
    <t>Revenue Growth</t>
  </si>
  <si>
    <t xml:space="preserve">Gross Margin </t>
  </si>
  <si>
    <t xml:space="preserve">Operating Margin </t>
  </si>
  <si>
    <t>Tax Rate</t>
  </si>
  <si>
    <t>Own Retail Store Growth</t>
  </si>
  <si>
    <t>Free Standing Retail Store Growth</t>
  </si>
  <si>
    <t>FY19</t>
  </si>
  <si>
    <t>FY20</t>
  </si>
  <si>
    <t>FY21</t>
  </si>
  <si>
    <t>FY22</t>
  </si>
  <si>
    <t>FY23</t>
  </si>
  <si>
    <t>FY24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</si>
</sst>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9" fontId="0" fillId="0" borderId="0" xfId="2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roup.hugoboss.com/en/investors/service-contact/fa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755C-CD3F-4338-B61A-F6ABE7723C78}">
  <dimension ref="A1:K7"/>
  <sheetViews>
    <sheetView tabSelected="1" topLeftCell="D1" zoomScale="200" zoomScaleNormal="200" workbookViewId="0">
      <selection activeCell="K5" sqref="K5:K6"/>
    </sheetView>
  </sheetViews>
  <sheetFormatPr defaultRowHeight="15" x14ac:dyDescent="0.25"/>
  <cols>
    <col min="1" max="1" width="3.8554687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36.11</v>
      </c>
    </row>
    <row r="3" spans="1:11" x14ac:dyDescent="0.25">
      <c r="I3" t="s">
        <v>3</v>
      </c>
      <c r="J3" s="3">
        <v>70.400000000000006</v>
      </c>
      <c r="K3" s="4" t="s">
        <v>18</v>
      </c>
    </row>
    <row r="4" spans="1:11" x14ac:dyDescent="0.25">
      <c r="B4" t="s">
        <v>8</v>
      </c>
      <c r="I4" t="s">
        <v>4</v>
      </c>
      <c r="J4" s="3">
        <f>+J2*J3</f>
        <v>2542.1440000000002</v>
      </c>
    </row>
    <row r="5" spans="1:11" x14ac:dyDescent="0.25">
      <c r="B5" s="2" t="s">
        <v>9</v>
      </c>
      <c r="I5" t="s">
        <v>5</v>
      </c>
      <c r="J5" s="3">
        <f>211+49</f>
        <v>260</v>
      </c>
      <c r="K5" s="4" t="s">
        <v>18</v>
      </c>
    </row>
    <row r="6" spans="1:11" x14ac:dyDescent="0.25">
      <c r="I6" t="s">
        <v>6</v>
      </c>
      <c r="J6" s="3">
        <f>237+20+276+3</f>
        <v>536</v>
      </c>
      <c r="K6" s="4" t="s">
        <v>18</v>
      </c>
    </row>
    <row r="7" spans="1:11" x14ac:dyDescent="0.25">
      <c r="I7" t="s">
        <v>7</v>
      </c>
      <c r="J7" s="3">
        <f>+J4-J5+J6</f>
        <v>2818.1440000000002</v>
      </c>
    </row>
  </sheetData>
  <hyperlinks>
    <hyperlink ref="B5" r:id="rId1" xr:uid="{B94FF379-6969-4738-A8BB-638EDBB932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4061-CFF8-435B-9C35-BFCD41DEF5B1}">
  <dimension ref="A1:BE219"/>
  <sheetViews>
    <sheetView zoomScale="200" zoomScaleNormal="200" workbookViewId="0">
      <pane xSplit="2" ySplit="2" topLeftCell="N11" activePane="bottomRight" state="frozen"/>
      <selection pane="topRight" activeCell="C1" sqref="C1"/>
      <selection pane="bottomLeft" activeCell="A3" sqref="A3"/>
      <selection pane="bottomRight" activeCell="Q1" sqref="Q1"/>
    </sheetView>
  </sheetViews>
  <sheetFormatPr defaultRowHeight="15" x14ac:dyDescent="0.25"/>
  <cols>
    <col min="1" max="1" width="5.42578125" bestFit="1" customWidth="1"/>
    <col min="2" max="2" width="32.5703125" customWidth="1"/>
  </cols>
  <sheetData>
    <row r="1" spans="1:43" x14ac:dyDescent="0.25">
      <c r="A1" s="2" t="s">
        <v>11</v>
      </c>
    </row>
    <row r="2" spans="1:43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  <c r="L2" s="4" t="s">
        <v>64</v>
      </c>
      <c r="M2" s="4" t="s">
        <v>65</v>
      </c>
      <c r="N2" s="4" t="s">
        <v>66</v>
      </c>
      <c r="O2" s="4" t="s">
        <v>67</v>
      </c>
      <c r="P2" s="4" t="s">
        <v>68</v>
      </c>
      <c r="Q2" s="4" t="s">
        <v>69</v>
      </c>
    </row>
    <row r="3" spans="1:43" x14ac:dyDescent="0.25">
      <c r="B3" t="s">
        <v>32</v>
      </c>
      <c r="C3" s="7">
        <f>587+212</f>
        <v>799</v>
      </c>
      <c r="D3" s="7">
        <f>587+212</f>
        <v>799</v>
      </c>
      <c r="E3" s="7">
        <f>587+212</f>
        <v>799</v>
      </c>
      <c r="F3" s="7">
        <f>+P3</f>
        <v>799</v>
      </c>
      <c r="G3" s="7">
        <f>592+212</f>
        <v>804</v>
      </c>
      <c r="H3" s="7">
        <f>591+213</f>
        <v>804</v>
      </c>
      <c r="I3" s="7">
        <f>567+199</f>
        <v>766</v>
      </c>
      <c r="J3" s="7"/>
      <c r="K3" s="7"/>
      <c r="L3" s="7"/>
      <c r="M3" s="7"/>
      <c r="N3" s="7"/>
      <c r="O3" s="7">
        <f>581+212</f>
        <v>793</v>
      </c>
      <c r="P3" s="7">
        <f>587+212</f>
        <v>799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1:43" x14ac:dyDescent="0.25">
      <c r="B4" t="s">
        <v>33</v>
      </c>
      <c r="C4" s="7">
        <f>456+115</f>
        <v>571</v>
      </c>
      <c r="D4" s="7">
        <f>456+115</f>
        <v>571</v>
      </c>
      <c r="E4" s="7">
        <f>456+115</f>
        <v>571</v>
      </c>
      <c r="F4" s="7">
        <f t="shared" ref="F4:F7" si="0">+P4</f>
        <v>571</v>
      </c>
      <c r="G4" s="7">
        <f>457+116</f>
        <v>573</v>
      </c>
      <c r="H4" s="7">
        <f>524+121</f>
        <v>645</v>
      </c>
      <c r="I4" s="7">
        <f>536+127</f>
        <v>663</v>
      </c>
      <c r="J4" s="7"/>
      <c r="K4" s="7"/>
      <c r="L4" s="7"/>
      <c r="M4" s="7"/>
      <c r="N4" s="7"/>
      <c r="O4" s="7">
        <f>383+106</f>
        <v>489</v>
      </c>
      <c r="P4" s="7">
        <f>456+115</f>
        <v>571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</row>
    <row r="5" spans="1:43" x14ac:dyDescent="0.25">
      <c r="B5" t="s">
        <v>34</v>
      </c>
      <c r="C5" s="7">
        <f>375+162</f>
        <v>537</v>
      </c>
      <c r="D5" s="7">
        <f>375+162</f>
        <v>537</v>
      </c>
      <c r="E5" s="7">
        <f>375+162</f>
        <v>537</v>
      </c>
      <c r="F5" s="7">
        <f t="shared" si="0"/>
        <v>537</v>
      </c>
      <c r="G5" s="7">
        <f>377+162</f>
        <v>539</v>
      </c>
      <c r="H5" s="7">
        <f>375+160</f>
        <v>535</v>
      </c>
      <c r="I5" s="7">
        <f>381+164</f>
        <v>545</v>
      </c>
      <c r="J5" s="7"/>
      <c r="K5" s="7"/>
      <c r="L5" s="7"/>
      <c r="M5" s="7"/>
      <c r="N5" s="7"/>
      <c r="O5" s="7">
        <f>352+152</f>
        <v>504</v>
      </c>
      <c r="P5" s="7">
        <f>375+162</f>
        <v>537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</row>
    <row r="6" spans="1:43" x14ac:dyDescent="0.25">
      <c r="B6" t="s">
        <v>35</v>
      </c>
      <c r="C6" s="7">
        <v>1418</v>
      </c>
      <c r="D6" s="7">
        <v>1418</v>
      </c>
      <c r="E6" s="7">
        <v>1418</v>
      </c>
      <c r="F6" s="7">
        <f t="shared" si="0"/>
        <v>1418</v>
      </c>
      <c r="G6" s="7">
        <v>1426</v>
      </c>
      <c r="H6" s="7">
        <v>1490</v>
      </c>
      <c r="I6" s="7">
        <v>1484</v>
      </c>
      <c r="J6" s="7"/>
      <c r="K6" s="7"/>
      <c r="L6" s="7"/>
      <c r="M6" s="7"/>
      <c r="N6" s="7"/>
      <c r="O6" s="7">
        <v>1316</v>
      </c>
      <c r="P6" s="7">
        <v>1418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r="7" spans="1:43" x14ac:dyDescent="0.25">
      <c r="B7" t="s">
        <v>36</v>
      </c>
      <c r="C7" s="7">
        <v>489</v>
      </c>
      <c r="D7" s="7">
        <v>489</v>
      </c>
      <c r="E7" s="7">
        <v>489</v>
      </c>
      <c r="F7" s="7">
        <f t="shared" si="0"/>
        <v>489</v>
      </c>
      <c r="G7" s="7">
        <v>490</v>
      </c>
      <c r="H7" s="7">
        <v>494</v>
      </c>
      <c r="I7" s="7">
        <v>490</v>
      </c>
      <c r="J7" s="7"/>
      <c r="K7" s="7"/>
      <c r="L7" s="7"/>
      <c r="M7" s="7"/>
      <c r="N7" s="7"/>
      <c r="O7" s="7">
        <v>470</v>
      </c>
      <c r="P7" s="7">
        <v>489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</row>
    <row r="8" spans="1:43" x14ac:dyDescent="0.25">
      <c r="B8" s="1" t="s">
        <v>37</v>
      </c>
      <c r="C8" s="8">
        <f t="shared" ref="C8:G8" si="1">+C6+C7</f>
        <v>1907</v>
      </c>
      <c r="D8" s="8">
        <f t="shared" si="1"/>
        <v>1907</v>
      </c>
      <c r="E8" s="8">
        <f t="shared" si="1"/>
        <v>1907</v>
      </c>
      <c r="F8" s="8">
        <f t="shared" si="1"/>
        <v>1907</v>
      </c>
      <c r="G8" s="8">
        <f t="shared" si="1"/>
        <v>1916</v>
      </c>
      <c r="H8" s="8">
        <f>+H6+H7</f>
        <v>1984</v>
      </c>
      <c r="I8" s="8">
        <f>+I6+I7</f>
        <v>1974</v>
      </c>
      <c r="J8" s="8">
        <f t="shared" ref="J8" si="2">+J6+J7</f>
        <v>0</v>
      </c>
      <c r="K8" s="7"/>
      <c r="L8" s="8">
        <f t="shared" ref="L8:O8" si="3">+L6+L7</f>
        <v>0</v>
      </c>
      <c r="M8" s="8">
        <f t="shared" si="3"/>
        <v>0</v>
      </c>
      <c r="N8" s="8">
        <f t="shared" si="3"/>
        <v>0</v>
      </c>
      <c r="O8" s="8">
        <f t="shared" si="3"/>
        <v>1786</v>
      </c>
      <c r="P8" s="8">
        <f>+P6+P7</f>
        <v>1907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</row>
    <row r="9" spans="1:43" x14ac:dyDescent="0.2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</row>
    <row r="10" spans="1:43" x14ac:dyDescent="0.25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</row>
    <row r="11" spans="1:43" x14ac:dyDescent="0.25">
      <c r="B11" t="s">
        <v>38</v>
      </c>
      <c r="C11" s="7">
        <v>746</v>
      </c>
      <c r="D11" s="7">
        <v>810</v>
      </c>
      <c r="E11" s="7">
        <v>786</v>
      </c>
      <c r="F11" s="7">
        <f>+P11-SUM(C11:E11)</f>
        <v>914</v>
      </c>
      <c r="G11" s="7">
        <v>777</v>
      </c>
      <c r="H11" s="7">
        <v>794</v>
      </c>
      <c r="I11" s="7">
        <v>785</v>
      </c>
      <c r="J11" s="7">
        <f>+Q11-SUM(G11:I11)</f>
        <v>973</v>
      </c>
      <c r="K11" s="7"/>
      <c r="L11" s="7"/>
      <c r="M11" s="7"/>
      <c r="N11" s="7"/>
      <c r="O11" s="7">
        <v>2868</v>
      </c>
      <c r="P11" s="7">
        <v>3256</v>
      </c>
      <c r="Q11" s="7">
        <v>3329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</row>
    <row r="12" spans="1:43" x14ac:dyDescent="0.25">
      <c r="B12" t="s">
        <v>39</v>
      </c>
      <c r="C12" s="7">
        <v>67</v>
      </c>
      <c r="D12" s="7">
        <v>67</v>
      </c>
      <c r="E12" s="7">
        <v>73</v>
      </c>
      <c r="F12" s="7">
        <f t="shared" ref="F12:F32" si="4">+P12-SUM(C12:E12)</f>
        <v>81</v>
      </c>
      <c r="G12" s="7">
        <v>70</v>
      </c>
      <c r="H12" s="7">
        <v>68</v>
      </c>
      <c r="I12" s="7">
        <v>74</v>
      </c>
      <c r="J12" s="7">
        <f t="shared" ref="J12:J32" si="5">+Q12-SUM(G12:I12)</f>
        <v>85</v>
      </c>
      <c r="K12" s="7"/>
      <c r="L12" s="7"/>
      <c r="M12" s="7"/>
      <c r="N12" s="7"/>
      <c r="O12" s="7">
        <v>239</v>
      </c>
      <c r="P12" s="7">
        <v>288</v>
      </c>
      <c r="Q12" s="7">
        <v>297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</row>
    <row r="13" spans="1:43" x14ac:dyDescent="0.25">
      <c r="B13" t="s">
        <v>40</v>
      </c>
      <c r="C13" s="7">
        <v>155</v>
      </c>
      <c r="D13" s="7">
        <v>148</v>
      </c>
      <c r="E13" s="7">
        <v>169</v>
      </c>
      <c r="F13" s="7">
        <f t="shared" si="4"/>
        <v>181</v>
      </c>
      <c r="G13" s="7">
        <v>167</v>
      </c>
      <c r="H13" s="7">
        <v>152</v>
      </c>
      <c r="I13" s="7">
        <v>171</v>
      </c>
      <c r="J13" s="7">
        <f t="shared" si="5"/>
        <v>192</v>
      </c>
      <c r="K13" s="7"/>
      <c r="L13" s="7"/>
      <c r="M13" s="7"/>
      <c r="N13" s="7"/>
      <c r="O13" s="7">
        <v>545</v>
      </c>
      <c r="P13" s="7">
        <v>653</v>
      </c>
      <c r="Q13" s="7">
        <v>682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</row>
    <row r="14" spans="1:43" x14ac:dyDescent="0.25">
      <c r="B14" t="s">
        <v>41</v>
      </c>
      <c r="C14" s="7">
        <v>609</v>
      </c>
      <c r="D14" s="7">
        <v>620</v>
      </c>
      <c r="E14" s="7">
        <v>653</v>
      </c>
      <c r="F14" s="7">
        <f t="shared" si="4"/>
        <v>680</v>
      </c>
      <c r="G14" s="7">
        <v>634</v>
      </c>
      <c r="H14" s="7">
        <v>604</v>
      </c>
      <c r="I14" s="7">
        <v>662</v>
      </c>
      <c r="J14" s="7">
        <f t="shared" si="5"/>
        <v>725</v>
      </c>
      <c r="K14" s="7"/>
      <c r="L14" s="7"/>
      <c r="M14" s="7"/>
      <c r="N14" s="7"/>
      <c r="O14" s="7">
        <v>2303</v>
      </c>
      <c r="P14" s="7">
        <v>2562</v>
      </c>
      <c r="Q14" s="7">
        <v>2625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</row>
    <row r="15" spans="1:43" x14ac:dyDescent="0.25">
      <c r="B15" t="s">
        <v>42</v>
      </c>
      <c r="C15" s="7">
        <v>195</v>
      </c>
      <c r="D15" s="7">
        <v>236</v>
      </c>
      <c r="E15" s="7">
        <v>228</v>
      </c>
      <c r="F15" s="7">
        <f t="shared" si="4"/>
        <v>296</v>
      </c>
      <c r="G15" s="7">
        <v>218</v>
      </c>
      <c r="H15" s="7">
        <v>250</v>
      </c>
      <c r="I15" s="7">
        <v>228</v>
      </c>
      <c r="J15" s="7">
        <f t="shared" si="5"/>
        <v>324</v>
      </c>
      <c r="K15" s="7"/>
      <c r="L15" s="7"/>
      <c r="M15" s="7"/>
      <c r="N15" s="7"/>
      <c r="O15" s="7">
        <v>789</v>
      </c>
      <c r="P15" s="7">
        <v>955</v>
      </c>
      <c r="Q15" s="7">
        <v>1020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</row>
    <row r="16" spans="1:43" x14ac:dyDescent="0.25">
      <c r="B16" t="s">
        <v>43</v>
      </c>
      <c r="C16" s="7">
        <v>141</v>
      </c>
      <c r="D16" s="7">
        <v>144</v>
      </c>
      <c r="E16" s="7">
        <v>120</v>
      </c>
      <c r="F16" s="7">
        <f t="shared" si="4"/>
        <v>171</v>
      </c>
      <c r="G16" s="7">
        <v>139</v>
      </c>
      <c r="H16" s="7">
        <v>134</v>
      </c>
      <c r="I16" s="7">
        <v>110</v>
      </c>
      <c r="J16" s="7">
        <f t="shared" si="5"/>
        <v>170</v>
      </c>
      <c r="K16" s="7"/>
      <c r="L16" s="7"/>
      <c r="M16" s="7"/>
      <c r="N16" s="7"/>
      <c r="O16" s="7">
        <v>467</v>
      </c>
      <c r="P16" s="7">
        <v>576</v>
      </c>
      <c r="Q16" s="7">
        <v>553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</row>
    <row r="17" spans="2:57" x14ac:dyDescent="0.25">
      <c r="B17" t="s">
        <v>44</v>
      </c>
      <c r="C17" s="7">
        <v>23</v>
      </c>
      <c r="D17" s="7">
        <v>26</v>
      </c>
      <c r="E17" s="7">
        <v>26</v>
      </c>
      <c r="F17" s="7">
        <f t="shared" si="4"/>
        <v>29</v>
      </c>
      <c r="G17" s="7">
        <v>23</v>
      </c>
      <c r="H17" s="7">
        <v>26</v>
      </c>
      <c r="I17" s="7">
        <v>29</v>
      </c>
      <c r="J17" s="7">
        <f t="shared" si="5"/>
        <v>31</v>
      </c>
      <c r="K17" s="7"/>
      <c r="L17" s="7"/>
      <c r="M17" s="7"/>
      <c r="N17" s="7"/>
      <c r="O17" s="7">
        <v>92</v>
      </c>
      <c r="P17" s="7">
        <v>104</v>
      </c>
      <c r="Q17" s="7">
        <v>109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</row>
    <row r="18" spans="2:57" x14ac:dyDescent="0.25">
      <c r="B18" t="s">
        <v>45</v>
      </c>
      <c r="C18" s="7">
        <v>485</v>
      </c>
      <c r="D18" s="7">
        <v>580</v>
      </c>
      <c r="E18" s="7">
        <v>521</v>
      </c>
      <c r="F18" s="7">
        <f t="shared" si="4"/>
        <v>676</v>
      </c>
      <c r="G18" s="7">
        <v>492</v>
      </c>
      <c r="H18" s="7">
        <v>563</v>
      </c>
      <c r="I18" s="7">
        <v>499</v>
      </c>
      <c r="J18" s="7">
        <f t="shared" si="5"/>
        <v>677</v>
      </c>
      <c r="K18" s="7"/>
      <c r="L18" s="7"/>
      <c r="M18" s="7"/>
      <c r="N18" s="7"/>
      <c r="O18" s="7">
        <v>2016</v>
      </c>
      <c r="P18" s="7">
        <v>2262</v>
      </c>
      <c r="Q18" s="7">
        <v>2231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</row>
    <row r="19" spans="2:57" x14ac:dyDescent="0.25">
      <c r="B19" t="s">
        <v>46</v>
      </c>
      <c r="C19" s="7">
        <v>282</v>
      </c>
      <c r="D19" s="7">
        <v>224</v>
      </c>
      <c r="E19" s="7">
        <v>293</v>
      </c>
      <c r="F19" s="7">
        <f t="shared" si="4"/>
        <v>234</v>
      </c>
      <c r="G19" s="7">
        <v>303</v>
      </c>
      <c r="H19" s="7">
        <v>236</v>
      </c>
      <c r="I19" s="7">
        <v>302</v>
      </c>
      <c r="J19" s="7">
        <f t="shared" si="5"/>
        <v>270</v>
      </c>
      <c r="K19" s="7"/>
      <c r="L19" s="7"/>
      <c r="M19" s="7"/>
      <c r="N19" s="7"/>
      <c r="O19" s="7">
        <v>895</v>
      </c>
      <c r="P19" s="7">
        <v>1033</v>
      </c>
      <c r="Q19" s="7">
        <v>1111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</row>
    <row r="20" spans="2:57" x14ac:dyDescent="0.25">
      <c r="B20" t="s">
        <v>47</v>
      </c>
      <c r="C20" s="7">
        <v>178</v>
      </c>
      <c r="D20" s="7">
        <v>196</v>
      </c>
      <c r="E20" s="7">
        <v>187</v>
      </c>
      <c r="F20" s="7">
        <f t="shared" si="4"/>
        <v>237</v>
      </c>
      <c r="G20" s="7">
        <v>195</v>
      </c>
      <c r="H20" s="7">
        <v>189</v>
      </c>
      <c r="I20" s="7">
        <v>199</v>
      </c>
      <c r="J20" s="7">
        <f t="shared" si="5"/>
        <v>263</v>
      </c>
      <c r="K20" s="7"/>
      <c r="L20" s="7"/>
      <c r="M20" s="7"/>
      <c r="N20" s="7"/>
      <c r="O20" s="7">
        <v>648</v>
      </c>
      <c r="P20" s="7">
        <v>798</v>
      </c>
      <c r="Q20" s="7">
        <v>846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</row>
    <row r="21" spans="2:57" x14ac:dyDescent="0.25">
      <c r="B21" t="s">
        <v>44</v>
      </c>
      <c r="C21" s="7">
        <v>23</v>
      </c>
      <c r="D21" s="7">
        <v>26</v>
      </c>
      <c r="E21" s="7">
        <v>26</v>
      </c>
      <c r="F21" s="7">
        <f t="shared" si="4"/>
        <v>29</v>
      </c>
      <c r="G21" s="7">
        <v>23</v>
      </c>
      <c r="H21" s="7">
        <v>26</v>
      </c>
      <c r="I21" s="7">
        <v>29</v>
      </c>
      <c r="J21" s="7">
        <f t="shared" si="5"/>
        <v>31</v>
      </c>
      <c r="K21" s="7"/>
      <c r="L21" s="7"/>
      <c r="M21" s="7"/>
      <c r="N21" s="7"/>
      <c r="O21" s="7">
        <v>92</v>
      </c>
      <c r="P21" s="7">
        <v>104</v>
      </c>
      <c r="Q21" s="7">
        <v>109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spans="2:57" x14ac:dyDescent="0.25">
      <c r="B22" s="1" t="s">
        <v>19</v>
      </c>
      <c r="C22" s="8">
        <v>968</v>
      </c>
      <c r="D22" s="8">
        <v>1026</v>
      </c>
      <c r="E22" s="8">
        <v>1027</v>
      </c>
      <c r="F22" s="8">
        <f t="shared" si="4"/>
        <v>1176</v>
      </c>
      <c r="G22" s="8">
        <v>1014</v>
      </c>
      <c r="H22" s="8">
        <v>1015</v>
      </c>
      <c r="I22" s="8">
        <v>1029</v>
      </c>
      <c r="J22" s="8">
        <f t="shared" si="5"/>
        <v>1249</v>
      </c>
      <c r="K22" s="7"/>
      <c r="L22" s="7"/>
      <c r="M22" s="7"/>
      <c r="N22" s="7"/>
      <c r="O22" s="8">
        <v>3651</v>
      </c>
      <c r="P22" s="8">
        <v>4197</v>
      </c>
      <c r="Q22" s="8">
        <v>4307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spans="2:57" x14ac:dyDescent="0.25">
      <c r="B23" t="s">
        <v>20</v>
      </c>
      <c r="C23" s="7">
        <v>374</v>
      </c>
      <c r="D23" s="7">
        <v>386</v>
      </c>
      <c r="E23" s="7">
        <v>404</v>
      </c>
      <c r="F23" s="7">
        <f t="shared" si="4"/>
        <v>453</v>
      </c>
      <c r="G23" s="7">
        <v>391</v>
      </c>
      <c r="H23" s="7">
        <v>377</v>
      </c>
      <c r="I23" s="7">
        <v>410</v>
      </c>
      <c r="J23" s="7">
        <f t="shared" si="5"/>
        <v>470</v>
      </c>
      <c r="K23" s="7"/>
      <c r="L23" s="7"/>
      <c r="M23" s="7"/>
      <c r="N23" s="7"/>
      <c r="O23" s="7">
        <v>1395</v>
      </c>
      <c r="P23" s="7">
        <v>1617</v>
      </c>
      <c r="Q23" s="7">
        <v>1648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spans="2:57" x14ac:dyDescent="0.25">
      <c r="B24" t="s">
        <v>21</v>
      </c>
      <c r="C24" s="7">
        <f t="shared" ref="C24:H24" si="6">+C22-C23</f>
        <v>594</v>
      </c>
      <c r="D24" s="7">
        <f t="shared" si="6"/>
        <v>640</v>
      </c>
      <c r="E24" s="7">
        <f t="shared" si="6"/>
        <v>623</v>
      </c>
      <c r="F24" s="7">
        <f t="shared" si="6"/>
        <v>723</v>
      </c>
      <c r="G24" s="7">
        <f t="shared" si="6"/>
        <v>623</v>
      </c>
      <c r="H24" s="7">
        <f t="shared" si="6"/>
        <v>638</v>
      </c>
      <c r="I24" s="7">
        <f>+I22-I23</f>
        <v>619</v>
      </c>
      <c r="J24" s="7">
        <f>+J22-J23</f>
        <v>779</v>
      </c>
      <c r="K24" s="7"/>
      <c r="L24" s="7"/>
      <c r="M24" s="7"/>
      <c r="N24" s="7"/>
      <c r="O24" s="7">
        <f>+O22-O23</f>
        <v>2256</v>
      </c>
      <c r="P24" s="7">
        <f>+P22-P23</f>
        <v>2580</v>
      </c>
      <c r="Q24" s="7">
        <f>+Q22-Q23</f>
        <v>2659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spans="2:57" x14ac:dyDescent="0.25">
      <c r="B25" t="s">
        <v>22</v>
      </c>
      <c r="C25" s="7">
        <v>414</v>
      </c>
      <c r="D25" s="7">
        <v>410</v>
      </c>
      <c r="E25" s="7">
        <v>424</v>
      </c>
      <c r="F25" s="7">
        <f t="shared" si="4"/>
        <v>497</v>
      </c>
      <c r="G25" s="7">
        <v>442</v>
      </c>
      <c r="H25" s="7">
        <v>450</v>
      </c>
      <c r="I25" s="7">
        <v>433</v>
      </c>
      <c r="J25" s="7">
        <f t="shared" si="5"/>
        <v>543</v>
      </c>
      <c r="K25" s="7"/>
      <c r="L25" s="7"/>
      <c r="M25" s="7"/>
      <c r="N25" s="7"/>
      <c r="O25" s="7">
        <v>1539</v>
      </c>
      <c r="P25" s="7">
        <v>1745</v>
      </c>
      <c r="Q25" s="7">
        <v>1868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spans="2:57" x14ac:dyDescent="0.25">
      <c r="B26" t="s">
        <v>23</v>
      </c>
      <c r="C26" s="7">
        <v>114</v>
      </c>
      <c r="D26" s="7">
        <v>108</v>
      </c>
      <c r="E26" s="7">
        <v>96</v>
      </c>
      <c r="F26" s="7">
        <f t="shared" si="4"/>
        <v>108</v>
      </c>
      <c r="G26" s="7">
        <v>112</v>
      </c>
      <c r="H26" s="7">
        <v>117</v>
      </c>
      <c r="I26" s="7">
        <v>91</v>
      </c>
      <c r="J26" s="7">
        <f t="shared" si="5"/>
        <v>111</v>
      </c>
      <c r="K26" s="7"/>
      <c r="L26" s="7"/>
      <c r="M26" s="7"/>
      <c r="N26" s="7"/>
      <c r="O26" s="7">
        <v>382</v>
      </c>
      <c r="P26" s="7">
        <v>426</v>
      </c>
      <c r="Q26" s="7">
        <v>431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2:57" x14ac:dyDescent="0.25">
      <c r="B27" t="s">
        <v>24</v>
      </c>
      <c r="C27" s="7">
        <f t="shared" ref="C27:H27" si="7">+C24-SUM(C25:C26)</f>
        <v>66</v>
      </c>
      <c r="D27" s="7">
        <f t="shared" si="7"/>
        <v>122</v>
      </c>
      <c r="E27" s="7">
        <f t="shared" si="7"/>
        <v>103</v>
      </c>
      <c r="F27" s="7">
        <f t="shared" si="7"/>
        <v>118</v>
      </c>
      <c r="G27" s="7">
        <f t="shared" si="7"/>
        <v>69</v>
      </c>
      <c r="H27" s="7">
        <f t="shared" si="7"/>
        <v>71</v>
      </c>
      <c r="I27" s="7">
        <f>+I24-SUM(I25:I26)</f>
        <v>95</v>
      </c>
      <c r="J27" s="7">
        <f t="shared" ref="J27" si="8">+J24-SUM(J25:J26)</f>
        <v>125</v>
      </c>
      <c r="K27" s="7"/>
      <c r="L27" s="7"/>
      <c r="M27" s="7"/>
      <c r="N27" s="7"/>
      <c r="O27" s="7">
        <f>+O24-O25-O26</f>
        <v>335</v>
      </c>
      <c r="P27" s="7">
        <f>+P24-P25-P26</f>
        <v>409</v>
      </c>
      <c r="Q27" s="7">
        <f>+Q24-Q25-Q26</f>
        <v>360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spans="2:57" x14ac:dyDescent="0.25">
      <c r="B28" t="s">
        <v>25</v>
      </c>
      <c r="C28" s="7">
        <v>-12</v>
      </c>
      <c r="D28" s="7">
        <v>-12</v>
      </c>
      <c r="E28" s="7">
        <v>-15</v>
      </c>
      <c r="F28" s="7">
        <f t="shared" si="4"/>
        <v>-14</v>
      </c>
      <c r="G28" s="7">
        <v>-12</v>
      </c>
      <c r="H28" s="7">
        <v>-16</v>
      </c>
      <c r="I28" s="7">
        <v>-18</v>
      </c>
      <c r="J28" s="7">
        <f t="shared" si="5"/>
        <v>-13</v>
      </c>
      <c r="K28" s="7"/>
      <c r="L28" s="7"/>
      <c r="M28" s="7"/>
      <c r="N28" s="7"/>
      <c r="O28" s="7">
        <v>-50</v>
      </c>
      <c r="P28" s="7">
        <v>-53</v>
      </c>
      <c r="Q28" s="7">
        <v>-59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spans="2:57" x14ac:dyDescent="0.25">
      <c r="B29" t="s">
        <v>26</v>
      </c>
      <c r="C29" s="7">
        <f t="shared" ref="C29:H29" si="9">+C27+C28</f>
        <v>54</v>
      </c>
      <c r="D29" s="7">
        <f t="shared" si="9"/>
        <v>110</v>
      </c>
      <c r="E29" s="7">
        <f t="shared" si="9"/>
        <v>88</v>
      </c>
      <c r="F29" s="7">
        <f t="shared" si="9"/>
        <v>104</v>
      </c>
      <c r="G29" s="7">
        <f t="shared" si="9"/>
        <v>57</v>
      </c>
      <c r="H29" s="7">
        <f t="shared" si="9"/>
        <v>55</v>
      </c>
      <c r="I29" s="7">
        <f>+I27+I28</f>
        <v>77</v>
      </c>
      <c r="J29" s="7">
        <f t="shared" ref="J29" si="10">+J27+J28</f>
        <v>112</v>
      </c>
      <c r="K29" s="7"/>
      <c r="L29" s="7"/>
      <c r="M29" s="7"/>
      <c r="N29" s="7"/>
      <c r="O29" s="7">
        <f>+O27+O28</f>
        <v>285</v>
      </c>
      <c r="P29" s="7">
        <f>+P27+P28</f>
        <v>356</v>
      </c>
      <c r="Q29" s="7">
        <f>+Q27+Q28</f>
        <v>301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spans="2:57" x14ac:dyDescent="0.25">
      <c r="B30" t="s">
        <v>27</v>
      </c>
      <c r="C30" s="7">
        <v>15</v>
      </c>
      <c r="D30" s="7">
        <v>30</v>
      </c>
      <c r="E30" s="7">
        <v>25</v>
      </c>
      <c r="F30" s="7">
        <f t="shared" si="4"/>
        <v>17</v>
      </c>
      <c r="G30" s="7">
        <v>16</v>
      </c>
      <c r="H30" s="7">
        <v>15</v>
      </c>
      <c r="I30" s="7">
        <v>22</v>
      </c>
      <c r="J30" s="7">
        <f t="shared" si="5"/>
        <v>25</v>
      </c>
      <c r="K30" s="7"/>
      <c r="L30" s="7"/>
      <c r="M30" s="7"/>
      <c r="N30" s="7"/>
      <c r="O30" s="7">
        <v>63</v>
      </c>
      <c r="P30" s="7">
        <v>87</v>
      </c>
      <c r="Q30" s="7">
        <v>78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spans="2:57" x14ac:dyDescent="0.25">
      <c r="B31" t="s">
        <v>28</v>
      </c>
      <c r="C31" s="7">
        <f t="shared" ref="C31:H31" si="11">+C29-C30</f>
        <v>39</v>
      </c>
      <c r="D31" s="7">
        <f t="shared" si="11"/>
        <v>80</v>
      </c>
      <c r="E31" s="7">
        <f t="shared" si="11"/>
        <v>63</v>
      </c>
      <c r="F31" s="7">
        <f t="shared" si="11"/>
        <v>87</v>
      </c>
      <c r="G31" s="7">
        <f t="shared" si="11"/>
        <v>41</v>
      </c>
      <c r="H31" s="7">
        <f t="shared" si="11"/>
        <v>40</v>
      </c>
      <c r="I31" s="7">
        <f>+I29-I30</f>
        <v>55</v>
      </c>
      <c r="J31" s="7">
        <f t="shared" ref="J31" si="12">+J29-J30</f>
        <v>87</v>
      </c>
      <c r="K31" s="7"/>
      <c r="L31" s="7"/>
      <c r="M31" s="7"/>
      <c r="N31" s="7"/>
      <c r="O31" s="7">
        <f>+O29-O30</f>
        <v>222</v>
      </c>
      <c r="P31" s="7">
        <f>+P29-P30</f>
        <v>269</v>
      </c>
      <c r="Q31" s="7">
        <f>+Q29-Q30</f>
        <v>223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spans="2:57" x14ac:dyDescent="0.25">
      <c r="B32" t="s">
        <v>29</v>
      </c>
      <c r="C32" s="7">
        <v>4</v>
      </c>
      <c r="D32" s="7">
        <v>3</v>
      </c>
      <c r="E32" s="7">
        <v>0</v>
      </c>
      <c r="F32" s="7">
        <f t="shared" si="4"/>
        <v>4</v>
      </c>
      <c r="G32" s="7">
        <v>3</v>
      </c>
      <c r="H32" s="7">
        <v>2</v>
      </c>
      <c r="I32" s="7">
        <v>1</v>
      </c>
      <c r="J32" s="7">
        <f t="shared" si="5"/>
        <v>4</v>
      </c>
      <c r="K32" s="7"/>
      <c r="L32" s="7"/>
      <c r="M32" s="7"/>
      <c r="N32" s="7"/>
      <c r="O32" s="7">
        <v>12</v>
      </c>
      <c r="P32" s="7">
        <v>11</v>
      </c>
      <c r="Q32" s="7">
        <v>10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spans="2:57" x14ac:dyDescent="0.25">
      <c r="B33" t="s">
        <v>30</v>
      </c>
      <c r="C33" s="7">
        <f t="shared" ref="C33:H33" si="13">+C31-C32</f>
        <v>35</v>
      </c>
      <c r="D33" s="7">
        <f t="shared" si="13"/>
        <v>77</v>
      </c>
      <c r="E33" s="7">
        <f t="shared" si="13"/>
        <v>63</v>
      </c>
      <c r="F33" s="7">
        <f t="shared" si="13"/>
        <v>83</v>
      </c>
      <c r="G33" s="7">
        <f t="shared" si="13"/>
        <v>38</v>
      </c>
      <c r="H33" s="7">
        <f t="shared" si="13"/>
        <v>38</v>
      </c>
      <c r="I33" s="7">
        <f>+I31-I32</f>
        <v>54</v>
      </c>
      <c r="J33" s="7">
        <f t="shared" ref="J33" si="14">+J31-J32</f>
        <v>83</v>
      </c>
      <c r="K33" s="7"/>
      <c r="L33" s="7"/>
      <c r="M33" s="7"/>
      <c r="N33" s="7"/>
      <c r="O33" s="7">
        <f>+O31-O32</f>
        <v>210</v>
      </c>
      <c r="P33" s="7">
        <f>+P31-P32</f>
        <v>258</v>
      </c>
      <c r="Q33" s="7">
        <f>+Q31-Q32</f>
        <v>213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spans="2:57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spans="2:57" x14ac:dyDescent="0.25">
      <c r="B35" t="s">
        <v>31</v>
      </c>
      <c r="C35" s="5">
        <f t="shared" ref="C35:D35" si="15">+C33/C36</f>
        <v>0.49715909090909088</v>
      </c>
      <c r="D35" s="5">
        <f t="shared" si="15"/>
        <v>1.09375</v>
      </c>
      <c r="E35" s="5">
        <f>+E33/E36</f>
        <v>0.89488636363636354</v>
      </c>
      <c r="F35" s="5">
        <f t="shared" ref="F35:J35" si="16">+F33/F36</f>
        <v>1.1789772727272727</v>
      </c>
      <c r="G35" s="5">
        <f t="shared" si="16"/>
        <v>0.53977272727272718</v>
      </c>
      <c r="H35" s="5">
        <f t="shared" si="16"/>
        <v>0.53977272727272718</v>
      </c>
      <c r="I35" s="5">
        <f t="shared" si="16"/>
        <v>0.76704545454545447</v>
      </c>
      <c r="J35" s="5">
        <f t="shared" si="16"/>
        <v>1.1789772727272727</v>
      </c>
      <c r="K35" s="3"/>
      <c r="L35" s="5" t="e">
        <f t="shared" ref="L35:O35" si="17">+L33/L36</f>
        <v>#DIV/0!</v>
      </c>
      <c r="M35" s="5" t="e">
        <f t="shared" si="17"/>
        <v>#DIV/0!</v>
      </c>
      <c r="N35" s="5" t="e">
        <f t="shared" si="17"/>
        <v>#DIV/0!</v>
      </c>
      <c r="O35" s="5">
        <f t="shared" si="17"/>
        <v>2.9829545454545454</v>
      </c>
      <c r="P35" s="5">
        <f>+P33/P36</f>
        <v>3.6647727272727271</v>
      </c>
      <c r="Q35" s="5">
        <f>+Q33/Q36</f>
        <v>3.0255681818181817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spans="2:57" x14ac:dyDescent="0.25">
      <c r="B36" t="s">
        <v>3</v>
      </c>
      <c r="C36" s="9">
        <v>70.400000000000006</v>
      </c>
      <c r="D36" s="9">
        <v>70.400000000000006</v>
      </c>
      <c r="E36" s="9">
        <v>70.400000000000006</v>
      </c>
      <c r="F36" s="9">
        <v>70.400000000000006</v>
      </c>
      <c r="G36" s="9">
        <v>70.400000000000006</v>
      </c>
      <c r="H36" s="9">
        <v>70.400000000000006</v>
      </c>
      <c r="I36" s="9">
        <v>70.400000000000006</v>
      </c>
      <c r="J36" s="9">
        <v>70.400000000000006</v>
      </c>
      <c r="K36" s="3"/>
      <c r="L36" s="3"/>
      <c r="M36" s="3"/>
      <c r="N36" s="3"/>
      <c r="O36" s="9">
        <v>70.400000000000006</v>
      </c>
      <c r="P36" s="9">
        <v>70.400000000000006</v>
      </c>
      <c r="Q36" s="9">
        <v>70.400000000000006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spans="2:57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spans="2:57" x14ac:dyDescent="0.25">
      <c r="B38" t="s">
        <v>62</v>
      </c>
      <c r="C38" s="3"/>
      <c r="D38" s="3"/>
      <c r="E38" s="3"/>
      <c r="F38" s="3"/>
      <c r="G38" s="6">
        <f t="shared" ref="G38:H39" si="18">+G6/C6-1</f>
        <v>5.6417489421720646E-3</v>
      </c>
      <c r="H38" s="6">
        <f t="shared" si="18"/>
        <v>5.0775740479548581E-2</v>
      </c>
      <c r="I38" s="6">
        <f>+I6/E6-1</f>
        <v>4.6544428772919533E-2</v>
      </c>
      <c r="J38" s="6">
        <f>+J6/F6-1</f>
        <v>-1</v>
      </c>
      <c r="K38" s="3"/>
      <c r="L38" s="3"/>
      <c r="M38" s="6" t="e">
        <f t="shared" ref="M38:O38" si="19">+M6/L6-1</f>
        <v>#DIV/0!</v>
      </c>
      <c r="N38" s="6" t="e">
        <f t="shared" si="19"/>
        <v>#DIV/0!</v>
      </c>
      <c r="O38" s="6" t="e">
        <f t="shared" si="19"/>
        <v>#DIV/0!</v>
      </c>
      <c r="P38" s="6">
        <f>+P6/O6-1</f>
        <v>7.7507598784194442E-2</v>
      </c>
      <c r="Q38" s="6">
        <f>+Q6/P6-1</f>
        <v>-1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spans="2:57" x14ac:dyDescent="0.25">
      <c r="B39" t="s">
        <v>63</v>
      </c>
      <c r="C39" s="3"/>
      <c r="D39" s="3"/>
      <c r="E39" s="3"/>
      <c r="F39" s="3"/>
      <c r="G39" s="6">
        <f t="shared" si="18"/>
        <v>2.044989775051187E-3</v>
      </c>
      <c r="H39" s="6">
        <f t="shared" si="18"/>
        <v>1.0224948875255713E-2</v>
      </c>
      <c r="I39" s="6">
        <f t="shared" ref="I39:J39" si="20">+I7/E7-1</f>
        <v>2.044989775051187E-3</v>
      </c>
      <c r="J39" s="6">
        <f t="shared" si="20"/>
        <v>-1</v>
      </c>
      <c r="K39" s="3"/>
      <c r="L39" s="3"/>
      <c r="M39" s="6" t="e">
        <f t="shared" ref="M39:O39" si="21">+M7/L7-1</f>
        <v>#DIV/0!</v>
      </c>
      <c r="N39" s="6" t="e">
        <f t="shared" si="21"/>
        <v>#DIV/0!</v>
      </c>
      <c r="O39" s="6" t="e">
        <f t="shared" si="21"/>
        <v>#DIV/0!</v>
      </c>
      <c r="P39" s="6">
        <f>+P7/O7-1</f>
        <v>4.042553191489362E-2</v>
      </c>
      <c r="Q39" s="6">
        <f>+Q7/P7-1</f>
        <v>-1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spans="2:57" x14ac:dyDescent="0.25">
      <c r="B40" t="s">
        <v>48</v>
      </c>
      <c r="C40" s="3"/>
      <c r="D40" s="3"/>
      <c r="E40" s="3"/>
      <c r="F40" s="3"/>
      <c r="G40" s="6">
        <f t="shared" ref="G40:H49" si="22">+G11/C11-1</f>
        <v>4.1554959785522705E-2</v>
      </c>
      <c r="H40" s="6">
        <f t="shared" si="22"/>
        <v>-1.9753086419753041E-2</v>
      </c>
      <c r="I40" s="6">
        <f>+I11/E11-1</f>
        <v>-1.2722646310432406E-3</v>
      </c>
      <c r="J40" s="6">
        <f>+J11/F11-1</f>
        <v>6.4551422319474749E-2</v>
      </c>
      <c r="K40" s="3"/>
      <c r="L40" s="3"/>
      <c r="M40" s="6" t="e">
        <f t="shared" ref="M40:O49" si="23">+M11/L11-1</f>
        <v>#DIV/0!</v>
      </c>
      <c r="N40" s="6" t="e">
        <f t="shared" si="23"/>
        <v>#DIV/0!</v>
      </c>
      <c r="O40" s="6" t="e">
        <f t="shared" si="23"/>
        <v>#DIV/0!</v>
      </c>
      <c r="P40" s="6">
        <f>+P11/O11-1</f>
        <v>0.13528591352859132</v>
      </c>
      <c r="Q40" s="6">
        <f>+Q11/P11-1</f>
        <v>2.2420147420147529E-2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spans="2:57" x14ac:dyDescent="0.25">
      <c r="B41" t="s">
        <v>49</v>
      </c>
      <c r="C41" s="3"/>
      <c r="D41" s="3"/>
      <c r="E41" s="3"/>
      <c r="F41" s="3"/>
      <c r="G41" s="6">
        <f t="shared" si="22"/>
        <v>4.4776119402984982E-2</v>
      </c>
      <c r="H41" s="6">
        <f t="shared" si="22"/>
        <v>1.4925373134328401E-2</v>
      </c>
      <c r="I41" s="6">
        <f t="shared" ref="I41:J49" si="24">+I12/E12-1</f>
        <v>1.3698630136986356E-2</v>
      </c>
      <c r="J41" s="6">
        <f t="shared" si="24"/>
        <v>4.9382716049382713E-2</v>
      </c>
      <c r="K41" s="3"/>
      <c r="L41" s="3"/>
      <c r="M41" s="6" t="e">
        <f t="shared" si="23"/>
        <v>#DIV/0!</v>
      </c>
      <c r="N41" s="6" t="e">
        <f t="shared" si="23"/>
        <v>#DIV/0!</v>
      </c>
      <c r="O41" s="6" t="e">
        <f t="shared" si="23"/>
        <v>#DIV/0!</v>
      </c>
      <c r="P41" s="6">
        <f t="shared" ref="P41:Q49" si="25">+P12/O12-1</f>
        <v>0.20502092050209209</v>
      </c>
      <c r="Q41" s="6">
        <f t="shared" si="25"/>
        <v>3.125E-2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spans="2:57" x14ac:dyDescent="0.25">
      <c r="B42" t="s">
        <v>50</v>
      </c>
      <c r="C42" s="3"/>
      <c r="D42" s="3"/>
      <c r="E42" s="3"/>
      <c r="F42" s="3"/>
      <c r="G42" s="6">
        <f t="shared" si="22"/>
        <v>7.7419354838709653E-2</v>
      </c>
      <c r="H42" s="6">
        <f t="shared" si="22"/>
        <v>2.7027027027026973E-2</v>
      </c>
      <c r="I42" s="6">
        <f t="shared" si="24"/>
        <v>1.1834319526627279E-2</v>
      </c>
      <c r="J42" s="6">
        <f t="shared" si="24"/>
        <v>6.0773480662983381E-2</v>
      </c>
      <c r="K42" s="3"/>
      <c r="L42" s="3"/>
      <c r="M42" s="6" t="e">
        <f t="shared" si="23"/>
        <v>#DIV/0!</v>
      </c>
      <c r="N42" s="6" t="e">
        <f t="shared" si="23"/>
        <v>#DIV/0!</v>
      </c>
      <c r="O42" s="6" t="e">
        <f t="shared" si="23"/>
        <v>#DIV/0!</v>
      </c>
      <c r="P42" s="6">
        <f t="shared" si="25"/>
        <v>0.19816513761467891</v>
      </c>
      <c r="Q42" s="6">
        <f t="shared" si="25"/>
        <v>4.4410413476263511E-2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spans="2:57" x14ac:dyDescent="0.25">
      <c r="B43" t="s">
        <v>51</v>
      </c>
      <c r="C43" s="3"/>
      <c r="D43" s="3"/>
      <c r="E43" s="3"/>
      <c r="F43" s="3"/>
      <c r="G43" s="6">
        <f t="shared" si="22"/>
        <v>4.1050903119868698E-2</v>
      </c>
      <c r="H43" s="6">
        <f t="shared" si="22"/>
        <v>-2.5806451612903181E-2</v>
      </c>
      <c r="I43" s="6">
        <f t="shared" si="24"/>
        <v>1.3782542113323082E-2</v>
      </c>
      <c r="J43" s="6">
        <f t="shared" si="24"/>
        <v>6.6176470588235281E-2</v>
      </c>
      <c r="K43" s="3"/>
      <c r="L43" s="3"/>
      <c r="M43" s="6" t="e">
        <f t="shared" si="23"/>
        <v>#DIV/0!</v>
      </c>
      <c r="N43" s="6" t="e">
        <f t="shared" si="23"/>
        <v>#DIV/0!</v>
      </c>
      <c r="O43" s="6" t="e">
        <f t="shared" si="23"/>
        <v>#DIV/0!</v>
      </c>
      <c r="P43" s="6">
        <f t="shared" si="25"/>
        <v>0.11246200607902734</v>
      </c>
      <c r="Q43" s="6">
        <f t="shared" si="25"/>
        <v>2.4590163934426146E-2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spans="2:57" x14ac:dyDescent="0.25">
      <c r="B44" t="s">
        <v>52</v>
      </c>
      <c r="C44" s="3"/>
      <c r="D44" s="3"/>
      <c r="E44" s="3"/>
      <c r="F44" s="3"/>
      <c r="G44" s="6">
        <f t="shared" si="22"/>
        <v>0.11794871794871797</v>
      </c>
      <c r="H44" s="6">
        <f t="shared" si="22"/>
        <v>5.9322033898305149E-2</v>
      </c>
      <c r="I44" s="6">
        <f t="shared" si="24"/>
        <v>0</v>
      </c>
      <c r="J44" s="6">
        <f t="shared" si="24"/>
        <v>9.4594594594594517E-2</v>
      </c>
      <c r="K44" s="3"/>
      <c r="L44" s="3"/>
      <c r="M44" s="6" t="e">
        <f t="shared" si="23"/>
        <v>#DIV/0!</v>
      </c>
      <c r="N44" s="6" t="e">
        <f t="shared" si="23"/>
        <v>#DIV/0!</v>
      </c>
      <c r="O44" s="6" t="e">
        <f t="shared" si="23"/>
        <v>#DIV/0!</v>
      </c>
      <c r="P44" s="6">
        <f t="shared" si="25"/>
        <v>0.21039290240811148</v>
      </c>
      <c r="Q44" s="6">
        <f t="shared" si="25"/>
        <v>6.8062827225130906E-2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spans="2:57" x14ac:dyDescent="0.25">
      <c r="B45" t="s">
        <v>53</v>
      </c>
      <c r="C45" s="3"/>
      <c r="D45" s="3"/>
      <c r="E45" s="3"/>
      <c r="F45" s="3"/>
      <c r="G45" s="6">
        <f t="shared" si="22"/>
        <v>-1.4184397163120588E-2</v>
      </c>
      <c r="H45" s="6">
        <f t="shared" si="22"/>
        <v>-6.944444444444442E-2</v>
      </c>
      <c r="I45" s="6">
        <f t="shared" si="24"/>
        <v>-8.333333333333337E-2</v>
      </c>
      <c r="J45" s="6">
        <f t="shared" si="24"/>
        <v>-5.8479532163743242E-3</v>
      </c>
      <c r="K45" s="3"/>
      <c r="L45" s="3"/>
      <c r="M45" s="6" t="e">
        <f t="shared" si="23"/>
        <v>#DIV/0!</v>
      </c>
      <c r="N45" s="6" t="e">
        <f t="shared" si="23"/>
        <v>#DIV/0!</v>
      </c>
      <c r="O45" s="6" t="e">
        <f t="shared" si="23"/>
        <v>#DIV/0!</v>
      </c>
      <c r="P45" s="6">
        <f t="shared" si="25"/>
        <v>0.23340471092077086</v>
      </c>
      <c r="Q45" s="6">
        <f t="shared" si="25"/>
        <v>-3.993055555555558E-2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spans="2:57" x14ac:dyDescent="0.25">
      <c r="B46" t="s">
        <v>54</v>
      </c>
      <c r="C46" s="3"/>
      <c r="D46" s="3"/>
      <c r="E46" s="3"/>
      <c r="F46" s="3"/>
      <c r="G46" s="6">
        <f t="shared" si="22"/>
        <v>0</v>
      </c>
      <c r="H46" s="6">
        <f t="shared" si="22"/>
        <v>0</v>
      </c>
      <c r="I46" s="6">
        <f t="shared" si="24"/>
        <v>0.11538461538461542</v>
      </c>
      <c r="J46" s="6">
        <f t="shared" si="24"/>
        <v>6.8965517241379226E-2</v>
      </c>
      <c r="K46" s="3"/>
      <c r="L46" s="3"/>
      <c r="M46" s="6" t="e">
        <f t="shared" si="23"/>
        <v>#DIV/0!</v>
      </c>
      <c r="N46" s="6" t="e">
        <f t="shared" si="23"/>
        <v>#DIV/0!</v>
      </c>
      <c r="O46" s="6" t="e">
        <f t="shared" si="23"/>
        <v>#DIV/0!</v>
      </c>
      <c r="P46" s="6">
        <f t="shared" si="25"/>
        <v>0.13043478260869557</v>
      </c>
      <c r="Q46" s="6">
        <f t="shared" si="25"/>
        <v>4.8076923076923128E-2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spans="2:57" x14ac:dyDescent="0.25">
      <c r="B47" t="s">
        <v>55</v>
      </c>
      <c r="C47" s="3"/>
      <c r="D47" s="3"/>
      <c r="E47" s="3"/>
      <c r="F47" s="3"/>
      <c r="G47" s="6">
        <f t="shared" si="22"/>
        <v>1.4432989690721598E-2</v>
      </c>
      <c r="H47" s="6">
        <f t="shared" si="22"/>
        <v>-2.931034482758621E-2</v>
      </c>
      <c r="I47" s="6">
        <f t="shared" si="24"/>
        <v>-4.2226487523992273E-2</v>
      </c>
      <c r="J47" s="6">
        <f t="shared" si="24"/>
        <v>1.4792899408284654E-3</v>
      </c>
      <c r="K47" s="3"/>
      <c r="L47" s="3"/>
      <c r="M47" s="6" t="e">
        <f t="shared" si="23"/>
        <v>#DIV/0!</v>
      </c>
      <c r="N47" s="6" t="e">
        <f t="shared" si="23"/>
        <v>#DIV/0!</v>
      </c>
      <c r="O47" s="6" t="e">
        <f t="shared" si="23"/>
        <v>#DIV/0!</v>
      </c>
      <c r="P47" s="6">
        <f t="shared" si="25"/>
        <v>0.12202380952380953</v>
      </c>
      <c r="Q47" s="6">
        <f t="shared" si="25"/>
        <v>-1.3704686118479192E-2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spans="2:57" x14ac:dyDescent="0.25">
      <c r="B48" t="s">
        <v>56</v>
      </c>
      <c r="C48" s="3"/>
      <c r="D48" s="3"/>
      <c r="E48" s="3"/>
      <c r="F48" s="3"/>
      <c r="G48" s="6">
        <f t="shared" si="22"/>
        <v>7.4468085106383031E-2</v>
      </c>
      <c r="H48" s="6">
        <f t="shared" si="22"/>
        <v>5.3571428571428603E-2</v>
      </c>
      <c r="I48" s="6">
        <f t="shared" si="24"/>
        <v>3.0716723549488067E-2</v>
      </c>
      <c r="J48" s="6">
        <f t="shared" si="24"/>
        <v>0.15384615384615374</v>
      </c>
      <c r="K48" s="3"/>
      <c r="L48" s="3"/>
      <c r="M48" s="6" t="e">
        <f t="shared" si="23"/>
        <v>#DIV/0!</v>
      </c>
      <c r="N48" s="6" t="e">
        <f t="shared" si="23"/>
        <v>#DIV/0!</v>
      </c>
      <c r="O48" s="6" t="e">
        <f t="shared" si="23"/>
        <v>#DIV/0!</v>
      </c>
      <c r="P48" s="6">
        <f t="shared" si="25"/>
        <v>0.15418994413407816</v>
      </c>
      <c r="Q48" s="6">
        <f t="shared" si="25"/>
        <v>7.5508228460793747E-2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spans="2:57" x14ac:dyDescent="0.25">
      <c r="B49" t="s">
        <v>57</v>
      </c>
      <c r="C49" s="3"/>
      <c r="D49" s="3"/>
      <c r="E49" s="3"/>
      <c r="F49" s="3"/>
      <c r="G49" s="6">
        <f t="shared" si="22"/>
        <v>9.550561797752799E-2</v>
      </c>
      <c r="H49" s="6">
        <f t="shared" si="22"/>
        <v>-3.5714285714285698E-2</v>
      </c>
      <c r="I49" s="6">
        <f t="shared" si="24"/>
        <v>6.4171122994652441E-2</v>
      </c>
      <c r="J49" s="6">
        <f t="shared" si="24"/>
        <v>0.10970464135021096</v>
      </c>
      <c r="K49" s="3"/>
      <c r="L49" s="3"/>
      <c r="M49" s="6" t="e">
        <f t="shared" si="23"/>
        <v>#DIV/0!</v>
      </c>
      <c r="N49" s="6" t="e">
        <f t="shared" si="23"/>
        <v>#DIV/0!</v>
      </c>
      <c r="O49" s="6" t="e">
        <f t="shared" si="23"/>
        <v>#DIV/0!</v>
      </c>
      <c r="P49" s="6">
        <f t="shared" si="25"/>
        <v>0.2314814814814814</v>
      </c>
      <c r="Q49" s="6">
        <f t="shared" si="25"/>
        <v>6.0150375939849621E-2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0" spans="2:57" x14ac:dyDescent="0.25">
      <c r="B50" t="s">
        <v>58</v>
      </c>
      <c r="C50" s="3"/>
      <c r="D50" s="3"/>
      <c r="E50" s="3"/>
      <c r="F50" s="3"/>
      <c r="G50" s="6">
        <f t="shared" ref="G50:H50" si="26">+G22/C22-1</f>
        <v>4.7520661157024691E-2</v>
      </c>
      <c r="H50" s="6">
        <f t="shared" si="26"/>
        <v>-1.0721247563352798E-2</v>
      </c>
      <c r="I50" s="6">
        <f>+I22/E22-1</f>
        <v>1.9474196689386325E-3</v>
      </c>
      <c r="J50" s="6">
        <f t="shared" ref="J50" si="27">+J22/F22-1</f>
        <v>6.2074829931972886E-2</v>
      </c>
      <c r="K50" s="3"/>
      <c r="L50" s="3"/>
      <c r="M50" s="6" t="e">
        <f t="shared" ref="M50:O50" si="28">+M22/L22-1</f>
        <v>#DIV/0!</v>
      </c>
      <c r="N50" s="6" t="e">
        <f t="shared" si="28"/>
        <v>#DIV/0!</v>
      </c>
      <c r="O50" s="6" t="e">
        <f t="shared" si="28"/>
        <v>#DIV/0!</v>
      </c>
      <c r="P50" s="6">
        <f>+P22/O22-1</f>
        <v>0.14954806902218576</v>
      </c>
      <c r="Q50" s="6">
        <f>+Q22/P22-1</f>
        <v>2.6209197045508725E-2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</row>
    <row r="51" spans="2:57" x14ac:dyDescent="0.25">
      <c r="B51" t="s">
        <v>59</v>
      </c>
      <c r="C51" s="6">
        <f t="shared" ref="C51:H51" si="29">+C24/C22</f>
        <v>0.61363636363636365</v>
      </c>
      <c r="D51" s="6">
        <f t="shared" si="29"/>
        <v>0.62378167641325533</v>
      </c>
      <c r="E51" s="6">
        <f t="shared" si="29"/>
        <v>0.60662122687439146</v>
      </c>
      <c r="F51" s="6">
        <f t="shared" si="29"/>
        <v>0.61479591836734693</v>
      </c>
      <c r="G51" s="6">
        <f t="shared" si="29"/>
        <v>0.61439842209072981</v>
      </c>
      <c r="H51" s="6">
        <f t="shared" si="29"/>
        <v>0.62857142857142856</v>
      </c>
      <c r="I51" s="6">
        <f>+I24/I22</f>
        <v>0.60155490767735664</v>
      </c>
      <c r="J51" s="6">
        <f>+J24/J22</f>
        <v>0.62369895916733387</v>
      </c>
      <c r="K51" s="3"/>
      <c r="L51" s="6" t="e">
        <f t="shared" ref="L51:O51" si="30">+L24/L22</f>
        <v>#DIV/0!</v>
      </c>
      <c r="M51" s="6" t="e">
        <f t="shared" si="30"/>
        <v>#DIV/0!</v>
      </c>
      <c r="N51" s="6" t="e">
        <f t="shared" si="30"/>
        <v>#DIV/0!</v>
      </c>
      <c r="O51" s="6">
        <f t="shared" si="30"/>
        <v>0.61791290057518489</v>
      </c>
      <c r="P51" s="6">
        <f>+P24/P22</f>
        <v>0.6147248034310222</v>
      </c>
      <c r="Q51" s="6">
        <f>+Q24/Q22</f>
        <v>0.61736707685163683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</row>
    <row r="52" spans="2:57" x14ac:dyDescent="0.25">
      <c r="B52" t="s">
        <v>60</v>
      </c>
      <c r="C52" s="6">
        <f t="shared" ref="C52:H52" si="31">+C27/C22</f>
        <v>6.8181818181818177E-2</v>
      </c>
      <c r="D52" s="6">
        <f t="shared" si="31"/>
        <v>0.1189083820662768</v>
      </c>
      <c r="E52" s="6">
        <f t="shared" si="31"/>
        <v>0.10029211295034079</v>
      </c>
      <c r="F52" s="6">
        <f t="shared" si="31"/>
        <v>0.10034013605442177</v>
      </c>
      <c r="G52" s="6">
        <f t="shared" si="31"/>
        <v>6.8047337278106509E-2</v>
      </c>
      <c r="H52" s="6">
        <f t="shared" si="31"/>
        <v>6.9950738916256153E-2</v>
      </c>
      <c r="I52" s="6">
        <f>+I27/I22</f>
        <v>9.23226433430515E-2</v>
      </c>
      <c r="J52" s="6">
        <f>+J27/J22</f>
        <v>0.10008006405124099</v>
      </c>
      <c r="K52" s="3"/>
      <c r="L52" s="6" t="e">
        <f t="shared" ref="L52:O52" si="32">+L27/L22</f>
        <v>#DIV/0!</v>
      </c>
      <c r="M52" s="6" t="e">
        <f t="shared" si="32"/>
        <v>#DIV/0!</v>
      </c>
      <c r="N52" s="6" t="e">
        <f t="shared" si="32"/>
        <v>#DIV/0!</v>
      </c>
      <c r="O52" s="6">
        <f t="shared" si="32"/>
        <v>9.1755683374417973E-2</v>
      </c>
      <c r="P52" s="6">
        <f>+P27/P22</f>
        <v>9.7450559923755065E-2</v>
      </c>
      <c r="Q52" s="6">
        <f>+Q27/Q22</f>
        <v>8.3584861852797773E-2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</row>
    <row r="53" spans="2:57" x14ac:dyDescent="0.25">
      <c r="B53" t="s">
        <v>61</v>
      </c>
      <c r="C53" s="6">
        <f t="shared" ref="C53:H53" si="33">+C30/C29</f>
        <v>0.27777777777777779</v>
      </c>
      <c r="D53" s="6">
        <f t="shared" si="33"/>
        <v>0.27272727272727271</v>
      </c>
      <c r="E53" s="6">
        <f t="shared" si="33"/>
        <v>0.28409090909090912</v>
      </c>
      <c r="F53" s="6">
        <f t="shared" si="33"/>
        <v>0.16346153846153846</v>
      </c>
      <c r="G53" s="6">
        <f t="shared" si="33"/>
        <v>0.2807017543859649</v>
      </c>
      <c r="H53" s="6">
        <f t="shared" si="33"/>
        <v>0.27272727272727271</v>
      </c>
      <c r="I53" s="6">
        <f>+I30/I29</f>
        <v>0.2857142857142857</v>
      </c>
      <c r="J53" s="6">
        <f>+J30/J29</f>
        <v>0.22321428571428573</v>
      </c>
      <c r="K53" s="3"/>
      <c r="L53" s="6" t="e">
        <f t="shared" ref="L53:O53" si="34">+L30/L29</f>
        <v>#DIV/0!</v>
      </c>
      <c r="M53" s="6" t="e">
        <f t="shared" si="34"/>
        <v>#DIV/0!</v>
      </c>
      <c r="N53" s="6" t="e">
        <f t="shared" si="34"/>
        <v>#DIV/0!</v>
      </c>
      <c r="O53" s="6">
        <f t="shared" si="34"/>
        <v>0.22105263157894736</v>
      </c>
      <c r="P53" s="6">
        <f>+P30/P29</f>
        <v>0.2443820224719101</v>
      </c>
      <c r="Q53" s="6">
        <f>+Q30/Q29</f>
        <v>0.25913621262458469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</row>
    <row r="54" spans="2:57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</row>
    <row r="55" spans="2:57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</row>
    <row r="56" spans="2:57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</row>
    <row r="57" spans="2:57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</row>
    <row r="58" spans="2:57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</row>
    <row r="59" spans="2:57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</row>
    <row r="60" spans="2:57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</row>
    <row r="61" spans="2:57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</row>
    <row r="62" spans="2:57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</row>
    <row r="63" spans="2:57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</row>
    <row r="64" spans="2:57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</row>
    <row r="65" spans="3:57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</row>
    <row r="66" spans="3:57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</row>
    <row r="67" spans="3:57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</row>
    <row r="68" spans="3:57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</row>
    <row r="69" spans="3:57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</row>
    <row r="70" spans="3:57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</row>
    <row r="71" spans="3:57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</row>
    <row r="72" spans="3:57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</row>
    <row r="73" spans="3:57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</row>
    <row r="74" spans="3:57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</row>
    <row r="75" spans="3:57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</row>
    <row r="76" spans="3:57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</row>
    <row r="77" spans="3:57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</row>
    <row r="78" spans="3:57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</row>
    <row r="79" spans="3:57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</row>
    <row r="80" spans="3:57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</row>
    <row r="81" spans="3:57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spans="3:57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</row>
    <row r="83" spans="3:57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</row>
    <row r="84" spans="3:57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</row>
    <row r="85" spans="3:57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</row>
    <row r="86" spans="3:57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</row>
    <row r="87" spans="3:57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</row>
    <row r="88" spans="3:57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</row>
    <row r="89" spans="3:57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</row>
    <row r="90" spans="3:57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</row>
    <row r="91" spans="3:57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</row>
    <row r="92" spans="3:57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</row>
    <row r="93" spans="3:57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</row>
    <row r="94" spans="3:57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</row>
    <row r="95" spans="3:57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spans="3:57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</row>
    <row r="97" spans="3:57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</row>
    <row r="98" spans="3:57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</row>
    <row r="99" spans="3:57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</row>
    <row r="100" spans="3:57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</row>
    <row r="101" spans="3:57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</row>
    <row r="102" spans="3:57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</row>
    <row r="103" spans="3:57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</row>
    <row r="104" spans="3:57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</row>
    <row r="105" spans="3:57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</row>
    <row r="106" spans="3:57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</row>
    <row r="107" spans="3:57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</row>
    <row r="108" spans="3:57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</row>
    <row r="109" spans="3:57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</row>
    <row r="110" spans="3:57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</row>
    <row r="111" spans="3:57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</row>
    <row r="112" spans="3:57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</row>
    <row r="113" spans="3:57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</row>
    <row r="114" spans="3:57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</row>
    <row r="115" spans="3:57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</row>
    <row r="116" spans="3:57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</row>
    <row r="117" spans="3:57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</row>
    <row r="118" spans="3:57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</row>
    <row r="119" spans="3:57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</row>
    <row r="120" spans="3:57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</row>
    <row r="121" spans="3:57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</row>
    <row r="122" spans="3:57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</row>
    <row r="123" spans="3:57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</row>
    <row r="124" spans="3:57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</row>
    <row r="125" spans="3:57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</row>
    <row r="126" spans="3:57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</row>
    <row r="127" spans="3:57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</row>
    <row r="128" spans="3:57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</row>
    <row r="129" spans="3:57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</row>
    <row r="130" spans="3:57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</row>
    <row r="131" spans="3:57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</row>
    <row r="132" spans="3:57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</row>
    <row r="133" spans="3:57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</row>
    <row r="134" spans="3:57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</row>
    <row r="135" spans="3:57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</row>
    <row r="136" spans="3:57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</row>
    <row r="137" spans="3:57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</row>
    <row r="138" spans="3:57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</row>
    <row r="139" spans="3:57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</row>
    <row r="140" spans="3:57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</row>
    <row r="141" spans="3:57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</row>
    <row r="142" spans="3:57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</row>
    <row r="143" spans="3:57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</row>
    <row r="144" spans="3:57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</row>
    <row r="145" spans="3:57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</row>
    <row r="146" spans="3:57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</row>
    <row r="147" spans="3:57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</row>
    <row r="148" spans="3:57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</row>
    <row r="149" spans="3:57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</row>
    <row r="150" spans="3:57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</row>
    <row r="151" spans="3:57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</row>
    <row r="152" spans="3:57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</row>
    <row r="153" spans="3:57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</row>
    <row r="154" spans="3:57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</row>
    <row r="155" spans="3:57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</row>
    <row r="156" spans="3:57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</row>
    <row r="157" spans="3:57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</row>
    <row r="158" spans="3:57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</row>
    <row r="159" spans="3:57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</row>
    <row r="160" spans="3:57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</row>
    <row r="161" spans="3:57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</row>
    <row r="162" spans="3:57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</row>
    <row r="163" spans="3:57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</row>
    <row r="164" spans="3:57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</row>
    <row r="165" spans="3:57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</row>
    <row r="166" spans="3:57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</row>
    <row r="167" spans="3:57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</row>
    <row r="168" spans="3:57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</row>
    <row r="169" spans="3:57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</row>
    <row r="170" spans="3:57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</row>
    <row r="171" spans="3:57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</row>
    <row r="172" spans="3:57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</row>
    <row r="173" spans="3:57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</row>
    <row r="174" spans="3:57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</row>
    <row r="175" spans="3:57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</row>
    <row r="176" spans="3:57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</row>
    <row r="177" spans="3:57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</row>
    <row r="178" spans="3:57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</row>
    <row r="179" spans="3:57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</row>
    <row r="180" spans="3:57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</row>
    <row r="181" spans="3:57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</row>
    <row r="182" spans="3:57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</row>
    <row r="183" spans="3:57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</row>
    <row r="184" spans="3:57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</row>
    <row r="185" spans="3:57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</row>
    <row r="186" spans="3:57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</row>
    <row r="187" spans="3:57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</row>
    <row r="188" spans="3:57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</row>
    <row r="189" spans="3:57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</row>
    <row r="190" spans="3:57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</row>
    <row r="191" spans="3:57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</row>
    <row r="192" spans="3:57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</row>
    <row r="193" spans="3:57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</row>
    <row r="194" spans="3:57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</row>
    <row r="195" spans="3:57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</row>
    <row r="196" spans="3:57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</row>
    <row r="197" spans="3:57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</row>
    <row r="198" spans="3:57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</row>
    <row r="199" spans="3:57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</row>
    <row r="200" spans="3:57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</row>
    <row r="201" spans="3:57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</row>
    <row r="202" spans="3:57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</row>
    <row r="203" spans="3:57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</row>
    <row r="204" spans="3:57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</row>
    <row r="205" spans="3:57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</row>
    <row r="206" spans="3:57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</row>
    <row r="207" spans="3:57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</row>
    <row r="208" spans="3:57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</row>
    <row r="209" spans="3:57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</row>
    <row r="210" spans="3:57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</row>
    <row r="211" spans="3:57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</row>
    <row r="212" spans="3:57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</row>
    <row r="213" spans="3:57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</row>
    <row r="214" spans="3:57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</row>
    <row r="215" spans="3:57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</row>
    <row r="216" spans="3:57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</row>
    <row r="217" spans="3:57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</row>
    <row r="218" spans="3:57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</row>
    <row r="219" spans="3:57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</row>
  </sheetData>
  <hyperlinks>
    <hyperlink ref="A1" location="Main!A1" display="Main" xr:uid="{848A9855-F722-423E-95DB-AE2621A9CE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2025-02-04T13:52:09Z</dcterms:created>
  <dcterms:modified xsi:type="dcterms:W3CDTF">2025-03-13T12:33:45Z</dcterms:modified>
</cp:coreProperties>
</file>