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BF347D1-E08C-4D5C-8288-359C00A06A88}" xr6:coauthVersionLast="47" xr6:coauthVersionMax="47" xr10:uidLastSave="{00000000-0000-0000-0000-000000000000}"/>
  <bookViews>
    <workbookView xWindow="19095" yWindow="0" windowWidth="19410" windowHeight="20925" xr2:uid="{A41523A5-9735-4A15-B3AA-3671C42C7E5A}"/>
  </bookViews>
  <sheets>
    <sheet name="Main" sheetId="1" r:id="rId1"/>
    <sheet name="Mode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G25" i="4"/>
  <c r="F25" i="4"/>
  <c r="H25" i="4"/>
  <c r="F22" i="4"/>
  <c r="G22" i="4"/>
  <c r="G19" i="4"/>
  <c r="G21" i="4" s="1"/>
  <c r="G23" i="4" s="1"/>
  <c r="H22" i="4"/>
  <c r="H21" i="4"/>
  <c r="H23" i="4" s="1"/>
  <c r="H19" i="4"/>
  <c r="F15" i="4"/>
  <c r="F9" i="4"/>
  <c r="F11" i="4" s="1"/>
  <c r="G6" i="4"/>
  <c r="G7" i="4" s="1"/>
  <c r="G9" i="4" s="1"/>
  <c r="G11" i="4" s="1"/>
  <c r="G16" i="4" s="1"/>
  <c r="H6" i="4"/>
  <c r="H7" i="4" s="1"/>
  <c r="H9" i="4" s="1"/>
  <c r="H11" i="4" s="1"/>
  <c r="H16" i="4" s="1"/>
  <c r="J4" i="1"/>
  <c r="F16" i="4" l="1"/>
  <c r="F19" i="4" s="1"/>
  <c r="F21" i="4" s="1"/>
  <c r="F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tc={7F7C3C45-06AC-48B8-86BF-4F336F9B9F0E}</author>
  </authors>
  <commentList>
    <comment ref="F15" authorId="0" shapeId="0" xr:uid="{7F7C3C45-06AC-48B8-86BF-4F336F9B9F0E}">
      <text>
        <t>[Threaded comment]
Your version of Excel allows you to read this threaded comment; however, any edits to it will get removed if the file is opened in a newer version of Excel. Learn more: https://go.microsoft.com/fwlink/?linkid=870924
Comment:
    Goodwill Impairment Charge</t>
      </text>
    </comment>
  </commentList>
</comments>
</file>

<file path=xl/sharedStrings.xml><?xml version="1.0" encoding="utf-8"?>
<sst xmlns="http://schemas.openxmlformats.org/spreadsheetml/2006/main" count="45" uniqueCount="41">
  <si>
    <t>numbers in mio USD</t>
  </si>
  <si>
    <t>Price</t>
  </si>
  <si>
    <t>Shares</t>
  </si>
  <si>
    <t>MC</t>
  </si>
  <si>
    <t>Cash</t>
  </si>
  <si>
    <t>Debt</t>
  </si>
  <si>
    <t>EV</t>
  </si>
  <si>
    <t>Q424</t>
  </si>
  <si>
    <t>Caterpillar</t>
  </si>
  <si>
    <t>Segments</t>
  </si>
  <si>
    <t>Machinery, Energy &amp; Transportation</t>
  </si>
  <si>
    <t>Financial Products</t>
  </si>
  <si>
    <t>Main</t>
  </si>
  <si>
    <t>FY19</t>
  </si>
  <si>
    <t>FY20</t>
  </si>
  <si>
    <t>FY21</t>
  </si>
  <si>
    <t>FY22</t>
  </si>
  <si>
    <t>FY23</t>
  </si>
  <si>
    <t>FY24</t>
  </si>
  <si>
    <t>Full-time employees</t>
  </si>
  <si>
    <t>Revenue</t>
  </si>
  <si>
    <t>Construction Industries</t>
  </si>
  <si>
    <t>Ressource Industries</t>
  </si>
  <si>
    <t>Energy &amp; Transportation</t>
  </si>
  <si>
    <t>Other</t>
  </si>
  <si>
    <t>Machinery,Energy, Transport</t>
  </si>
  <si>
    <t>COGS</t>
  </si>
  <si>
    <t>Gross Profit</t>
  </si>
  <si>
    <t>SG&amp;A</t>
  </si>
  <si>
    <t>R&amp;D</t>
  </si>
  <si>
    <t>Financial Products Interest</t>
  </si>
  <si>
    <t>Other Operating Expenses</t>
  </si>
  <si>
    <t>Operating Income</t>
  </si>
  <si>
    <t>Interest Expense</t>
  </si>
  <si>
    <t>Other income</t>
  </si>
  <si>
    <t>Pretax Income</t>
  </si>
  <si>
    <t>Tax Expense</t>
  </si>
  <si>
    <t>Net Income</t>
  </si>
  <si>
    <t>Minority Interest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</si>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</sst>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scar Settje" id="{3DA66866-3884-43C3-B674-70C69E77AE78}" userId="7ff36870b973954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5-04-15T15:49:44.05" personId="{3DA66866-3884-43C3-B674-70C69E77AE78}" id="{7F7C3C45-06AC-48B8-86BF-4F336F9B9F0E}">
    <text>Goodwill Impairment Charge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B9AF-2298-4C57-A0FD-F8BAB93C3342}">
  <dimension ref="A1:K9"/>
  <sheetViews>
    <sheetView tabSelected="1" zoomScale="200" zoomScaleNormal="200" workbookViewId="0">
      <selection activeCell="J7" sqref="J7"/>
    </sheetView>
  </sheetViews>
  <sheetFormatPr defaultRowHeight="15" x14ac:dyDescent="0.25"/>
  <cols>
    <col min="1" max="1" width="3.42578125" customWidth="1"/>
  </cols>
  <sheetData>
    <row r="1" spans="1:11" x14ac:dyDescent="0.25">
      <c r="A1" s="1" t="s">
        <v>8</v>
      </c>
    </row>
    <row r="2" spans="1:11" x14ac:dyDescent="0.25">
      <c r="A2" t="s">
        <v>0</v>
      </c>
      <c r="I2" t="s">
        <v>1</v>
      </c>
      <c r="J2">
        <v>298.69</v>
      </c>
    </row>
    <row r="3" spans="1:11" x14ac:dyDescent="0.25">
      <c r="I3" t="s">
        <v>2</v>
      </c>
      <c r="J3" s="2">
        <v>477.93202400000001</v>
      </c>
      <c r="K3" s="3" t="s">
        <v>7</v>
      </c>
    </row>
    <row r="4" spans="1:11" x14ac:dyDescent="0.25">
      <c r="I4" t="s">
        <v>3</v>
      </c>
      <c r="J4" s="2">
        <f>+J2*J3</f>
        <v>142753.51624856002</v>
      </c>
    </row>
    <row r="5" spans="1:11" x14ac:dyDescent="0.25">
      <c r="I5" t="s">
        <v>4</v>
      </c>
      <c r="J5" s="2">
        <v>6889</v>
      </c>
      <c r="K5" s="3" t="s">
        <v>7</v>
      </c>
    </row>
    <row r="6" spans="1:11" x14ac:dyDescent="0.25">
      <c r="I6" t="s">
        <v>5</v>
      </c>
      <c r="J6" s="2">
        <f>4393+8564+18787+46+6619</f>
        <v>38409</v>
      </c>
      <c r="K6" s="3" t="s">
        <v>7</v>
      </c>
    </row>
    <row r="7" spans="1:11" x14ac:dyDescent="0.25">
      <c r="B7" t="s">
        <v>9</v>
      </c>
      <c r="I7" t="s">
        <v>6</v>
      </c>
      <c r="J7" s="2">
        <f>+J4-J5+J6</f>
        <v>174273.51624856002</v>
      </c>
    </row>
    <row r="8" spans="1:11" x14ac:dyDescent="0.25">
      <c r="B8" t="s">
        <v>10</v>
      </c>
    </row>
    <row r="9" spans="1:11" x14ac:dyDescent="0.25">
      <c r="B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9DFF-F051-4C1D-8602-FCB8E0EF58F9}">
  <dimension ref="A1:AV147"/>
  <sheetViews>
    <sheetView zoomScale="200" zoomScaleNormal="200" workbookViewId="0">
      <pane xSplit="2" ySplit="2" topLeftCell="D9" activePane="bottomRight" state="frozen"/>
      <selection pane="topRight" activeCell="C1" sqref="C1"/>
      <selection pane="bottomLeft" activeCell="A3" sqref="A3"/>
      <selection pane="bottomRight" activeCell="H25" sqref="F25:H25"/>
    </sheetView>
  </sheetViews>
  <sheetFormatPr defaultRowHeight="15" x14ac:dyDescent="0.25"/>
  <cols>
    <col min="1" max="1" width="4.85546875" customWidth="1"/>
    <col min="2" max="2" width="24.140625" customWidth="1"/>
  </cols>
  <sheetData>
    <row r="1" spans="1:48" x14ac:dyDescent="0.25">
      <c r="A1" s="4" t="s">
        <v>12</v>
      </c>
    </row>
    <row r="2" spans="1:48" x14ac:dyDescent="0.25"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</row>
    <row r="3" spans="1:48" x14ac:dyDescent="0.25">
      <c r="B3" t="s">
        <v>21</v>
      </c>
      <c r="C3" s="2"/>
      <c r="D3" s="2"/>
      <c r="E3" s="2"/>
      <c r="F3" s="2"/>
      <c r="G3" s="2">
        <v>27418</v>
      </c>
      <c r="H3" s="2">
        <v>25455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B4" t="s">
        <v>22</v>
      </c>
      <c r="C4" s="2"/>
      <c r="D4" s="2"/>
      <c r="E4" s="2"/>
      <c r="F4" s="2"/>
      <c r="G4" s="2">
        <v>13583</v>
      </c>
      <c r="H4" s="2">
        <v>12389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B5" t="s">
        <v>23</v>
      </c>
      <c r="C5" s="2"/>
      <c r="D5" s="2"/>
      <c r="E5" s="2"/>
      <c r="F5" s="2"/>
      <c r="G5" s="2">
        <v>28001</v>
      </c>
      <c r="H5" s="2">
        <v>28854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B6" t="s">
        <v>24</v>
      </c>
      <c r="C6" s="2"/>
      <c r="D6" s="2"/>
      <c r="E6" s="2"/>
      <c r="F6" s="2"/>
      <c r="G6" s="2">
        <f>449-5582</f>
        <v>-5133</v>
      </c>
      <c r="H6" s="2">
        <f>-5760+425</f>
        <v>-5335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B7" t="s">
        <v>25</v>
      </c>
      <c r="C7" s="2"/>
      <c r="D7" s="2"/>
      <c r="E7" s="2"/>
      <c r="F7" s="2">
        <v>56574</v>
      </c>
      <c r="G7" s="2">
        <f>+SUM(G3:G6)</f>
        <v>63869</v>
      </c>
      <c r="H7" s="2">
        <f>+SUM(H3:H6)</f>
        <v>61363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B8" t="s">
        <v>11</v>
      </c>
      <c r="C8" s="2"/>
      <c r="D8" s="2"/>
      <c r="E8" s="2"/>
      <c r="F8" s="2">
        <v>2853</v>
      </c>
      <c r="G8" s="2">
        <v>3191</v>
      </c>
      <c r="H8" s="2">
        <v>3446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B9" s="1" t="s">
        <v>20</v>
      </c>
      <c r="C9" s="2"/>
      <c r="D9" s="2"/>
      <c r="E9" s="2"/>
      <c r="F9" s="5">
        <f t="shared" ref="F9:G9" si="0">+F7+F8</f>
        <v>59427</v>
      </c>
      <c r="G9" s="5">
        <f t="shared" si="0"/>
        <v>67060</v>
      </c>
      <c r="H9" s="5">
        <f>+H7+H8</f>
        <v>64809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B10" t="s">
        <v>26</v>
      </c>
      <c r="C10" s="2"/>
      <c r="D10" s="2"/>
      <c r="E10" s="2"/>
      <c r="F10" s="2">
        <v>41350</v>
      </c>
      <c r="G10" s="2">
        <v>42767</v>
      </c>
      <c r="H10" s="2">
        <v>40199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B11" t="s">
        <v>27</v>
      </c>
      <c r="C11" s="2"/>
      <c r="D11" s="2"/>
      <c r="E11" s="2"/>
      <c r="F11" s="2">
        <f t="shared" ref="F11:G11" si="1">+F9-F10</f>
        <v>18077</v>
      </c>
      <c r="G11" s="2">
        <f t="shared" si="1"/>
        <v>24293</v>
      </c>
      <c r="H11" s="2">
        <f>+H9-H10</f>
        <v>24610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B12" t="s">
        <v>28</v>
      </c>
      <c r="C12" s="2"/>
      <c r="D12" s="2"/>
      <c r="E12" s="2"/>
      <c r="F12" s="2">
        <v>5651</v>
      </c>
      <c r="G12" s="2">
        <v>6371</v>
      </c>
      <c r="H12" s="2">
        <v>6667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B13" t="s">
        <v>29</v>
      </c>
      <c r="C13" s="2"/>
      <c r="D13" s="2"/>
      <c r="E13" s="2"/>
      <c r="F13" s="2">
        <v>1814</v>
      </c>
      <c r="G13" s="2">
        <v>2108</v>
      </c>
      <c r="H13" s="2">
        <v>2107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B14" t="s">
        <v>30</v>
      </c>
      <c r="C14" s="2"/>
      <c r="D14" s="2"/>
      <c r="E14" s="2"/>
      <c r="F14" s="2">
        <v>565</v>
      </c>
      <c r="G14" s="2">
        <v>1030</v>
      </c>
      <c r="H14" s="2">
        <v>1286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B15" t="s">
        <v>31</v>
      </c>
      <c r="C15" s="2"/>
      <c r="D15" s="2"/>
      <c r="E15" s="2"/>
      <c r="F15" s="2">
        <f>925+1218</f>
        <v>2143</v>
      </c>
      <c r="G15" s="2">
        <v>1818</v>
      </c>
      <c r="H15" s="2">
        <v>1478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B16" t="s">
        <v>32</v>
      </c>
      <c r="C16" s="2"/>
      <c r="D16" s="2"/>
      <c r="E16" s="2"/>
      <c r="F16" s="2">
        <f t="shared" ref="F16:G16" si="2">+F11-SUM(F12:F15)</f>
        <v>7904</v>
      </c>
      <c r="G16" s="2">
        <f t="shared" si="2"/>
        <v>12966</v>
      </c>
      <c r="H16" s="2">
        <f>+H11-SUM(H12:H15)</f>
        <v>13072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2:48" x14ac:dyDescent="0.25">
      <c r="B17" t="s">
        <v>33</v>
      </c>
      <c r="C17" s="2"/>
      <c r="D17" s="2"/>
      <c r="E17" s="2"/>
      <c r="F17" s="2">
        <v>443</v>
      </c>
      <c r="G17" s="2">
        <v>511</v>
      </c>
      <c r="H17" s="2">
        <v>512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2:48" x14ac:dyDescent="0.25">
      <c r="B18" t="s">
        <v>34</v>
      </c>
      <c r="C18" s="2"/>
      <c r="D18" s="2"/>
      <c r="E18" s="2"/>
      <c r="F18" s="2">
        <v>1281</v>
      </c>
      <c r="G18" s="2">
        <v>595</v>
      </c>
      <c r="H18" s="2">
        <v>813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2:48" x14ac:dyDescent="0.25">
      <c r="B19" t="s">
        <v>35</v>
      </c>
      <c r="C19" s="2"/>
      <c r="D19" s="2"/>
      <c r="E19" s="2"/>
      <c r="F19" s="2">
        <f t="shared" ref="F19:G19" si="3">+F16-F17+F18</f>
        <v>8742</v>
      </c>
      <c r="G19" s="2">
        <f t="shared" si="3"/>
        <v>13050</v>
      </c>
      <c r="H19" s="2">
        <f>+H16-H17+H18</f>
        <v>13373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2:48" x14ac:dyDescent="0.25">
      <c r="B20" t="s">
        <v>36</v>
      </c>
      <c r="C20" s="2"/>
      <c r="D20" s="2"/>
      <c r="E20" s="2"/>
      <c r="F20" s="2">
        <v>2067</v>
      </c>
      <c r="G20" s="2">
        <v>2781</v>
      </c>
      <c r="H20" s="2">
        <v>2629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2:48" x14ac:dyDescent="0.25">
      <c r="B21" t="s">
        <v>37</v>
      </c>
      <c r="C21" s="2"/>
      <c r="D21" s="2"/>
      <c r="E21" s="2"/>
      <c r="F21" s="2">
        <f t="shared" ref="F21:G21" si="4">+F19-F20</f>
        <v>6675</v>
      </c>
      <c r="G21" s="2">
        <f t="shared" si="4"/>
        <v>10269</v>
      </c>
      <c r="H21" s="2">
        <f>+H19-H20</f>
        <v>10744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2:48" x14ac:dyDescent="0.25">
      <c r="B22" t="s">
        <v>38</v>
      </c>
      <c r="C22" s="2"/>
      <c r="D22" s="2"/>
      <c r="E22" s="2"/>
      <c r="F22" s="2">
        <f>19+1</f>
        <v>20</v>
      </c>
      <c r="G22" s="2">
        <f>63+3</f>
        <v>66</v>
      </c>
      <c r="H22" s="2">
        <f>44+4</f>
        <v>48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2:48" x14ac:dyDescent="0.25">
      <c r="B23" t="s">
        <v>39</v>
      </c>
      <c r="C23" s="2"/>
      <c r="D23" s="2"/>
      <c r="E23" s="2"/>
      <c r="F23" s="2">
        <f t="shared" ref="F23:G23" si="5">+F21+F22</f>
        <v>6695</v>
      </c>
      <c r="G23" s="2">
        <f t="shared" si="5"/>
        <v>10335</v>
      </c>
      <c r="H23" s="2">
        <f>+H21+H22</f>
        <v>10792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2:48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2:48" x14ac:dyDescent="0.25">
      <c r="B25" t="s">
        <v>40</v>
      </c>
      <c r="C25" s="2"/>
      <c r="D25" s="2"/>
      <c r="E25" s="2"/>
      <c r="F25" s="7">
        <f t="shared" ref="F25:G25" si="6">+F23/F26</f>
        <v>12.70639590055039</v>
      </c>
      <c r="G25" s="7">
        <f t="shared" si="6"/>
        <v>20.240893066980021</v>
      </c>
      <c r="H25" s="7">
        <f>+H23/H26</f>
        <v>22.173823710704745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2:48" x14ac:dyDescent="0.25">
      <c r="B26" t="s">
        <v>2</v>
      </c>
      <c r="C26" s="6"/>
      <c r="D26" s="6"/>
      <c r="E26" s="6"/>
      <c r="F26" s="6">
        <v>526.9</v>
      </c>
      <c r="G26" s="6">
        <v>510.6</v>
      </c>
      <c r="H26" s="6">
        <v>486.7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2:48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2:4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2:48" x14ac:dyDescent="0.25">
      <c r="B29" t="s">
        <v>19</v>
      </c>
      <c r="C29" s="2"/>
      <c r="D29" s="2"/>
      <c r="E29" s="2"/>
      <c r="F29" s="2"/>
      <c r="G29" s="2">
        <v>113200</v>
      </c>
      <c r="H29" s="2">
        <v>112900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2:48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2:48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2:48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3:48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3:48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3:48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3:48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3:48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3:48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3:48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3:48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3:4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3:4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3:4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3:4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3:4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3:4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3:4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3:4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spans="3:48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spans="3:48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spans="3:48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spans="3:48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3:48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3:48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3:48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3:48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3:48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3:48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3:48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3:48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3:48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3:48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3:48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3:48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3:48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3:48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3:48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3:48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3:48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3:48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3:48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3:48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3:48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3:48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3:48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spans="3:48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spans="3:48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</row>
    <row r="78" spans="3:48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spans="3:48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3:48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3:48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3:48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3:48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3:48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3:48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3:48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3:48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3:48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3:48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3:48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3:48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3:48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3:48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3:48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spans="3:48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spans="3:48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spans="3:48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spans="3:48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spans="3:48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spans="3:48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spans="3:48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spans="3:48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spans="3:48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spans="3:48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spans="3:48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spans="3:48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3:48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spans="3:48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spans="3:48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spans="3:48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spans="3:48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spans="3:48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spans="3:48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spans="3:48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spans="3:48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spans="3:48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spans="3:48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spans="3:48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</row>
    <row r="119" spans="3:48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spans="3:48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spans="3:48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spans="3:48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spans="3:48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spans="3:48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spans="3:48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spans="3:48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spans="3:48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3:48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3:48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3:48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3:48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3:48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3:48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3:48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3:48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3:48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3:48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3:48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3:48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3:48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3:48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3:48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3:48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3:48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3:48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3:48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3:48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</sheetData>
  <hyperlinks>
    <hyperlink ref="A1" location="Main!A1" display="Main" xr:uid="{E69C5F2C-8EFD-412A-8CD7-2EECC8574B74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2025-04-15T15:30:54Z</dcterms:created>
  <dcterms:modified xsi:type="dcterms:W3CDTF">2025-04-15T15:55:53Z</dcterms:modified>
</cp:coreProperties>
</file>