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9070802-16D8-4E4A-88A0-251A89AED19E}" xr6:coauthVersionLast="47" xr6:coauthVersionMax="47" xr10:uidLastSave="{00000000-0000-0000-0000-000000000000}"/>
  <bookViews>
    <workbookView xWindow="19095" yWindow="0" windowWidth="19410" windowHeight="20925" xr2:uid="{F1691F7E-D160-4792-AE06-DE8123BA55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J44" i="2"/>
  <c r="J43" i="2"/>
  <c r="J42" i="2"/>
  <c r="I44" i="2"/>
  <c r="I43" i="2"/>
  <c r="I42" i="2"/>
  <c r="F41" i="2"/>
  <c r="F40" i="2"/>
  <c r="F39" i="2"/>
  <c r="F38" i="2"/>
  <c r="F37" i="2"/>
  <c r="F36" i="2"/>
  <c r="F35" i="2"/>
  <c r="J41" i="2"/>
  <c r="J40" i="2"/>
  <c r="J39" i="2"/>
  <c r="J38" i="2"/>
  <c r="J37" i="2"/>
  <c r="J36" i="2"/>
  <c r="J35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I41" i="2"/>
  <c r="I40" i="2"/>
  <c r="I39" i="2"/>
  <c r="I38" i="2"/>
  <c r="I37" i="2"/>
  <c r="I36" i="2"/>
  <c r="I35" i="2"/>
  <c r="J17" i="2"/>
  <c r="J22" i="2" s="1"/>
  <c r="J26" i="2" s="1"/>
  <c r="J28" i="2" s="1"/>
  <c r="J30" i="2" s="1"/>
  <c r="J32" i="2" s="1"/>
  <c r="H17" i="2"/>
  <c r="H22" i="2" s="1"/>
  <c r="H26" i="2" s="1"/>
  <c r="H28" i="2" s="1"/>
  <c r="H30" i="2" s="1"/>
  <c r="H32" i="2" s="1"/>
  <c r="G17" i="2"/>
  <c r="G22" i="2" s="1"/>
  <c r="G26" i="2" s="1"/>
  <c r="G28" i="2" s="1"/>
  <c r="G30" i="2" s="1"/>
  <c r="G32" i="2" s="1"/>
  <c r="F17" i="2"/>
  <c r="F22" i="2" s="1"/>
  <c r="F26" i="2" s="1"/>
  <c r="F28" i="2" s="1"/>
  <c r="F30" i="2" s="1"/>
  <c r="F32" i="2" s="1"/>
  <c r="E17" i="2"/>
  <c r="E22" i="2" s="1"/>
  <c r="E26" i="2" s="1"/>
  <c r="E28" i="2" s="1"/>
  <c r="E30" i="2" s="1"/>
  <c r="E32" i="2" s="1"/>
  <c r="D17" i="2"/>
  <c r="D22" i="2" s="1"/>
  <c r="D26" i="2" s="1"/>
  <c r="D28" i="2" s="1"/>
  <c r="D30" i="2" s="1"/>
  <c r="D32" i="2" s="1"/>
  <c r="C17" i="2"/>
  <c r="C22" i="2" s="1"/>
  <c r="C26" i="2" s="1"/>
  <c r="C28" i="2" s="1"/>
  <c r="C30" i="2" s="1"/>
  <c r="C32" i="2" s="1"/>
  <c r="I17" i="2"/>
  <c r="I22" i="2" s="1"/>
  <c r="I26" i="2" s="1"/>
  <c r="J8" i="1"/>
  <c r="J7" i="1"/>
  <c r="J5" i="1"/>
  <c r="J3" i="1"/>
  <c r="I28" i="2" l="1"/>
  <c r="I30" i="2" s="1"/>
  <c r="I32" i="2" s="1"/>
</calcChain>
</file>

<file path=xl/sharedStrings.xml><?xml version="1.0" encoding="utf-8"?>
<sst xmlns="http://schemas.openxmlformats.org/spreadsheetml/2006/main" count="64" uniqueCount="61">
  <si>
    <t>CFR.SW</t>
  </si>
  <si>
    <t>Richemont</t>
  </si>
  <si>
    <t>IR</t>
  </si>
  <si>
    <t>Shares</t>
  </si>
  <si>
    <t>MC</t>
  </si>
  <si>
    <t>Cash</t>
  </si>
  <si>
    <t>Debt</t>
  </si>
  <si>
    <t>EV</t>
  </si>
  <si>
    <t>Price EUR</t>
  </si>
  <si>
    <t>Price CHF</t>
  </si>
  <si>
    <t>numbers in mio EUR</t>
  </si>
  <si>
    <t>CHF/EUR</t>
  </si>
  <si>
    <t>FQ225</t>
  </si>
  <si>
    <t>Main</t>
  </si>
  <si>
    <t>H122</t>
  </si>
  <si>
    <t>H222</t>
  </si>
  <si>
    <t>H123</t>
  </si>
  <si>
    <t>H223</t>
  </si>
  <si>
    <t>H124</t>
  </si>
  <si>
    <t>H224</t>
  </si>
  <si>
    <t>H125</t>
  </si>
  <si>
    <t>H225</t>
  </si>
  <si>
    <t>Revenue</t>
  </si>
  <si>
    <t>COGS</t>
  </si>
  <si>
    <t>Gross Profit</t>
  </si>
  <si>
    <t xml:space="preserve">Selling &amp; Distribution </t>
  </si>
  <si>
    <t>Communication Expense</t>
  </si>
  <si>
    <t>Administrative Expense</t>
  </si>
  <si>
    <t>Other Operating Expenses</t>
  </si>
  <si>
    <t>Operating Income</t>
  </si>
  <si>
    <t>Finance Cost</t>
  </si>
  <si>
    <t>Finance Income</t>
  </si>
  <si>
    <t xml:space="preserve">Earnings of investees </t>
  </si>
  <si>
    <t>Pretax Income</t>
  </si>
  <si>
    <t>Tax Expense</t>
  </si>
  <si>
    <t>Income from con. Operations</t>
  </si>
  <si>
    <t>Loss from discon. Operations</t>
  </si>
  <si>
    <t>Net Income</t>
  </si>
  <si>
    <t>EPS</t>
  </si>
  <si>
    <t>Jewellery</t>
  </si>
  <si>
    <t>Watches</t>
  </si>
  <si>
    <t>Leather Goods &amp; Accessoires</t>
  </si>
  <si>
    <t>Clothing</t>
  </si>
  <si>
    <t>Writing instruments</t>
  </si>
  <si>
    <t>Other</t>
  </si>
  <si>
    <t>Switzerland Revenue</t>
  </si>
  <si>
    <t>France Revenue</t>
  </si>
  <si>
    <t>US Revenue</t>
  </si>
  <si>
    <t>Italy Revenue</t>
  </si>
  <si>
    <t>UK Revenue</t>
  </si>
  <si>
    <t>Rest of the World Revenue</t>
  </si>
  <si>
    <t>Jewellery Growth</t>
  </si>
  <si>
    <t>Watches Growth</t>
  </si>
  <si>
    <t>Leather &amp; Accessoires Growth</t>
  </si>
  <si>
    <t>Clothing Growth</t>
  </si>
  <si>
    <t>Writing instruments Growth</t>
  </si>
  <si>
    <t>Other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</si>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</sst>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2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0" fontId="0" fillId="0" borderId="0" xfId="0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chemont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80BA-F5A6-4ECB-9A9C-99A134BB31C0}">
  <dimension ref="A1:K10"/>
  <sheetViews>
    <sheetView tabSelected="1" topLeftCell="C1" zoomScale="200" zoomScaleNormal="200" workbookViewId="0">
      <selection activeCell="J4" sqref="J4"/>
    </sheetView>
  </sheetViews>
  <sheetFormatPr defaultRowHeight="15" x14ac:dyDescent="0.25"/>
  <cols>
    <col min="1" max="1" width="4" customWidth="1"/>
  </cols>
  <sheetData>
    <row r="1" spans="1:11" x14ac:dyDescent="0.25">
      <c r="A1" s="2" t="s">
        <v>1</v>
      </c>
    </row>
    <row r="2" spans="1:11" x14ac:dyDescent="0.25">
      <c r="A2" t="s">
        <v>10</v>
      </c>
      <c r="I2" t="s">
        <v>9</v>
      </c>
      <c r="J2">
        <v>176.2</v>
      </c>
    </row>
    <row r="3" spans="1:11" x14ac:dyDescent="0.25">
      <c r="I3" t="s">
        <v>8</v>
      </c>
      <c r="J3" s="5">
        <f>+J2*J10</f>
        <v>186.77199999999999</v>
      </c>
    </row>
    <row r="4" spans="1:11" x14ac:dyDescent="0.25">
      <c r="B4" s="1" t="s">
        <v>0</v>
      </c>
      <c r="I4" t="s">
        <v>3</v>
      </c>
      <c r="J4" s="5">
        <v>585.9</v>
      </c>
      <c r="K4" s="6" t="s">
        <v>12</v>
      </c>
    </row>
    <row r="5" spans="1:11" x14ac:dyDescent="0.25">
      <c r="B5" s="3" t="s">
        <v>2</v>
      </c>
      <c r="I5" t="s">
        <v>4</v>
      </c>
      <c r="J5" s="5">
        <f>+J3*J4</f>
        <v>109429.71479999999</v>
      </c>
    </row>
    <row r="6" spans="1:11" x14ac:dyDescent="0.25">
      <c r="I6" t="s">
        <v>5</v>
      </c>
      <c r="J6" s="5">
        <v>10173</v>
      </c>
      <c r="K6" s="6" t="s">
        <v>12</v>
      </c>
    </row>
    <row r="7" spans="1:11" x14ac:dyDescent="0.25">
      <c r="I7" t="s">
        <v>6</v>
      </c>
      <c r="J7" s="5">
        <f>7063+12+5987</f>
        <v>13062</v>
      </c>
      <c r="K7" s="6" t="s">
        <v>12</v>
      </c>
    </row>
    <row r="8" spans="1:11" x14ac:dyDescent="0.25">
      <c r="I8" t="s">
        <v>7</v>
      </c>
      <c r="J8" s="5">
        <f>+J5-J6+J7</f>
        <v>112318.71479999999</v>
      </c>
    </row>
    <row r="9" spans="1:11" x14ac:dyDescent="0.25">
      <c r="J9" s="5"/>
    </row>
    <row r="10" spans="1:11" x14ac:dyDescent="0.25">
      <c r="I10" t="s">
        <v>11</v>
      </c>
      <c r="J10">
        <v>1.06</v>
      </c>
    </row>
  </sheetData>
  <hyperlinks>
    <hyperlink ref="B5" r:id="rId1" xr:uid="{A86E8905-DCAF-4B49-9BF6-ACD6A5E8F5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21AA-E1E0-45B8-970B-EADFB433A5B3}">
  <dimension ref="A1:BV296"/>
  <sheetViews>
    <sheetView zoomScale="200" zoomScaleNormal="200" workbookViewId="0">
      <pane xSplit="2" ySplit="2" topLeftCell="F22" activePane="bottomRight" state="frozen"/>
      <selection pane="topRight" activeCell="C1" sqref="C1"/>
      <selection pane="bottomLeft" activeCell="A3" sqref="A3"/>
      <selection pane="bottomRight" activeCell="I42" sqref="I42"/>
    </sheetView>
  </sheetViews>
  <sheetFormatPr defaultRowHeight="15" x14ac:dyDescent="0.25"/>
  <cols>
    <col min="1" max="1" width="5.42578125" bestFit="1" customWidth="1"/>
    <col min="2" max="2" width="29.7109375" customWidth="1"/>
  </cols>
  <sheetData>
    <row r="1" spans="1:74" x14ac:dyDescent="0.25">
      <c r="A1" s="3" t="s">
        <v>13</v>
      </c>
    </row>
    <row r="2" spans="1:74" x14ac:dyDescent="0.25"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</row>
    <row r="3" spans="1:74" x14ac:dyDescent="0.25">
      <c r="B3" t="s">
        <v>45</v>
      </c>
      <c r="C3" s="5"/>
      <c r="D3" s="5"/>
      <c r="E3" s="5"/>
      <c r="F3" s="5"/>
      <c r="G3" s="5">
        <v>2097</v>
      </c>
      <c r="H3" s="5"/>
      <c r="I3" s="5">
        <v>2191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74" x14ac:dyDescent="0.25">
      <c r="B4" t="s">
        <v>46</v>
      </c>
      <c r="C4" s="5"/>
      <c r="D4" s="5"/>
      <c r="E4" s="5"/>
      <c r="F4" s="5"/>
      <c r="G4" s="5">
        <v>1640</v>
      </c>
      <c r="H4" s="5"/>
      <c r="I4" s="5">
        <v>1731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74" x14ac:dyDescent="0.25">
      <c r="B5" t="s">
        <v>47</v>
      </c>
      <c r="C5" s="5"/>
      <c r="D5" s="5"/>
      <c r="E5" s="5"/>
      <c r="F5" s="5"/>
      <c r="G5" s="5">
        <v>1609</v>
      </c>
      <c r="H5" s="5"/>
      <c r="I5" s="5">
        <v>1554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74" x14ac:dyDescent="0.25">
      <c r="B6" t="s">
        <v>48</v>
      </c>
      <c r="C6" s="5"/>
      <c r="D6" s="5"/>
      <c r="E6" s="5"/>
      <c r="F6" s="5"/>
      <c r="G6" s="5">
        <v>1480</v>
      </c>
      <c r="H6" s="5"/>
      <c r="I6" s="5">
        <v>1161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74" x14ac:dyDescent="0.25">
      <c r="B7" t="s">
        <v>49</v>
      </c>
      <c r="C7" s="5"/>
      <c r="D7" s="5"/>
      <c r="E7" s="5"/>
      <c r="F7" s="5"/>
      <c r="G7" s="5">
        <v>488</v>
      </c>
      <c r="H7" s="5"/>
      <c r="I7" s="5">
        <v>614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74" x14ac:dyDescent="0.25">
      <c r="B8" t="s">
        <v>50</v>
      </c>
      <c r="C8" s="5"/>
      <c r="D8" s="5"/>
      <c r="E8" s="5"/>
      <c r="F8" s="5"/>
      <c r="G8" s="5">
        <v>2793</v>
      </c>
      <c r="H8" s="5"/>
      <c r="I8" s="5">
        <v>3280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74" x14ac:dyDescent="0.25">
      <c r="B9" t="s">
        <v>39</v>
      </c>
      <c r="C9" s="5"/>
      <c r="D9" s="5"/>
      <c r="E9" s="5"/>
      <c r="F9" s="5"/>
      <c r="G9" s="5">
        <v>5202</v>
      </c>
      <c r="H9" s="5"/>
      <c r="I9" s="5">
        <v>5281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74" x14ac:dyDescent="0.25">
      <c r="B10" t="s">
        <v>40</v>
      </c>
      <c r="C10" s="5"/>
      <c r="D10" s="5"/>
      <c r="E10" s="5"/>
      <c r="F10" s="5"/>
      <c r="G10" s="5">
        <v>3598</v>
      </c>
      <c r="H10" s="5"/>
      <c r="I10" s="5">
        <v>3327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74" x14ac:dyDescent="0.25">
      <c r="B11" t="s">
        <v>41</v>
      </c>
      <c r="C11" s="5"/>
      <c r="D11" s="5"/>
      <c r="E11" s="5"/>
      <c r="F11" s="5"/>
      <c r="G11" s="5">
        <v>511</v>
      </c>
      <c r="H11" s="5"/>
      <c r="I11" s="5">
        <v>526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74" x14ac:dyDescent="0.25">
      <c r="B12" t="s">
        <v>42</v>
      </c>
      <c r="C12" s="5"/>
      <c r="D12" s="5"/>
      <c r="E12" s="5"/>
      <c r="F12" s="5"/>
      <c r="G12" s="5">
        <v>379</v>
      </c>
      <c r="H12" s="5"/>
      <c r="I12" s="5">
        <v>417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74" x14ac:dyDescent="0.25">
      <c r="B13" t="s">
        <v>43</v>
      </c>
      <c r="C13" s="5"/>
      <c r="D13" s="5"/>
      <c r="E13" s="5"/>
      <c r="F13" s="5"/>
      <c r="G13" s="5">
        <v>212</v>
      </c>
      <c r="H13" s="5"/>
      <c r="I13" s="5">
        <v>203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74" x14ac:dyDescent="0.25">
      <c r="B14" t="s">
        <v>44</v>
      </c>
      <c r="C14" s="5"/>
      <c r="D14" s="5"/>
      <c r="E14" s="5"/>
      <c r="F14" s="5"/>
      <c r="G14" s="5">
        <v>319</v>
      </c>
      <c r="H14" s="5"/>
      <c r="I14" s="5">
        <v>323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4" x14ac:dyDescent="0.25">
      <c r="B15" s="2" t="s">
        <v>22</v>
      </c>
      <c r="C15" s="7"/>
      <c r="D15" s="7"/>
      <c r="E15" s="7"/>
      <c r="F15" s="7"/>
      <c r="G15" s="7">
        <v>10221</v>
      </c>
      <c r="H15" s="7"/>
      <c r="I15" s="7">
        <v>10077</v>
      </c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4" x14ac:dyDescent="0.25">
      <c r="B16" t="s">
        <v>23</v>
      </c>
      <c r="C16" s="5"/>
      <c r="D16" s="5"/>
      <c r="E16" s="5"/>
      <c r="F16" s="5"/>
      <c r="G16" s="5">
        <v>3248</v>
      </c>
      <c r="H16" s="5"/>
      <c r="I16" s="5">
        <v>3306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x14ac:dyDescent="0.25">
      <c r="B17" t="s">
        <v>24</v>
      </c>
      <c r="C17" s="5">
        <f t="shared" ref="C17:H17" si="0">+C15-C16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6973</v>
      </c>
      <c r="H17" s="5">
        <f t="shared" si="0"/>
        <v>0</v>
      </c>
      <c r="I17" s="5">
        <f>+I15-I16</f>
        <v>6771</v>
      </c>
      <c r="J17" s="5">
        <f t="shared" ref="J17" si="1">+J15-J16</f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x14ac:dyDescent="0.25">
      <c r="B18" t="s">
        <v>25</v>
      </c>
      <c r="C18" s="5"/>
      <c r="D18" s="5"/>
      <c r="E18" s="5"/>
      <c r="F18" s="5"/>
      <c r="G18" s="5">
        <v>2511</v>
      </c>
      <c r="H18" s="5"/>
      <c r="I18" s="5">
        <v>2657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x14ac:dyDescent="0.25">
      <c r="B19" t="s">
        <v>26</v>
      </c>
      <c r="C19" s="5"/>
      <c r="D19" s="5"/>
      <c r="E19" s="5"/>
      <c r="F19" s="5"/>
      <c r="G19" s="5">
        <v>877</v>
      </c>
      <c r="H19" s="5"/>
      <c r="I19" s="5">
        <v>909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x14ac:dyDescent="0.25">
      <c r="B20" t="s">
        <v>27</v>
      </c>
      <c r="C20" s="5"/>
      <c r="D20" s="5"/>
      <c r="E20" s="5"/>
      <c r="F20" s="5"/>
      <c r="G20" s="5">
        <v>909</v>
      </c>
      <c r="H20" s="5"/>
      <c r="I20" s="5">
        <v>958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x14ac:dyDescent="0.25">
      <c r="B21" t="s">
        <v>28</v>
      </c>
      <c r="C21" s="5"/>
      <c r="D21" s="5"/>
      <c r="E21" s="5"/>
      <c r="F21" s="5"/>
      <c r="G21" s="5">
        <v>21</v>
      </c>
      <c r="H21" s="5"/>
      <c r="I21" s="5">
        <v>41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x14ac:dyDescent="0.25">
      <c r="B22" t="s">
        <v>29</v>
      </c>
      <c r="C22" s="5">
        <f t="shared" ref="C22:H22" si="2">+C17-SUM(C18:C21)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2655</v>
      </c>
      <c r="H22" s="5">
        <f t="shared" si="2"/>
        <v>0</v>
      </c>
      <c r="I22" s="5">
        <f>+I17-SUM(I18:I21)</f>
        <v>2206</v>
      </c>
      <c r="J22" s="5">
        <f t="shared" ref="J22" si="3">+J17-SUM(J18:J21)</f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2:74" x14ac:dyDescent="0.25">
      <c r="B23" t="s">
        <v>30</v>
      </c>
      <c r="C23" s="5"/>
      <c r="D23" s="5"/>
      <c r="E23" s="5"/>
      <c r="F23" s="5"/>
      <c r="G23" s="5">
        <v>395</v>
      </c>
      <c r="H23" s="5"/>
      <c r="I23" s="5">
        <v>672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</row>
    <row r="24" spans="2:74" x14ac:dyDescent="0.25">
      <c r="B24" t="s">
        <v>31</v>
      </c>
      <c r="C24" s="5"/>
      <c r="D24" s="5"/>
      <c r="E24" s="5"/>
      <c r="F24" s="5"/>
      <c r="G24" s="5">
        <v>343</v>
      </c>
      <c r="H24" s="5"/>
      <c r="I24" s="5">
        <v>499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2:74" x14ac:dyDescent="0.25">
      <c r="B25" t="s">
        <v>32</v>
      </c>
      <c r="C25" s="5"/>
      <c r="D25" s="5"/>
      <c r="E25" s="5"/>
      <c r="F25" s="5"/>
      <c r="G25" s="5">
        <v>26</v>
      </c>
      <c r="H25" s="5"/>
      <c r="I25" s="5">
        <v>58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</row>
    <row r="26" spans="2:74" x14ac:dyDescent="0.25">
      <c r="B26" t="s">
        <v>33</v>
      </c>
      <c r="C26" s="5">
        <f t="shared" ref="C26:H26" si="4">+C22-C23+C24+C25</f>
        <v>0</v>
      </c>
      <c r="D26" s="5">
        <f t="shared" si="4"/>
        <v>0</v>
      </c>
      <c r="E26" s="5">
        <f t="shared" si="4"/>
        <v>0</v>
      </c>
      <c r="F26" s="5">
        <f t="shared" si="4"/>
        <v>0</v>
      </c>
      <c r="G26" s="5">
        <f t="shared" si="4"/>
        <v>2629</v>
      </c>
      <c r="H26" s="5">
        <f t="shared" si="4"/>
        <v>0</v>
      </c>
      <c r="I26" s="5">
        <f>+I22-I23+I24+I25</f>
        <v>2091</v>
      </c>
      <c r="J26" s="5">
        <f t="shared" ref="J26" si="5">+J22-J23+J24+J25</f>
        <v>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</row>
    <row r="27" spans="2:74" x14ac:dyDescent="0.25">
      <c r="B27" t="s">
        <v>34</v>
      </c>
      <c r="C27" s="5"/>
      <c r="D27" s="5"/>
      <c r="E27" s="5"/>
      <c r="F27" s="5"/>
      <c r="G27" s="5">
        <v>469</v>
      </c>
      <c r="H27" s="5"/>
      <c r="I27" s="5">
        <v>362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</row>
    <row r="28" spans="2:74" x14ac:dyDescent="0.25">
      <c r="B28" t="s">
        <v>35</v>
      </c>
      <c r="C28" s="5">
        <f t="shared" ref="C28:F28" si="6">+C26-C27</f>
        <v>0</v>
      </c>
      <c r="D28" s="5">
        <f t="shared" si="6"/>
        <v>0</v>
      </c>
      <c r="E28" s="5">
        <f t="shared" si="6"/>
        <v>0</v>
      </c>
      <c r="F28" s="5">
        <f t="shared" si="6"/>
        <v>0</v>
      </c>
      <c r="G28" s="5">
        <f>+G26-G27</f>
        <v>2160</v>
      </c>
      <c r="H28" s="5">
        <f t="shared" ref="H28:J28" si="7">+H26-H27</f>
        <v>0</v>
      </c>
      <c r="I28" s="5">
        <f t="shared" si="7"/>
        <v>1729</v>
      </c>
      <c r="J28" s="5">
        <f t="shared" si="7"/>
        <v>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2:74" x14ac:dyDescent="0.25">
      <c r="B29" t="s">
        <v>36</v>
      </c>
      <c r="C29" s="5"/>
      <c r="D29" s="5"/>
      <c r="E29" s="5"/>
      <c r="F29" s="5"/>
      <c r="G29" s="5">
        <v>655</v>
      </c>
      <c r="H29" s="5"/>
      <c r="I29" s="5">
        <v>1272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</row>
    <row r="30" spans="2:74" x14ac:dyDescent="0.25">
      <c r="B30" t="s">
        <v>37</v>
      </c>
      <c r="C30" s="5">
        <f t="shared" ref="C30:H30" si="8">+C28-C29</f>
        <v>0</v>
      </c>
      <c r="D30" s="5">
        <f t="shared" si="8"/>
        <v>0</v>
      </c>
      <c r="E30" s="5">
        <f t="shared" si="8"/>
        <v>0</v>
      </c>
      <c r="F30" s="5">
        <f t="shared" si="8"/>
        <v>0</v>
      </c>
      <c r="G30" s="5">
        <f t="shared" si="8"/>
        <v>1505</v>
      </c>
      <c r="H30" s="5">
        <f t="shared" si="8"/>
        <v>0</v>
      </c>
      <c r="I30" s="5">
        <f>+I28-I29</f>
        <v>457</v>
      </c>
      <c r="J30" s="5">
        <f t="shared" ref="J30" si="9">+J28-J29</f>
        <v>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2:74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</row>
    <row r="32" spans="2:74" x14ac:dyDescent="0.25">
      <c r="B32" t="s">
        <v>38</v>
      </c>
      <c r="C32" s="4" t="e">
        <f t="shared" ref="C32:H32" si="10">+C30/C33</f>
        <v>#DIV/0!</v>
      </c>
      <c r="D32" s="4" t="e">
        <f t="shared" si="10"/>
        <v>#DIV/0!</v>
      </c>
      <c r="E32" s="4" t="e">
        <f t="shared" si="10"/>
        <v>#DIV/0!</v>
      </c>
      <c r="F32" s="4" t="e">
        <f t="shared" si="10"/>
        <v>#DIV/0!</v>
      </c>
      <c r="G32" s="4">
        <f t="shared" si="10"/>
        <v>2.6361884743387636</v>
      </c>
      <c r="H32" s="4" t="e">
        <f t="shared" si="10"/>
        <v>#DIV/0!</v>
      </c>
      <c r="I32" s="4">
        <f>+I30/I33</f>
        <v>0.77999658644819936</v>
      </c>
      <c r="J32" s="4" t="e">
        <f t="shared" ref="J32" si="11">+J30/J33</f>
        <v>#DIV/0!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2:74" x14ac:dyDescent="0.25">
      <c r="B33" t="s">
        <v>3</v>
      </c>
      <c r="C33" s="5"/>
      <c r="D33" s="5"/>
      <c r="E33" s="5"/>
      <c r="F33" s="5"/>
      <c r="G33" s="5">
        <v>570.9</v>
      </c>
      <c r="H33" s="5"/>
      <c r="I33" s="5">
        <v>585.9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</row>
    <row r="34" spans="2:74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</row>
    <row r="35" spans="2:74" x14ac:dyDescent="0.25">
      <c r="B35" t="s">
        <v>51</v>
      </c>
      <c r="C35" s="5"/>
      <c r="D35" s="5"/>
      <c r="E35" s="5"/>
      <c r="F35" s="9" t="e">
        <f>+F9/D9-1</f>
        <v>#DIV/0!</v>
      </c>
      <c r="G35" s="9" t="e">
        <f t="shared" ref="G35:H41" si="12">+G9/E9-1</f>
        <v>#DIV/0!</v>
      </c>
      <c r="H35" s="9" t="e">
        <f t="shared" si="12"/>
        <v>#DIV/0!</v>
      </c>
      <c r="I35" s="9">
        <f>+I9/G9-1</f>
        <v>1.5186466743560167E-2</v>
      </c>
      <c r="J35" s="9" t="e">
        <f>+J9/H9-1</f>
        <v>#DIV/0!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2:74" x14ac:dyDescent="0.25">
      <c r="B36" t="s">
        <v>52</v>
      </c>
      <c r="C36" s="5"/>
      <c r="D36" s="5"/>
      <c r="E36" s="5"/>
      <c r="F36" s="9" t="e">
        <f t="shared" ref="F36:F41" si="13">+F10/D10-1</f>
        <v>#DIV/0!</v>
      </c>
      <c r="G36" s="9" t="e">
        <f t="shared" si="12"/>
        <v>#DIV/0!</v>
      </c>
      <c r="H36" s="9" t="e">
        <f t="shared" si="12"/>
        <v>#DIV/0!</v>
      </c>
      <c r="I36" s="9">
        <f t="shared" ref="I36:J41" si="14">+I10/G10-1</f>
        <v>-7.5319622012228971E-2</v>
      </c>
      <c r="J36" s="9" t="e">
        <f t="shared" si="14"/>
        <v>#DIV/0!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</row>
    <row r="37" spans="2:74" x14ac:dyDescent="0.25">
      <c r="B37" t="s">
        <v>53</v>
      </c>
      <c r="C37" s="5"/>
      <c r="D37" s="5"/>
      <c r="E37" s="5"/>
      <c r="F37" s="9" t="e">
        <f t="shared" si="13"/>
        <v>#DIV/0!</v>
      </c>
      <c r="G37" s="9" t="e">
        <f t="shared" si="12"/>
        <v>#DIV/0!</v>
      </c>
      <c r="H37" s="9" t="e">
        <f t="shared" si="12"/>
        <v>#DIV/0!</v>
      </c>
      <c r="I37" s="9">
        <f t="shared" si="14"/>
        <v>2.9354207436399271E-2</v>
      </c>
      <c r="J37" s="9" t="e">
        <f t="shared" si="14"/>
        <v>#DIV/0!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</row>
    <row r="38" spans="2:74" x14ac:dyDescent="0.25">
      <c r="B38" t="s">
        <v>54</v>
      </c>
      <c r="C38" s="5"/>
      <c r="D38" s="5"/>
      <c r="E38" s="5"/>
      <c r="F38" s="9" t="e">
        <f t="shared" si="13"/>
        <v>#DIV/0!</v>
      </c>
      <c r="G38" s="9" t="e">
        <f t="shared" si="12"/>
        <v>#DIV/0!</v>
      </c>
      <c r="H38" s="9" t="e">
        <f t="shared" si="12"/>
        <v>#DIV/0!</v>
      </c>
      <c r="I38" s="9">
        <f t="shared" si="14"/>
        <v>0.10026385224274414</v>
      </c>
      <c r="J38" s="9" t="e">
        <f t="shared" si="14"/>
        <v>#DIV/0!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</row>
    <row r="39" spans="2:74" x14ac:dyDescent="0.25">
      <c r="B39" t="s">
        <v>55</v>
      </c>
      <c r="C39" s="5"/>
      <c r="D39" s="5"/>
      <c r="E39" s="5"/>
      <c r="F39" s="9" t="e">
        <f t="shared" si="13"/>
        <v>#DIV/0!</v>
      </c>
      <c r="G39" s="9" t="e">
        <f t="shared" si="12"/>
        <v>#DIV/0!</v>
      </c>
      <c r="H39" s="9" t="e">
        <f t="shared" si="12"/>
        <v>#DIV/0!</v>
      </c>
      <c r="I39" s="9">
        <f t="shared" si="14"/>
        <v>-4.2452830188679291E-2</v>
      </c>
      <c r="J39" s="9" t="e">
        <f t="shared" si="14"/>
        <v>#DIV/0!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</row>
    <row r="40" spans="2:74" x14ac:dyDescent="0.25">
      <c r="B40" t="s">
        <v>56</v>
      </c>
      <c r="C40" s="5"/>
      <c r="D40" s="5"/>
      <c r="E40" s="5"/>
      <c r="F40" s="9" t="e">
        <f t="shared" si="13"/>
        <v>#DIV/0!</v>
      </c>
      <c r="G40" s="9" t="e">
        <f t="shared" si="12"/>
        <v>#DIV/0!</v>
      </c>
      <c r="H40" s="9" t="e">
        <f t="shared" si="12"/>
        <v>#DIV/0!</v>
      </c>
      <c r="I40" s="9">
        <f t="shared" si="14"/>
        <v>1.2539184952978122E-2</v>
      </c>
      <c r="J40" s="9" t="e">
        <f t="shared" si="14"/>
        <v>#DIV/0!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</row>
    <row r="41" spans="2:74" x14ac:dyDescent="0.25">
      <c r="B41" s="8" t="s">
        <v>57</v>
      </c>
      <c r="C41" s="5"/>
      <c r="D41" s="5"/>
      <c r="E41" s="5"/>
      <c r="F41" s="9" t="e">
        <f t="shared" si="13"/>
        <v>#DIV/0!</v>
      </c>
      <c r="G41" s="9" t="e">
        <f t="shared" si="12"/>
        <v>#DIV/0!</v>
      </c>
      <c r="H41" s="9" t="e">
        <f t="shared" si="12"/>
        <v>#DIV/0!</v>
      </c>
      <c r="I41" s="9">
        <f t="shared" si="14"/>
        <v>-1.4088641033166982E-2</v>
      </c>
      <c r="J41" s="9" t="e">
        <f t="shared" si="14"/>
        <v>#DIV/0!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</row>
    <row r="42" spans="2:74" x14ac:dyDescent="0.25">
      <c r="B42" s="8" t="s">
        <v>58</v>
      </c>
      <c r="C42" s="9" t="e">
        <f t="shared" ref="C42:I42" si="15">+C17/C15</f>
        <v>#DIV/0!</v>
      </c>
      <c r="D42" s="9" t="e">
        <f t="shared" si="15"/>
        <v>#DIV/0!</v>
      </c>
      <c r="E42" s="9" t="e">
        <f t="shared" si="15"/>
        <v>#DIV/0!</v>
      </c>
      <c r="F42" s="9" t="e">
        <f t="shared" si="15"/>
        <v>#DIV/0!</v>
      </c>
      <c r="G42" s="9">
        <f t="shared" si="15"/>
        <v>0.68222287447412189</v>
      </c>
      <c r="H42" s="9" t="e">
        <f t="shared" si="15"/>
        <v>#DIV/0!</v>
      </c>
      <c r="I42" s="9">
        <f>+I17/I15</f>
        <v>0.67192616850253051</v>
      </c>
      <c r="J42" s="9" t="e">
        <f t="shared" ref="J42" si="16">+J17/J15</f>
        <v>#DIV/0!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</row>
    <row r="43" spans="2:74" x14ac:dyDescent="0.25">
      <c r="B43" s="8" t="s">
        <v>59</v>
      </c>
      <c r="C43" s="9" t="e">
        <f t="shared" ref="C43:I43" si="17">+C22/C15</f>
        <v>#DIV/0!</v>
      </c>
      <c r="D43" s="9" t="e">
        <f t="shared" si="17"/>
        <v>#DIV/0!</v>
      </c>
      <c r="E43" s="9" t="e">
        <f t="shared" si="17"/>
        <v>#DIV/0!</v>
      </c>
      <c r="F43" s="9" t="e">
        <f t="shared" si="17"/>
        <v>#DIV/0!</v>
      </c>
      <c r="G43" s="9">
        <f t="shared" si="17"/>
        <v>0.25975931904901672</v>
      </c>
      <c r="H43" s="9" t="e">
        <f t="shared" si="17"/>
        <v>#DIV/0!</v>
      </c>
      <c r="I43" s="9">
        <f>+I22/I15</f>
        <v>0.21891435943237075</v>
      </c>
      <c r="J43" s="9" t="e">
        <f t="shared" ref="J43" si="18">+J22/J15</f>
        <v>#DIV/0!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</row>
    <row r="44" spans="2:74" x14ac:dyDescent="0.25">
      <c r="B44" s="8" t="s">
        <v>60</v>
      </c>
      <c r="C44" s="9" t="e">
        <f t="shared" ref="C44:I44" si="19">+C27/C26</f>
        <v>#DIV/0!</v>
      </c>
      <c r="D44" s="9" t="e">
        <f t="shared" si="19"/>
        <v>#DIV/0!</v>
      </c>
      <c r="E44" s="9" t="e">
        <f t="shared" si="19"/>
        <v>#DIV/0!</v>
      </c>
      <c r="F44" s="9" t="e">
        <f t="shared" si="19"/>
        <v>#DIV/0!</v>
      </c>
      <c r="G44" s="9">
        <f t="shared" si="19"/>
        <v>0.1783948269303918</v>
      </c>
      <c r="H44" s="9" t="e">
        <f t="shared" si="19"/>
        <v>#DIV/0!</v>
      </c>
      <c r="I44" s="9">
        <f>+I27/I26</f>
        <v>0.17312290769966523</v>
      </c>
      <c r="J44" s="9" t="e">
        <f t="shared" ref="J44" si="20">+J27/J26</f>
        <v>#DIV/0!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</row>
    <row r="45" spans="2:74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</row>
    <row r="46" spans="2:74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3:74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3:74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3:74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3:74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3:74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3:74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3:74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3:74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3:74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3:74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3:74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3:74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3:74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</row>
    <row r="62" spans="3:74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</row>
    <row r="63" spans="3:74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</row>
    <row r="64" spans="3:7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</row>
    <row r="65" spans="3:7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</row>
    <row r="66" spans="3:7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</row>
    <row r="67" spans="3:7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3:7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</row>
    <row r="69" spans="3:7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</row>
    <row r="70" spans="3:7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</row>
    <row r="71" spans="3:7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3:7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3:7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3:7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3:7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3:7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3:7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</row>
    <row r="78" spans="3:7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</row>
    <row r="79" spans="3:7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</row>
    <row r="80" spans="3:7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</row>
    <row r="81" spans="3:7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</row>
    <row r="82" spans="3:7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</row>
    <row r="83" spans="3:7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</row>
    <row r="84" spans="3:7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</row>
    <row r="85" spans="3:7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</row>
    <row r="86" spans="3:7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</row>
    <row r="87" spans="3:7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</row>
    <row r="88" spans="3:7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</row>
    <row r="89" spans="3:7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</row>
    <row r="90" spans="3:7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</row>
    <row r="91" spans="3:7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</row>
    <row r="92" spans="3:74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3:74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3:74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3:74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</row>
    <row r="96" spans="3:74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</row>
    <row r="97" spans="3:74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</row>
    <row r="98" spans="3:74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</row>
    <row r="99" spans="3:74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</row>
    <row r="100" spans="3:74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</row>
    <row r="101" spans="3:74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</row>
    <row r="102" spans="3:74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</row>
    <row r="103" spans="3:74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</row>
    <row r="104" spans="3:74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</row>
    <row r="105" spans="3:74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</row>
    <row r="106" spans="3:74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</row>
    <row r="107" spans="3:74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</row>
    <row r="108" spans="3:74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</row>
    <row r="109" spans="3:74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</row>
    <row r="110" spans="3:74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</row>
    <row r="111" spans="3:74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</row>
    <row r="112" spans="3:74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</row>
    <row r="113" spans="3:74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</row>
    <row r="114" spans="3:74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</row>
    <row r="115" spans="3:74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</row>
    <row r="116" spans="3:74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</row>
    <row r="117" spans="3:74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</row>
    <row r="118" spans="3:74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</row>
    <row r="119" spans="3:74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</row>
    <row r="120" spans="3:74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</row>
    <row r="121" spans="3:74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</row>
    <row r="122" spans="3:74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</row>
    <row r="123" spans="3:74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</row>
    <row r="124" spans="3:74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</row>
    <row r="125" spans="3:74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</row>
    <row r="126" spans="3:74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</row>
    <row r="127" spans="3:74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</row>
    <row r="128" spans="3:74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</row>
    <row r="129" spans="3:74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</row>
    <row r="130" spans="3:74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</row>
    <row r="131" spans="3:74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</row>
    <row r="132" spans="3:74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</row>
    <row r="133" spans="3:74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</row>
    <row r="134" spans="3:74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</row>
    <row r="135" spans="3:74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</row>
    <row r="136" spans="3:74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</row>
    <row r="137" spans="3:74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</row>
    <row r="138" spans="3:74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</row>
    <row r="139" spans="3:74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</row>
    <row r="140" spans="3:74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</row>
    <row r="141" spans="3:74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</row>
    <row r="142" spans="3:74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</row>
    <row r="143" spans="3:74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</row>
    <row r="144" spans="3:74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</row>
    <row r="145" spans="3:74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</row>
    <row r="146" spans="3:74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</row>
    <row r="147" spans="3:74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</row>
    <row r="148" spans="3:74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</row>
    <row r="149" spans="3:74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</row>
    <row r="150" spans="3:74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</row>
    <row r="151" spans="3:74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</row>
    <row r="152" spans="3:74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</row>
    <row r="153" spans="3:74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</row>
    <row r="154" spans="3:74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</row>
    <row r="155" spans="3:74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</row>
    <row r="156" spans="3:74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</row>
    <row r="157" spans="3:74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</row>
    <row r="158" spans="3:74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</row>
    <row r="159" spans="3:74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</row>
    <row r="160" spans="3:74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</row>
    <row r="161" spans="3:74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</row>
    <row r="162" spans="3:74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</row>
    <row r="163" spans="3:74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</row>
    <row r="164" spans="3:74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</row>
    <row r="165" spans="3:74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</row>
    <row r="166" spans="3:74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</row>
    <row r="167" spans="3:74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</row>
    <row r="168" spans="3:74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</row>
    <row r="169" spans="3:74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</row>
    <row r="170" spans="3:74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</row>
    <row r="171" spans="3:74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</row>
    <row r="172" spans="3:74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</row>
    <row r="173" spans="3:74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</row>
    <row r="174" spans="3:74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</row>
    <row r="175" spans="3:74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</row>
    <row r="176" spans="3:74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</row>
    <row r="177" spans="3:74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</row>
    <row r="178" spans="3:74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</row>
    <row r="179" spans="3:74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</row>
    <row r="180" spans="3:74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</row>
    <row r="181" spans="3:74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</row>
    <row r="182" spans="3:74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</row>
    <row r="183" spans="3:74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</row>
    <row r="184" spans="3:74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</row>
    <row r="185" spans="3:74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</row>
    <row r="186" spans="3:74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</row>
    <row r="187" spans="3:74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</row>
    <row r="188" spans="3:74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</row>
    <row r="189" spans="3:74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</row>
    <row r="190" spans="3:74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</row>
    <row r="191" spans="3:74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</row>
    <row r="192" spans="3:74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</row>
    <row r="193" spans="3:74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</row>
    <row r="194" spans="3:74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</row>
    <row r="195" spans="3:74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</row>
    <row r="196" spans="3:74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</row>
    <row r="197" spans="3:74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</row>
    <row r="198" spans="3:74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</row>
    <row r="199" spans="3:74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</row>
    <row r="200" spans="3:74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</row>
    <row r="201" spans="3:74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</row>
    <row r="202" spans="3:74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</row>
    <row r="203" spans="3:74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</row>
    <row r="204" spans="3:74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</row>
    <row r="205" spans="3:74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</row>
    <row r="206" spans="3:74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</row>
    <row r="207" spans="3:74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</row>
    <row r="208" spans="3:74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</row>
    <row r="209" spans="3:74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</row>
    <row r="210" spans="3:74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</row>
    <row r="211" spans="3:74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</row>
    <row r="212" spans="3:74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</row>
    <row r="213" spans="3:74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</row>
    <row r="214" spans="3:74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</row>
    <row r="215" spans="3:74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</row>
    <row r="216" spans="3:74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</row>
    <row r="217" spans="3:74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</row>
    <row r="218" spans="3:74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</row>
    <row r="219" spans="3:74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</row>
    <row r="220" spans="3:74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</row>
    <row r="221" spans="3:74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</row>
    <row r="222" spans="3:74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</row>
    <row r="223" spans="3:74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</row>
    <row r="224" spans="3:74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</row>
    <row r="225" spans="3:74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</row>
    <row r="226" spans="3:74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</row>
    <row r="227" spans="3:74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</row>
    <row r="228" spans="3:74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</row>
    <row r="229" spans="3:74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</row>
    <row r="230" spans="3:74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</row>
    <row r="231" spans="3:74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</row>
    <row r="232" spans="3:74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</row>
    <row r="233" spans="3:74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</row>
    <row r="234" spans="3:74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</row>
    <row r="235" spans="3:74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</row>
    <row r="236" spans="3:74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</row>
    <row r="237" spans="3:74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</row>
    <row r="238" spans="3:74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</row>
    <row r="239" spans="3:74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</row>
    <row r="240" spans="3:74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</row>
    <row r="241" spans="3:74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</row>
    <row r="242" spans="3:74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</row>
    <row r="243" spans="3:74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</row>
    <row r="244" spans="3:74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</row>
    <row r="245" spans="3:74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</row>
    <row r="246" spans="3:74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</row>
    <row r="247" spans="3:74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</row>
    <row r="248" spans="3:74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</row>
    <row r="249" spans="3:74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</row>
    <row r="250" spans="3:74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</row>
    <row r="251" spans="3:74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</row>
    <row r="252" spans="3:74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</row>
    <row r="253" spans="3:74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</row>
    <row r="254" spans="3:74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</row>
    <row r="255" spans="3:74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</row>
    <row r="256" spans="3:74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</row>
    <row r="257" spans="3:74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</row>
    <row r="258" spans="3:74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</row>
    <row r="259" spans="3:74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</row>
    <row r="260" spans="3:74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</row>
    <row r="261" spans="3:74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</row>
    <row r="262" spans="3:74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</row>
    <row r="263" spans="3:74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</row>
    <row r="264" spans="3:74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</row>
    <row r="265" spans="3:74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</row>
    <row r="266" spans="3:74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</row>
    <row r="267" spans="3:74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</row>
    <row r="268" spans="3:74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</row>
    <row r="269" spans="3:74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</row>
    <row r="270" spans="3:74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</row>
    <row r="271" spans="3:74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</row>
    <row r="272" spans="3:74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</row>
    <row r="273" spans="3:74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</row>
    <row r="274" spans="3:74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</row>
    <row r="275" spans="3:74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</row>
    <row r="276" spans="3:74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</row>
    <row r="277" spans="3:74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</row>
    <row r="278" spans="3:74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</row>
    <row r="279" spans="3:74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</row>
    <row r="280" spans="3:74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</row>
    <row r="281" spans="3:74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</row>
    <row r="282" spans="3:74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</row>
    <row r="283" spans="3:74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</row>
    <row r="284" spans="3:74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</row>
    <row r="285" spans="3:74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</row>
    <row r="286" spans="3:74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</row>
    <row r="287" spans="3:74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</row>
    <row r="288" spans="3:74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</row>
    <row r="289" spans="3:74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</row>
    <row r="290" spans="3:74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</row>
    <row r="291" spans="3:74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</row>
    <row r="292" spans="3:74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</row>
    <row r="293" spans="3:74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</row>
    <row r="294" spans="3:74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</row>
    <row r="295" spans="3:74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</row>
    <row r="296" spans="3:74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</row>
  </sheetData>
  <hyperlinks>
    <hyperlink ref="A1" location="Main!A1" display="Main" xr:uid="{F1948B12-01A5-4BAA-900E-76445AC9CA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2025-02-04T12:54:18Z</dcterms:created>
  <dcterms:modified xsi:type="dcterms:W3CDTF">2025-02-04T13:21:50Z</dcterms:modified>
</cp:coreProperties>
</file>