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4A52303-C8B5-4FAF-8B22-1895CAA9B7B0}" xr6:coauthVersionLast="47" xr6:coauthVersionMax="47" xr10:uidLastSave="{00000000-0000-0000-0000-000000000000}"/>
  <bookViews>
    <workbookView xWindow="75" yWindow="1950" windowWidth="38175" windowHeight="15240" activeTab="1" xr2:uid="{32EF9E8E-5778-4FD9-8E72-014E2CEE31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I30" i="2"/>
  <c r="J29" i="2"/>
  <c r="I29" i="2"/>
  <c r="J28" i="2"/>
  <c r="I28" i="2"/>
  <c r="J27" i="2"/>
  <c r="I27" i="2"/>
  <c r="G30" i="2"/>
  <c r="G29" i="2"/>
  <c r="G28" i="2"/>
  <c r="G27" i="2"/>
  <c r="H30" i="2"/>
  <c r="H29" i="2"/>
  <c r="H28" i="2"/>
  <c r="H27" i="2"/>
  <c r="H31" i="2"/>
  <c r="G31" i="2"/>
  <c r="J31" i="2"/>
  <c r="I31" i="2"/>
  <c r="J35" i="2"/>
  <c r="I35" i="2"/>
  <c r="H35" i="2"/>
  <c r="G35" i="2"/>
  <c r="F35" i="2"/>
  <c r="E35" i="2"/>
  <c r="D35" i="2"/>
  <c r="C35" i="2"/>
  <c r="J34" i="2"/>
  <c r="I34" i="2"/>
  <c r="H34" i="2"/>
  <c r="G34" i="2"/>
  <c r="F34" i="2"/>
  <c r="E34" i="2"/>
  <c r="D34" i="2"/>
  <c r="C34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M4" i="1"/>
  <c r="M7" i="1" s="1"/>
  <c r="P18" i="2"/>
  <c r="O18" i="2"/>
  <c r="N18" i="2"/>
  <c r="M18" i="2"/>
  <c r="L18" i="2"/>
  <c r="J12" i="2"/>
  <c r="J14" i="2" s="1"/>
  <c r="J18" i="2" s="1"/>
  <c r="J21" i="2" s="1"/>
  <c r="J23" i="2" s="1"/>
  <c r="I12" i="2"/>
  <c r="I14" i="2" s="1"/>
  <c r="I18" i="2" s="1"/>
  <c r="I21" i="2" s="1"/>
  <c r="I23" i="2" s="1"/>
  <c r="H12" i="2"/>
  <c r="H14" i="2" s="1"/>
  <c r="H18" i="2" s="1"/>
  <c r="H21" i="2" s="1"/>
  <c r="H23" i="2" s="1"/>
  <c r="G12" i="2"/>
  <c r="G14" i="2" s="1"/>
  <c r="G18" i="2" s="1"/>
  <c r="G21" i="2" s="1"/>
  <c r="G23" i="2" s="1"/>
  <c r="P69" i="2"/>
  <c r="O69" i="2"/>
  <c r="N69" i="2"/>
  <c r="M69" i="2"/>
  <c r="L69" i="2"/>
  <c r="Q69" i="2"/>
  <c r="P59" i="2"/>
  <c r="P63" i="2" s="1"/>
  <c r="O59" i="2"/>
  <c r="O63" i="2" s="1"/>
  <c r="N59" i="2"/>
  <c r="N63" i="2" s="1"/>
  <c r="M59" i="2"/>
  <c r="M63" i="2" s="1"/>
  <c r="L59" i="2"/>
  <c r="L63" i="2" s="1"/>
  <c r="Q59" i="2"/>
  <c r="Q63" i="2" s="1"/>
  <c r="P45" i="2"/>
  <c r="P52" i="2" s="1"/>
  <c r="O45" i="2"/>
  <c r="O52" i="2" s="1"/>
  <c r="N45" i="2"/>
  <c r="N52" i="2" s="1"/>
  <c r="M45" i="2"/>
  <c r="M52" i="2" s="1"/>
  <c r="L45" i="2"/>
  <c r="L52" i="2" s="1"/>
  <c r="Q45" i="2"/>
  <c r="Q52" i="2" s="1"/>
  <c r="P31" i="2"/>
  <c r="O31" i="2"/>
  <c r="N31" i="2"/>
  <c r="M31" i="2"/>
  <c r="Q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P27" i="2"/>
  <c r="O27" i="2"/>
  <c r="N27" i="2"/>
  <c r="M27" i="2"/>
  <c r="Q27" i="2"/>
  <c r="F12" i="2"/>
  <c r="F14" i="2" s="1"/>
  <c r="F18" i="2" s="1"/>
  <c r="F21" i="2" s="1"/>
  <c r="F23" i="2" s="1"/>
  <c r="E12" i="2"/>
  <c r="E14" i="2" s="1"/>
  <c r="E18" i="2" s="1"/>
  <c r="E21" i="2" s="1"/>
  <c r="E23" i="2" s="1"/>
  <c r="D12" i="2"/>
  <c r="D14" i="2" s="1"/>
  <c r="D18" i="2" s="1"/>
  <c r="D21" i="2" s="1"/>
  <c r="D23" i="2" s="1"/>
  <c r="C12" i="2"/>
  <c r="C14" i="2" s="1"/>
  <c r="C18" i="2" s="1"/>
  <c r="C21" i="2" s="1"/>
  <c r="C23" i="2" s="1"/>
  <c r="P12" i="2"/>
  <c r="P14" i="2" s="1"/>
  <c r="O12" i="2"/>
  <c r="O14" i="2" s="1"/>
  <c r="N12" i="2"/>
  <c r="N14" i="2" s="1"/>
  <c r="N33" i="2" s="1"/>
  <c r="M12" i="2"/>
  <c r="M14" i="2" s="1"/>
  <c r="M33" i="2" s="1"/>
  <c r="L12" i="2"/>
  <c r="L14" i="2" s="1"/>
  <c r="L33" i="2" s="1"/>
  <c r="Q12" i="2"/>
  <c r="Q14" i="2" s="1"/>
  <c r="P35" i="2" l="1"/>
  <c r="Q33" i="2"/>
  <c r="O35" i="2"/>
  <c r="Q18" i="2"/>
  <c r="Q75" i="2" s="1"/>
  <c r="O33" i="2"/>
  <c r="P32" i="2"/>
  <c r="P33" i="2"/>
  <c r="O71" i="2"/>
  <c r="N75" i="2"/>
  <c r="O32" i="2"/>
  <c r="L35" i="2"/>
  <c r="L21" i="2"/>
  <c r="L24" i="2" s="1"/>
  <c r="M35" i="2"/>
  <c r="M75" i="2"/>
  <c r="M21" i="2"/>
  <c r="M24" i="2" s="1"/>
  <c r="O21" i="2"/>
  <c r="O24" i="2" s="1"/>
  <c r="P21" i="2"/>
  <c r="P34" i="2" s="1"/>
  <c r="M71" i="2"/>
  <c r="N71" i="2"/>
  <c r="O75" i="2"/>
  <c r="L71" i="2"/>
  <c r="L34" i="2"/>
  <c r="M34" i="2"/>
  <c r="L75" i="2"/>
  <c r="P75" i="2"/>
  <c r="N35" i="2"/>
  <c r="Q71" i="2"/>
  <c r="Q32" i="2"/>
  <c r="L32" i="2"/>
  <c r="M32" i="2"/>
  <c r="N32" i="2"/>
  <c r="P71" i="2"/>
  <c r="Q21" i="2"/>
  <c r="N21" i="2"/>
  <c r="Q35" i="2" l="1"/>
  <c r="O34" i="2"/>
  <c r="P24" i="2"/>
  <c r="N24" i="2"/>
  <c r="N34" i="2"/>
  <c r="Q34" i="2"/>
  <c r="Q24" i="2"/>
</calcChain>
</file>

<file path=xl/sharedStrings.xml><?xml version="1.0" encoding="utf-8"?>
<sst xmlns="http://schemas.openxmlformats.org/spreadsheetml/2006/main" count="116" uniqueCount="107">
  <si>
    <t>DECK</t>
  </si>
  <si>
    <t>Deckers Outdoor</t>
  </si>
  <si>
    <t xml:space="preserve">Investors </t>
  </si>
  <si>
    <t>Price</t>
  </si>
  <si>
    <t xml:space="preserve">Shares </t>
  </si>
  <si>
    <t>MC</t>
  </si>
  <si>
    <t>Cash</t>
  </si>
  <si>
    <t>Debt</t>
  </si>
  <si>
    <t>EV</t>
  </si>
  <si>
    <t>Main</t>
  </si>
  <si>
    <t>FY19</t>
  </si>
  <si>
    <t>Q124</t>
  </si>
  <si>
    <t>Q224</t>
  </si>
  <si>
    <t>Q324</t>
  </si>
  <si>
    <t>Q424</t>
  </si>
  <si>
    <t>FY20</t>
  </si>
  <si>
    <t>FY21</t>
  </si>
  <si>
    <t>FY22</t>
  </si>
  <si>
    <t>FY23</t>
  </si>
  <si>
    <t>FY24</t>
  </si>
  <si>
    <t>Income Statement</t>
  </si>
  <si>
    <t>x</t>
  </si>
  <si>
    <t>Revenue</t>
  </si>
  <si>
    <t>COGS</t>
  </si>
  <si>
    <t>Gross Profit</t>
  </si>
  <si>
    <t>SGA</t>
  </si>
  <si>
    <t>Operating Income</t>
  </si>
  <si>
    <t>UGG-Brand</t>
  </si>
  <si>
    <t>HOKA-Brand</t>
  </si>
  <si>
    <t>Teva-Brand</t>
  </si>
  <si>
    <t>Sanuk-Brand</t>
  </si>
  <si>
    <t>Other Brands</t>
  </si>
  <si>
    <t>BFY</t>
  </si>
  <si>
    <t>EFY</t>
  </si>
  <si>
    <t>Business Model</t>
  </si>
  <si>
    <t>Brands</t>
  </si>
  <si>
    <t>UGG</t>
  </si>
  <si>
    <t>Hoka</t>
  </si>
  <si>
    <t>Teva</t>
  </si>
  <si>
    <t>Sanuk</t>
  </si>
  <si>
    <t>Other</t>
  </si>
  <si>
    <t>% of Revenue</t>
  </si>
  <si>
    <t>Description</t>
  </si>
  <si>
    <t>Costumers</t>
  </si>
  <si>
    <t>Competition</t>
  </si>
  <si>
    <t>Boots, Sandals Shoes, Appereal</t>
  </si>
  <si>
    <t>Athletic Footwear, Appereal, Outdoor</t>
  </si>
  <si>
    <t>Sandals, Outdoor/Hicking Shoes</t>
  </si>
  <si>
    <t>Sandals, Shoes, Slippers</t>
  </si>
  <si>
    <t>other</t>
  </si>
  <si>
    <t>Metrics</t>
  </si>
  <si>
    <t>UGG-Growth</t>
  </si>
  <si>
    <t>HOKA-Growth</t>
  </si>
  <si>
    <t>Teva-Growth</t>
  </si>
  <si>
    <t>Sanuk-Growth</t>
  </si>
  <si>
    <t>Revenue Growth</t>
  </si>
  <si>
    <t>Gross Margin</t>
  </si>
  <si>
    <t>Operating Margin</t>
  </si>
  <si>
    <t>Profit Margin</t>
  </si>
  <si>
    <t>Tax Rate</t>
  </si>
  <si>
    <t>Interes Income</t>
  </si>
  <si>
    <t>Interest Expense</t>
  </si>
  <si>
    <t>Other Income</t>
  </si>
  <si>
    <t>Pre Tax Income</t>
  </si>
  <si>
    <t xml:space="preserve">Income Tax </t>
  </si>
  <si>
    <t>Currency Adjustment</t>
  </si>
  <si>
    <t>Net Income</t>
  </si>
  <si>
    <t>EPS</t>
  </si>
  <si>
    <t>Shares</t>
  </si>
  <si>
    <t xml:space="preserve">Balance Sheet </t>
  </si>
  <si>
    <t>Cash and Cash Equivalents</t>
  </si>
  <si>
    <t>Account Receivables</t>
  </si>
  <si>
    <t>Inventories</t>
  </si>
  <si>
    <t>Prepaid Expenses</t>
  </si>
  <si>
    <t>Total Current Assets</t>
  </si>
  <si>
    <t xml:space="preserve">Other </t>
  </si>
  <si>
    <t>Income Tax Receivables</t>
  </si>
  <si>
    <t>PP&amp;E</t>
  </si>
  <si>
    <t>Operating Lease Assets</t>
  </si>
  <si>
    <t>Goodwill</t>
  </si>
  <si>
    <t>Intangibles</t>
  </si>
  <si>
    <t>Deffered Tax Assets</t>
  </si>
  <si>
    <t>Total Assets</t>
  </si>
  <si>
    <t>Account Payables</t>
  </si>
  <si>
    <t>Accrued Payroll</t>
  </si>
  <si>
    <t>Operating Lease Liabilities</t>
  </si>
  <si>
    <t>Other Accrued Expenses</t>
  </si>
  <si>
    <t>Income Tax Payables</t>
  </si>
  <si>
    <t>Value added tax payables</t>
  </si>
  <si>
    <t>Total Current Liabilities</t>
  </si>
  <si>
    <t>Long Term Lease Liabilites</t>
  </si>
  <si>
    <t>Income Tax Liabilities</t>
  </si>
  <si>
    <t>Total Liabilities</t>
  </si>
  <si>
    <t>Common Stock</t>
  </si>
  <si>
    <t>Additional Paid in Capital</t>
  </si>
  <si>
    <t>Retained Earnings</t>
  </si>
  <si>
    <t>Accumaleted other comprehensive loss</t>
  </si>
  <si>
    <t>Total Equity</t>
  </si>
  <si>
    <t>Total Liabilities &amp; Equity</t>
  </si>
  <si>
    <t>Cashflow Statement</t>
  </si>
  <si>
    <t>D&amp;A</t>
  </si>
  <si>
    <t>Q225</t>
  </si>
  <si>
    <t>numbers in mio USD</t>
  </si>
  <si>
    <t>Q125</t>
  </si>
  <si>
    <t>Q325</t>
  </si>
  <si>
    <t>Q425</t>
  </si>
  <si>
    <t>D2C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</si>
</sst>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[Red]#,##0.0"/>
    <numFmt numFmtId="166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2" applyFont="1"/>
    <xf numFmtId="9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2" applyNumberFormat="1" applyFont="1"/>
    <xf numFmtId="166" fontId="1" fillId="0" borderId="0" xfId="0" applyNumberFormat="1" applyFont="1"/>
    <xf numFmtId="0" fontId="0" fillId="0" borderId="0" xfId="0" applyFont="1"/>
    <xf numFmtId="166" fontId="0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r.deckers.com/ir-home/default.aspx" TargetMode="External"/><Relationship Id="rId1" Type="http://schemas.openxmlformats.org/officeDocument/2006/relationships/hyperlink" Target="https://www.sec.gov/cgi-bin/browse-edgar?action=getcompany&amp;CIK=0000910521&amp;type=&amp;dateb=&amp;owner=exclude&amp;count=40&amp;search_tex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AD81-88EE-407E-AFB3-8F4FE0F8204A}">
  <dimension ref="A1:N14"/>
  <sheetViews>
    <sheetView zoomScale="200" zoomScaleNormal="200" workbookViewId="0">
      <selection activeCell="A2" sqref="A2"/>
    </sheetView>
  </sheetViews>
  <sheetFormatPr defaultRowHeight="15" x14ac:dyDescent="0.25"/>
  <cols>
    <col min="1" max="1" width="4.28515625" customWidth="1"/>
    <col min="5" max="5" width="31.28515625" customWidth="1"/>
    <col min="13" max="13" width="9.28515625" customWidth="1"/>
  </cols>
  <sheetData>
    <row r="1" spans="1:14" x14ac:dyDescent="0.25">
      <c r="A1" s="8" t="s">
        <v>1</v>
      </c>
    </row>
    <row r="2" spans="1:14" x14ac:dyDescent="0.25">
      <c r="A2" t="s">
        <v>102</v>
      </c>
      <c r="L2" t="s">
        <v>3</v>
      </c>
      <c r="M2" s="4">
        <v>188.85</v>
      </c>
    </row>
    <row r="3" spans="1:14" x14ac:dyDescent="0.25">
      <c r="F3" s="1" t="s">
        <v>0</v>
      </c>
      <c r="L3" t="s">
        <v>4</v>
      </c>
      <c r="M3" s="3">
        <v>151.82</v>
      </c>
      <c r="N3" s="21" t="s">
        <v>104</v>
      </c>
    </row>
    <row r="4" spans="1:14" x14ac:dyDescent="0.25">
      <c r="B4" t="s">
        <v>32</v>
      </c>
      <c r="C4" s="5">
        <v>45536</v>
      </c>
      <c r="F4" s="1" t="s">
        <v>2</v>
      </c>
      <c r="L4" t="s">
        <v>5</v>
      </c>
      <c r="M4" s="3">
        <f>M3*M2</f>
        <v>28671.206999999999</v>
      </c>
    </row>
    <row r="5" spans="1:14" x14ac:dyDescent="0.25">
      <c r="B5" t="s">
        <v>33</v>
      </c>
      <c r="C5" s="5">
        <v>45382</v>
      </c>
      <c r="L5" t="s">
        <v>6</v>
      </c>
      <c r="M5" s="3">
        <v>2240.9229999999998</v>
      </c>
      <c r="N5" s="21" t="s">
        <v>104</v>
      </c>
    </row>
    <row r="6" spans="1:14" x14ac:dyDescent="0.25">
      <c r="L6" t="s">
        <v>7</v>
      </c>
      <c r="M6" s="3">
        <v>0</v>
      </c>
      <c r="N6" s="21" t="s">
        <v>104</v>
      </c>
    </row>
    <row r="7" spans="1:14" x14ac:dyDescent="0.25">
      <c r="B7" s="14" t="s">
        <v>34</v>
      </c>
      <c r="L7" t="s">
        <v>8</v>
      </c>
      <c r="M7" s="3">
        <f>M4-M5+M6</f>
        <v>26430.284</v>
      </c>
    </row>
    <row r="8" spans="1:14" x14ac:dyDescent="0.25">
      <c r="B8" s="15" t="s">
        <v>35</v>
      </c>
      <c r="C8" s="16" t="s">
        <v>41</v>
      </c>
      <c r="D8" s="16"/>
      <c r="E8" s="16" t="s">
        <v>42</v>
      </c>
      <c r="F8" s="16" t="s">
        <v>43</v>
      </c>
      <c r="G8" s="16"/>
      <c r="H8" s="16" t="s">
        <v>44</v>
      </c>
      <c r="I8" s="16"/>
      <c r="J8" s="17"/>
    </row>
    <row r="9" spans="1:14" x14ac:dyDescent="0.25">
      <c r="B9" s="10" t="s">
        <v>36</v>
      </c>
      <c r="C9" s="19">
        <v>0.52</v>
      </c>
      <c r="E9" t="s">
        <v>45</v>
      </c>
      <c r="J9" s="11"/>
    </row>
    <row r="10" spans="1:14" x14ac:dyDescent="0.25">
      <c r="B10" s="10" t="s">
        <v>37</v>
      </c>
      <c r="C10" s="19">
        <v>0.42</v>
      </c>
      <c r="E10" t="s">
        <v>46</v>
      </c>
      <c r="J10" s="11"/>
    </row>
    <row r="11" spans="1:14" x14ac:dyDescent="0.25">
      <c r="B11" s="10" t="s">
        <v>38</v>
      </c>
      <c r="C11" s="19">
        <v>0.03</v>
      </c>
      <c r="E11" t="s">
        <v>47</v>
      </c>
      <c r="J11" s="11"/>
    </row>
    <row r="12" spans="1:14" x14ac:dyDescent="0.25">
      <c r="B12" s="10" t="s">
        <v>39</v>
      </c>
      <c r="C12" s="19">
        <v>0.01</v>
      </c>
      <c r="E12" t="s">
        <v>48</v>
      </c>
      <c r="J12" s="11"/>
    </row>
    <row r="13" spans="1:14" x14ac:dyDescent="0.25">
      <c r="B13" s="10" t="s">
        <v>40</v>
      </c>
      <c r="C13" s="19">
        <v>0.02</v>
      </c>
      <c r="E13" t="s">
        <v>49</v>
      </c>
      <c r="J13" s="11"/>
    </row>
    <row r="14" spans="1:14" x14ac:dyDescent="0.25">
      <c r="B14" s="12"/>
      <c r="C14" s="9"/>
      <c r="D14" s="9"/>
      <c r="E14" s="9"/>
      <c r="F14" s="9"/>
      <c r="G14" s="9"/>
      <c r="H14" s="9"/>
      <c r="I14" s="9"/>
      <c r="J14" s="13"/>
    </row>
  </sheetData>
  <hyperlinks>
    <hyperlink ref="F3" r:id="rId1" xr:uid="{FF6381CF-D46D-496F-8182-BEFB8C467C42}"/>
    <hyperlink ref="F4" r:id="rId2" xr:uid="{8F69941C-4C8A-4181-90DC-65B8F092EA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EB27-452B-48DD-8092-5ECA5113EA18}">
  <dimension ref="A1:R209"/>
  <sheetViews>
    <sheetView tabSelected="1" zoomScale="200" zoomScaleNormal="2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5" x14ac:dyDescent="0.25"/>
  <cols>
    <col min="1" max="1" width="4.42578125" customWidth="1"/>
    <col min="2" max="2" width="38" customWidth="1"/>
  </cols>
  <sheetData>
    <row r="1" spans="1:18" x14ac:dyDescent="0.25">
      <c r="A1" s="1" t="s">
        <v>9</v>
      </c>
    </row>
    <row r="2" spans="1:18" x14ac:dyDescent="0.25">
      <c r="C2" s="21" t="s">
        <v>11</v>
      </c>
      <c r="D2" s="21" t="s">
        <v>12</v>
      </c>
      <c r="E2" s="21" t="s">
        <v>13</v>
      </c>
      <c r="F2" s="21" t="s">
        <v>14</v>
      </c>
      <c r="G2" s="21" t="s">
        <v>103</v>
      </c>
      <c r="H2" s="21" t="s">
        <v>101</v>
      </c>
      <c r="I2" s="21" t="s">
        <v>104</v>
      </c>
      <c r="J2" s="21" t="s">
        <v>105</v>
      </c>
      <c r="L2" s="21" t="s">
        <v>10</v>
      </c>
      <c r="M2" s="21" t="s">
        <v>15</v>
      </c>
      <c r="N2" s="21" t="s">
        <v>16</v>
      </c>
      <c r="O2" s="21" t="s">
        <v>17</v>
      </c>
      <c r="P2" s="21" t="s">
        <v>18</v>
      </c>
      <c r="Q2" s="21" t="s">
        <v>19</v>
      </c>
    </row>
    <row r="3" spans="1:18" x14ac:dyDescent="0.25">
      <c r="A3" s="6" t="s">
        <v>21</v>
      </c>
      <c r="B3" s="2" t="s">
        <v>20</v>
      </c>
    </row>
    <row r="4" spans="1:18" x14ac:dyDescent="0.25">
      <c r="A4" s="6"/>
      <c r="B4" s="4" t="s">
        <v>27</v>
      </c>
      <c r="C4" s="22"/>
      <c r="D4" s="22">
        <v>451.84100000000001</v>
      </c>
      <c r="E4" s="22"/>
      <c r="F4" s="22"/>
      <c r="G4" s="22"/>
      <c r="H4" s="22">
        <v>512.40099999999995</v>
      </c>
      <c r="I4" s="22"/>
      <c r="J4" s="22"/>
      <c r="K4" s="22"/>
      <c r="L4" s="22"/>
      <c r="M4" s="22"/>
      <c r="N4" s="22"/>
      <c r="O4" s="22"/>
      <c r="P4" s="22">
        <v>1929.211</v>
      </c>
      <c r="Q4" s="22">
        <v>2239.1320000000001</v>
      </c>
      <c r="R4" s="23"/>
    </row>
    <row r="5" spans="1:18" x14ac:dyDescent="0.25">
      <c r="A5" s="6"/>
      <c r="B5" s="4" t="s">
        <v>28</v>
      </c>
      <c r="C5" s="22"/>
      <c r="D5" s="22">
        <v>262.97300000000001</v>
      </c>
      <c r="E5" s="22"/>
      <c r="F5" s="22"/>
      <c r="G5" s="22"/>
      <c r="H5" s="22">
        <v>362.34399999999999</v>
      </c>
      <c r="I5" s="22"/>
      <c r="J5" s="22"/>
      <c r="K5" s="22"/>
      <c r="L5" s="22"/>
      <c r="M5" s="22"/>
      <c r="N5" s="22"/>
      <c r="O5" s="22"/>
      <c r="P5" s="22">
        <v>1412.9159999999999</v>
      </c>
      <c r="Q5" s="22">
        <v>1806.74</v>
      </c>
      <c r="R5" s="23"/>
    </row>
    <row r="6" spans="1:18" x14ac:dyDescent="0.25">
      <c r="A6" s="6"/>
      <c r="B6" s="4" t="s">
        <v>29</v>
      </c>
      <c r="C6" s="22"/>
      <c r="D6" s="22">
        <v>12.15</v>
      </c>
      <c r="E6" s="22"/>
      <c r="F6" s="22"/>
      <c r="G6" s="22"/>
      <c r="H6" s="22">
        <v>12.132</v>
      </c>
      <c r="I6" s="22"/>
      <c r="J6" s="22"/>
      <c r="K6" s="22"/>
      <c r="L6" s="22"/>
      <c r="M6" s="22"/>
      <c r="N6" s="22"/>
      <c r="O6" s="22"/>
      <c r="P6" s="22">
        <v>183.06100000000001</v>
      </c>
      <c r="Q6" s="22">
        <v>148.51900000000001</v>
      </c>
      <c r="R6" s="23"/>
    </row>
    <row r="7" spans="1:18" x14ac:dyDescent="0.25">
      <c r="A7" s="6"/>
      <c r="B7" s="4" t="s">
        <v>30</v>
      </c>
      <c r="C7" s="22"/>
      <c r="D7" s="22">
        <v>3.3348</v>
      </c>
      <c r="E7" s="22"/>
      <c r="F7" s="22"/>
      <c r="G7" s="22"/>
      <c r="H7" s="22">
        <v>1.895</v>
      </c>
      <c r="I7" s="22"/>
      <c r="J7" s="22"/>
      <c r="K7" s="22"/>
      <c r="L7" s="22"/>
      <c r="M7" s="22"/>
      <c r="N7" s="22"/>
      <c r="O7" s="22"/>
      <c r="P7" s="22">
        <v>37.966000000000001</v>
      </c>
      <c r="Q7" s="22">
        <v>25.449000000000002</v>
      </c>
      <c r="R7" s="23"/>
    </row>
    <row r="8" spans="1:18" x14ac:dyDescent="0.25">
      <c r="A8" s="6"/>
      <c r="B8" s="4" t="s">
        <v>31</v>
      </c>
      <c r="C8" s="22"/>
      <c r="D8" s="22">
        <v>29.861999999999998</v>
      </c>
      <c r="E8" s="22"/>
      <c r="F8" s="22"/>
      <c r="G8" s="22"/>
      <c r="H8" s="22">
        <v>24.881</v>
      </c>
      <c r="I8" s="22"/>
      <c r="J8" s="22"/>
      <c r="K8" s="22"/>
      <c r="L8" s="22"/>
      <c r="M8" s="22"/>
      <c r="N8" s="22"/>
      <c r="O8" s="22"/>
      <c r="P8" s="22">
        <v>64.132000000000005</v>
      </c>
      <c r="Q8" s="22">
        <v>67.923000000000002</v>
      </c>
      <c r="R8" s="23"/>
    </row>
    <row r="9" spans="1:18" x14ac:dyDescent="0.25">
      <c r="A9" s="6"/>
      <c r="B9" s="4" t="s">
        <v>106</v>
      </c>
      <c r="C9" s="22"/>
      <c r="D9" s="22">
        <v>331.733</v>
      </c>
      <c r="E9" s="22"/>
      <c r="F9" s="22"/>
      <c r="G9" s="22"/>
      <c r="H9" s="22">
        <v>397.66699999999997</v>
      </c>
      <c r="I9" s="22"/>
      <c r="J9" s="22"/>
      <c r="K9" s="22"/>
      <c r="L9" s="22"/>
      <c r="M9" s="22"/>
      <c r="N9" s="22"/>
      <c r="O9" s="22"/>
      <c r="P9" s="22"/>
      <c r="Q9" s="22"/>
      <c r="R9" s="23"/>
    </row>
    <row r="10" spans="1:18" x14ac:dyDescent="0.25">
      <c r="B10" s="7" t="s">
        <v>22</v>
      </c>
      <c r="C10" s="24"/>
      <c r="D10" s="24">
        <v>1091.9069999999999</v>
      </c>
      <c r="E10" s="24">
        <v>1560.307</v>
      </c>
      <c r="F10" s="24"/>
      <c r="G10" s="24"/>
      <c r="H10" s="24">
        <v>1311.32</v>
      </c>
      <c r="I10" s="24">
        <v>1827.165</v>
      </c>
      <c r="J10" s="24"/>
      <c r="K10" s="24"/>
      <c r="L10" s="24"/>
      <c r="M10" s="24"/>
      <c r="N10" s="24"/>
      <c r="O10" s="24">
        <v>3150.3389999999999</v>
      </c>
      <c r="P10" s="24">
        <v>3627.2860000000001</v>
      </c>
      <c r="Q10" s="24">
        <v>4287.7629999999999</v>
      </c>
      <c r="R10" s="22"/>
    </row>
    <row r="11" spans="1:18" x14ac:dyDescent="0.25">
      <c r="B11" t="s">
        <v>23</v>
      </c>
      <c r="C11" s="22"/>
      <c r="D11" s="22">
        <v>508.88799999999998</v>
      </c>
      <c r="E11" s="22">
        <v>643.73800000000006</v>
      </c>
      <c r="F11" s="22"/>
      <c r="G11" s="22"/>
      <c r="H11" s="22">
        <v>578.048</v>
      </c>
      <c r="I11" s="22">
        <v>724.54200000000003</v>
      </c>
      <c r="J11" s="22"/>
      <c r="K11" s="22"/>
      <c r="L11" s="22"/>
      <c r="M11" s="22"/>
      <c r="N11" s="22"/>
      <c r="O11" s="22">
        <v>1542.788</v>
      </c>
      <c r="P11" s="22">
        <v>1801.9159999999999</v>
      </c>
      <c r="Q11" s="22">
        <v>1902.2750000000001</v>
      </c>
      <c r="R11" s="22"/>
    </row>
    <row r="12" spans="1:18" x14ac:dyDescent="0.25">
      <c r="B12" s="25" t="s">
        <v>24</v>
      </c>
      <c r="C12" s="26">
        <f t="shared" ref="C12:J12" si="0">C10-C11</f>
        <v>0</v>
      </c>
      <c r="D12" s="26">
        <f t="shared" si="0"/>
        <v>583.01900000000001</v>
      </c>
      <c r="E12" s="26">
        <f t="shared" si="0"/>
        <v>916.56899999999996</v>
      </c>
      <c r="F12" s="26">
        <f t="shared" si="0"/>
        <v>0</v>
      </c>
      <c r="G12" s="26">
        <f t="shared" si="0"/>
        <v>0</v>
      </c>
      <c r="H12" s="26">
        <f t="shared" si="0"/>
        <v>733.27199999999993</v>
      </c>
      <c r="I12" s="26">
        <f t="shared" si="0"/>
        <v>1102.623</v>
      </c>
      <c r="J12" s="26">
        <f t="shared" si="0"/>
        <v>0</v>
      </c>
      <c r="K12" s="26"/>
      <c r="L12" s="26">
        <f t="shared" ref="L12:P12" si="1">L10-L11</f>
        <v>0</v>
      </c>
      <c r="M12" s="26">
        <f t="shared" si="1"/>
        <v>0</v>
      </c>
      <c r="N12" s="26">
        <f t="shared" si="1"/>
        <v>0</v>
      </c>
      <c r="O12" s="26">
        <f t="shared" si="1"/>
        <v>1607.5509999999999</v>
      </c>
      <c r="P12" s="26">
        <f t="shared" si="1"/>
        <v>1825.3700000000001</v>
      </c>
      <c r="Q12" s="26">
        <f>Q10-Q11</f>
        <v>2385.4879999999998</v>
      </c>
      <c r="R12" s="22"/>
    </row>
    <row r="13" spans="1:18" x14ac:dyDescent="0.25">
      <c r="B13" t="s">
        <v>25</v>
      </c>
      <c r="C13" s="22"/>
      <c r="D13" s="22">
        <v>358.40199999999999</v>
      </c>
      <c r="E13" s="22">
        <v>428.67</v>
      </c>
      <c r="F13" s="22"/>
      <c r="G13" s="22"/>
      <c r="H13" s="22">
        <v>428.18599999999998</v>
      </c>
      <c r="I13" s="22">
        <v>535.34900000000005</v>
      </c>
      <c r="J13" s="22"/>
      <c r="K13" s="22"/>
      <c r="L13" s="22"/>
      <c r="M13" s="22"/>
      <c r="N13" s="22"/>
      <c r="O13" s="22">
        <v>1042.8440000000001</v>
      </c>
      <c r="P13" s="22">
        <v>1172.6189999999999</v>
      </c>
      <c r="Q13" s="22">
        <v>1457.9469999999999</v>
      </c>
      <c r="R13" s="22"/>
    </row>
    <row r="14" spans="1:18" x14ac:dyDescent="0.25">
      <c r="B14" t="s">
        <v>26</v>
      </c>
      <c r="C14" s="26">
        <f t="shared" ref="C14" si="2">C12-C13</f>
        <v>0</v>
      </c>
      <c r="D14" s="26">
        <f t="shared" ref="D14" si="3">D12-D13</f>
        <v>224.61700000000002</v>
      </c>
      <c r="E14" s="26">
        <f t="shared" ref="E14" si="4">E12-E13</f>
        <v>487.89899999999994</v>
      </c>
      <c r="F14" s="26">
        <f t="shared" ref="F14:J14" si="5">F12-F13</f>
        <v>0</v>
      </c>
      <c r="G14" s="26">
        <f t="shared" si="5"/>
        <v>0</v>
      </c>
      <c r="H14" s="26">
        <f t="shared" si="5"/>
        <v>305.08599999999996</v>
      </c>
      <c r="I14" s="26">
        <f t="shared" si="5"/>
        <v>567.274</v>
      </c>
      <c r="J14" s="26">
        <f t="shared" si="5"/>
        <v>0</v>
      </c>
      <c r="K14" s="26"/>
      <c r="L14" s="26">
        <f t="shared" ref="L14:P14" si="6">L12-L13</f>
        <v>0</v>
      </c>
      <c r="M14" s="26">
        <f t="shared" si="6"/>
        <v>0</v>
      </c>
      <c r="N14" s="26">
        <f t="shared" si="6"/>
        <v>0</v>
      </c>
      <c r="O14" s="26">
        <f t="shared" si="6"/>
        <v>564.70699999999988</v>
      </c>
      <c r="P14" s="26">
        <f t="shared" si="6"/>
        <v>652.7510000000002</v>
      </c>
      <c r="Q14" s="26">
        <f>Q12-Q13</f>
        <v>927.54099999999994</v>
      </c>
      <c r="R14" s="22"/>
    </row>
    <row r="15" spans="1:18" x14ac:dyDescent="0.25">
      <c r="B15" t="s">
        <v>60</v>
      </c>
      <c r="C15" s="22"/>
      <c r="D15" s="22">
        <v>10.089</v>
      </c>
      <c r="E15" s="22">
        <v>11.154</v>
      </c>
      <c r="F15" s="22"/>
      <c r="G15" s="22"/>
      <c r="H15" s="22">
        <v>14.797000000000001</v>
      </c>
      <c r="I15" s="22">
        <v>16.667999999999999</v>
      </c>
      <c r="J15" s="22"/>
      <c r="K15" s="22"/>
      <c r="L15" s="22"/>
      <c r="M15" s="22"/>
      <c r="N15" s="22"/>
      <c r="O15" s="22">
        <v>1.901</v>
      </c>
      <c r="P15" s="22">
        <v>15.563000000000001</v>
      </c>
      <c r="Q15" s="22">
        <v>52.207999999999998</v>
      </c>
      <c r="R15" s="22"/>
    </row>
    <row r="16" spans="1:18" x14ac:dyDescent="0.25">
      <c r="B16" t="s">
        <v>61</v>
      </c>
      <c r="C16" s="22"/>
      <c r="D16" s="22">
        <v>1.0109999999999999</v>
      </c>
      <c r="E16" s="22">
        <v>0</v>
      </c>
      <c r="F16" s="22"/>
      <c r="G16" s="22"/>
      <c r="H16" s="22">
        <v>1.151</v>
      </c>
      <c r="I16" s="22">
        <v>0</v>
      </c>
      <c r="J16" s="22"/>
      <c r="K16" s="22"/>
      <c r="L16" s="22"/>
      <c r="M16" s="22"/>
      <c r="N16" s="22"/>
      <c r="O16" s="22">
        <v>2.0830000000000002</v>
      </c>
      <c r="P16" s="22">
        <v>3.4420000000000002</v>
      </c>
      <c r="Q16" s="22">
        <v>2.6539999999999999</v>
      </c>
      <c r="R16" s="22"/>
    </row>
    <row r="17" spans="1:18" x14ac:dyDescent="0.25">
      <c r="B17" t="s">
        <v>62</v>
      </c>
      <c r="C17" s="22"/>
      <c r="D17" s="22">
        <v>0.622</v>
      </c>
      <c r="E17" s="22">
        <v>0</v>
      </c>
      <c r="F17" s="22"/>
      <c r="G17" s="22"/>
      <c r="H17" s="22">
        <v>0.18</v>
      </c>
      <c r="I17" s="22">
        <v>0</v>
      </c>
      <c r="J17" s="22"/>
      <c r="K17" s="22"/>
      <c r="L17" s="22"/>
      <c r="M17" s="22"/>
      <c r="N17" s="22"/>
      <c r="O17" s="22">
        <v>0.113</v>
      </c>
      <c r="P17" s="22">
        <v>1.21</v>
      </c>
      <c r="Q17" s="22">
        <v>1.7829999999999999</v>
      </c>
      <c r="R17" s="22"/>
    </row>
    <row r="18" spans="1:18" x14ac:dyDescent="0.25">
      <c r="B18" t="s">
        <v>63</v>
      </c>
      <c r="C18" s="22">
        <f t="shared" ref="C18:G18" si="7">+C14-C16+C15+C17</f>
        <v>0</v>
      </c>
      <c r="D18" s="22">
        <f t="shared" si="7"/>
        <v>234.31700000000004</v>
      </c>
      <c r="E18" s="22">
        <f t="shared" si="7"/>
        <v>499.05299999999994</v>
      </c>
      <c r="F18" s="22">
        <f t="shared" si="7"/>
        <v>0</v>
      </c>
      <c r="G18" s="22">
        <f t="shared" si="7"/>
        <v>0</v>
      </c>
      <c r="H18" s="22">
        <f>+H14-H16+H15+H17</f>
        <v>318.91199999999998</v>
      </c>
      <c r="I18" s="22">
        <f t="shared" ref="I18:J18" si="8">+I14-I16+I15+I17</f>
        <v>583.94200000000001</v>
      </c>
      <c r="J18" s="22">
        <f t="shared" si="8"/>
        <v>0</v>
      </c>
      <c r="K18" s="22"/>
      <c r="L18" s="22">
        <f t="shared" ref="L18" si="9">+L14-L16+L15+L17</f>
        <v>0</v>
      </c>
      <c r="M18" s="22">
        <f t="shared" ref="M18" si="10">+M14-M16+M15+M17</f>
        <v>0</v>
      </c>
      <c r="N18" s="22">
        <f t="shared" ref="N18" si="11">+N14-N16+N15+N17</f>
        <v>0</v>
      </c>
      <c r="O18" s="22">
        <f t="shared" ref="O18" si="12">+O14-O16+O15+O17</f>
        <v>564.63799999999992</v>
      </c>
      <c r="P18" s="22">
        <f t="shared" ref="P18" si="13">+P14-P16+P15+P17</f>
        <v>666.08200000000022</v>
      </c>
      <c r="Q18" s="22">
        <f t="shared" ref="Q18" si="14">+Q14-Q16+Q15+Q17</f>
        <v>978.87799999999993</v>
      </c>
      <c r="R18" s="22"/>
    </row>
    <row r="19" spans="1:18" x14ac:dyDescent="0.25">
      <c r="B19" t="s">
        <v>64</v>
      </c>
      <c r="C19" s="22"/>
      <c r="D19" s="22">
        <v>55.77</v>
      </c>
      <c r="E19" s="22">
        <v>109.134</v>
      </c>
      <c r="F19" s="22"/>
      <c r="G19" s="22"/>
      <c r="H19" s="22">
        <v>76.590999999999994</v>
      </c>
      <c r="I19" s="22">
        <v>127.208</v>
      </c>
      <c r="J19" s="22"/>
      <c r="K19" s="22"/>
      <c r="L19" s="22"/>
      <c r="M19" s="22"/>
      <c r="N19" s="22"/>
      <c r="O19" s="22">
        <v>112.68899999999999</v>
      </c>
      <c r="P19" s="22">
        <v>149.26</v>
      </c>
      <c r="Q19" s="22">
        <v>219.37799999999999</v>
      </c>
      <c r="R19" s="22"/>
    </row>
    <row r="20" spans="1:18" x14ac:dyDescent="0.25">
      <c r="B20" t="s">
        <v>65</v>
      </c>
      <c r="C20" s="22"/>
      <c r="D20" s="22">
        <v>0</v>
      </c>
      <c r="E20" s="22">
        <v>0</v>
      </c>
      <c r="F20" s="22"/>
      <c r="G20" s="22"/>
      <c r="H20" s="22">
        <v>0</v>
      </c>
      <c r="I20" s="22">
        <v>0</v>
      </c>
      <c r="J20" s="22"/>
      <c r="K20" s="22"/>
      <c r="L20" s="22"/>
      <c r="M20" s="22"/>
      <c r="N20" s="22"/>
      <c r="O20" s="22">
        <v>-8.2119999999999997</v>
      </c>
      <c r="P20" s="22">
        <v>-14.08</v>
      </c>
      <c r="Q20" s="22">
        <v>-11.698</v>
      </c>
      <c r="R20" s="22"/>
    </row>
    <row r="21" spans="1:18" x14ac:dyDescent="0.25">
      <c r="B21" s="8" t="s">
        <v>66</v>
      </c>
      <c r="C21" s="26">
        <f t="shared" ref="C21:J21" si="15">C18-C19+C20</f>
        <v>0</v>
      </c>
      <c r="D21" s="26">
        <f t="shared" si="15"/>
        <v>178.54700000000003</v>
      </c>
      <c r="E21" s="26">
        <f t="shared" si="15"/>
        <v>389.91899999999993</v>
      </c>
      <c r="F21" s="26">
        <f t="shared" si="15"/>
        <v>0</v>
      </c>
      <c r="G21" s="26">
        <f t="shared" si="15"/>
        <v>0</v>
      </c>
      <c r="H21" s="26">
        <f t="shared" si="15"/>
        <v>242.32099999999997</v>
      </c>
      <c r="I21" s="26">
        <f t="shared" si="15"/>
        <v>456.73400000000004</v>
      </c>
      <c r="J21" s="26">
        <f t="shared" si="15"/>
        <v>0</v>
      </c>
      <c r="K21" s="26"/>
      <c r="L21" s="26">
        <f t="shared" ref="L21:P21" si="16">L18-L19+L20</f>
        <v>0</v>
      </c>
      <c r="M21" s="26">
        <f t="shared" si="16"/>
        <v>0</v>
      </c>
      <c r="N21" s="26">
        <f t="shared" si="16"/>
        <v>0</v>
      </c>
      <c r="O21" s="26">
        <f t="shared" si="16"/>
        <v>443.73699999999997</v>
      </c>
      <c r="P21" s="26">
        <f t="shared" si="16"/>
        <v>502.74200000000025</v>
      </c>
      <c r="Q21" s="26">
        <f>Q18-Q19+Q20</f>
        <v>747.80200000000002</v>
      </c>
      <c r="R21" s="22"/>
    </row>
    <row r="22" spans="1:18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8" x14ac:dyDescent="0.25">
      <c r="B23" t="s">
        <v>67</v>
      </c>
      <c r="C23" s="4" t="e">
        <f t="shared" ref="C23:G23" si="17">+C21/C24</f>
        <v>#DIV/0!</v>
      </c>
      <c r="D23" s="4">
        <f t="shared" si="17"/>
        <v>1.1431544036673755</v>
      </c>
      <c r="E23" s="4">
        <f t="shared" si="17"/>
        <v>2.5321882001493643</v>
      </c>
      <c r="F23" s="4" t="e">
        <f t="shared" si="17"/>
        <v>#DIV/0!</v>
      </c>
      <c r="G23" s="4" t="e">
        <f t="shared" si="17"/>
        <v>#DIV/0!</v>
      </c>
      <c r="H23" s="4">
        <f>+H21/H24</f>
        <v>1.5917038885969519</v>
      </c>
      <c r="I23" s="4">
        <f t="shared" ref="I23:J23" si="18">+I21/I24</f>
        <v>3.0083915162692665</v>
      </c>
      <c r="J23" s="4" t="e">
        <f t="shared" si="18"/>
        <v>#DIV/0!</v>
      </c>
      <c r="K23" s="4"/>
      <c r="L23" s="4"/>
      <c r="M23" s="4"/>
      <c r="N23" s="4"/>
      <c r="O23" s="4">
        <v>16.43</v>
      </c>
      <c r="P23" s="4">
        <v>19.5</v>
      </c>
      <c r="Q23" s="4">
        <v>29.6</v>
      </c>
    </row>
    <row r="24" spans="1:18" x14ac:dyDescent="0.25">
      <c r="B24" t="s">
        <v>68</v>
      </c>
      <c r="C24" s="4"/>
      <c r="D24" s="4">
        <v>156.18799999999999</v>
      </c>
      <c r="E24" s="4">
        <v>153.98500000000001</v>
      </c>
      <c r="F24" s="4"/>
      <c r="G24" s="4"/>
      <c r="H24" s="4">
        <v>152.24</v>
      </c>
      <c r="I24" s="4">
        <v>151.82</v>
      </c>
      <c r="J24" s="4"/>
      <c r="K24" s="4"/>
      <c r="L24" s="4" t="e">
        <f t="shared" ref="L24:P24" si="19">L21/L23</f>
        <v>#DIV/0!</v>
      </c>
      <c r="M24" s="4" t="e">
        <f t="shared" si="19"/>
        <v>#DIV/0!</v>
      </c>
      <c r="N24" s="4" t="e">
        <f t="shared" si="19"/>
        <v>#DIV/0!</v>
      </c>
      <c r="O24" s="4">
        <f t="shared" si="19"/>
        <v>27.007729762629335</v>
      </c>
      <c r="P24" s="4">
        <f t="shared" si="19"/>
        <v>25.78164102564104</v>
      </c>
      <c r="Q24" s="4">
        <f>Q21/Q23</f>
        <v>25.263581081081082</v>
      </c>
    </row>
    <row r="25" spans="1:18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8" x14ac:dyDescent="0.25">
      <c r="A26" s="6" t="s">
        <v>21</v>
      </c>
      <c r="B26" s="2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8" x14ac:dyDescent="0.25">
      <c r="B27" s="4" t="s">
        <v>51</v>
      </c>
      <c r="C27" s="4"/>
      <c r="D27" s="4"/>
      <c r="E27" s="4"/>
      <c r="F27" s="4"/>
      <c r="G27" s="18" t="e">
        <f t="shared" ref="G27:G30" si="20">+G4/C4-1</f>
        <v>#DIV/0!</v>
      </c>
      <c r="H27" s="18">
        <f>+H4/D4-1</f>
        <v>0.13402944841216247</v>
      </c>
      <c r="I27" s="18" t="e">
        <f t="shared" ref="I27:J30" si="21">+I4/E4-1</f>
        <v>#DIV/0!</v>
      </c>
      <c r="J27" s="18" t="e">
        <f t="shared" si="21"/>
        <v>#DIV/0!</v>
      </c>
      <c r="K27" s="4"/>
      <c r="L27" s="4"/>
      <c r="M27" s="18" t="e">
        <f t="shared" ref="M27:P27" si="22">M4/L4-1</f>
        <v>#DIV/0!</v>
      </c>
      <c r="N27" s="18" t="e">
        <f t="shared" si="22"/>
        <v>#DIV/0!</v>
      </c>
      <c r="O27" s="18" t="e">
        <f t="shared" si="22"/>
        <v>#DIV/0!</v>
      </c>
      <c r="P27" s="18" t="e">
        <f t="shared" si="22"/>
        <v>#DIV/0!</v>
      </c>
      <c r="Q27" s="18">
        <f>Q4/P4-1</f>
        <v>0.16064650263760671</v>
      </c>
    </row>
    <row r="28" spans="1:18" x14ac:dyDescent="0.25">
      <c r="B28" s="4" t="s">
        <v>52</v>
      </c>
      <c r="C28" s="4"/>
      <c r="D28" s="4"/>
      <c r="E28" s="4"/>
      <c r="F28" s="4"/>
      <c r="G28" s="18" t="e">
        <f t="shared" si="20"/>
        <v>#DIV/0!</v>
      </c>
      <c r="H28" s="18">
        <f t="shared" ref="H28:H30" si="23">+H5/D5-1</f>
        <v>0.37787529518239515</v>
      </c>
      <c r="I28" s="18" t="e">
        <f t="shared" si="21"/>
        <v>#DIV/0!</v>
      </c>
      <c r="J28" s="18" t="e">
        <f t="shared" si="21"/>
        <v>#DIV/0!</v>
      </c>
      <c r="K28" s="4"/>
      <c r="L28" s="4"/>
      <c r="M28" s="18" t="e">
        <f t="shared" ref="M28:Q28" si="24">M5/L5-1</f>
        <v>#DIV/0!</v>
      </c>
      <c r="N28" s="18" t="e">
        <f t="shared" si="24"/>
        <v>#DIV/0!</v>
      </c>
      <c r="O28" s="18" t="e">
        <f t="shared" si="24"/>
        <v>#DIV/0!</v>
      </c>
      <c r="P28" s="18" t="e">
        <f t="shared" si="24"/>
        <v>#DIV/0!</v>
      </c>
      <c r="Q28" s="18">
        <f t="shared" si="24"/>
        <v>0.27873136124157427</v>
      </c>
    </row>
    <row r="29" spans="1:18" x14ac:dyDescent="0.25">
      <c r="B29" s="4" t="s">
        <v>53</v>
      </c>
      <c r="C29" s="4"/>
      <c r="D29" s="4"/>
      <c r="E29" s="4"/>
      <c r="F29" s="4"/>
      <c r="G29" s="18" t="e">
        <f t="shared" si="20"/>
        <v>#DIV/0!</v>
      </c>
      <c r="H29" s="18">
        <f t="shared" si="23"/>
        <v>-1.481481481481528E-3</v>
      </c>
      <c r="I29" s="18" t="e">
        <f t="shared" si="21"/>
        <v>#DIV/0!</v>
      </c>
      <c r="J29" s="18" t="e">
        <f t="shared" si="21"/>
        <v>#DIV/0!</v>
      </c>
      <c r="K29" s="4"/>
      <c r="L29" s="4"/>
      <c r="M29" s="18" t="e">
        <f t="shared" ref="M29:Q29" si="25">M6/L6-1</f>
        <v>#DIV/0!</v>
      </c>
      <c r="N29" s="18" t="e">
        <f t="shared" si="25"/>
        <v>#DIV/0!</v>
      </c>
      <c r="O29" s="18" t="e">
        <f t="shared" si="25"/>
        <v>#DIV/0!</v>
      </c>
      <c r="P29" s="18" t="e">
        <f t="shared" si="25"/>
        <v>#DIV/0!</v>
      </c>
      <c r="Q29" s="18">
        <f t="shared" si="25"/>
        <v>-0.18869120129355788</v>
      </c>
    </row>
    <row r="30" spans="1:18" x14ac:dyDescent="0.25">
      <c r="B30" s="4" t="s">
        <v>54</v>
      </c>
      <c r="C30" s="4"/>
      <c r="D30" s="4"/>
      <c r="E30" s="4"/>
      <c r="F30" s="4"/>
      <c r="G30" s="18" t="e">
        <f t="shared" si="20"/>
        <v>#DIV/0!</v>
      </c>
      <c r="H30" s="18">
        <f t="shared" si="23"/>
        <v>-0.43175002998680578</v>
      </c>
      <c r="I30" s="18" t="e">
        <f t="shared" si="21"/>
        <v>#DIV/0!</v>
      </c>
      <c r="J30" s="18" t="e">
        <f t="shared" si="21"/>
        <v>#DIV/0!</v>
      </c>
      <c r="K30" s="4"/>
      <c r="L30" s="4"/>
      <c r="M30" s="18" t="e">
        <f t="shared" ref="M30:Q30" si="26">M7/L7-1</f>
        <v>#DIV/0!</v>
      </c>
      <c r="N30" s="18" t="e">
        <f t="shared" si="26"/>
        <v>#DIV/0!</v>
      </c>
      <c r="O30" s="18" t="e">
        <f t="shared" si="26"/>
        <v>#DIV/0!</v>
      </c>
      <c r="P30" s="18" t="e">
        <f t="shared" si="26"/>
        <v>#DIV/0!</v>
      </c>
      <c r="Q30" s="18">
        <f t="shared" si="26"/>
        <v>-0.32968972238318495</v>
      </c>
    </row>
    <row r="31" spans="1:18" x14ac:dyDescent="0.25">
      <c r="B31" s="4" t="s">
        <v>55</v>
      </c>
      <c r="C31" s="4"/>
      <c r="D31" s="4"/>
      <c r="E31" s="4"/>
      <c r="F31" s="4"/>
      <c r="G31" s="18" t="e">
        <f t="shared" ref="G31" si="27">+G10/C10-1</f>
        <v>#DIV/0!</v>
      </c>
      <c r="H31" s="18">
        <f t="shared" ref="H31" si="28">+H10/D10-1</f>
        <v>0.20094476910579373</v>
      </c>
      <c r="I31" s="18">
        <f>+I10/E10-1</f>
        <v>0.17102916285064418</v>
      </c>
      <c r="J31" s="18" t="e">
        <f>+J10/F10-1</f>
        <v>#DIV/0!</v>
      </c>
      <c r="K31" s="4"/>
      <c r="L31" s="4"/>
      <c r="M31" s="18" t="e">
        <f t="shared" ref="M31:P31" si="29">M10/L10-1</f>
        <v>#DIV/0!</v>
      </c>
      <c r="N31" s="18" t="e">
        <f t="shared" si="29"/>
        <v>#DIV/0!</v>
      </c>
      <c r="O31" s="18" t="e">
        <f t="shared" si="29"/>
        <v>#DIV/0!</v>
      </c>
      <c r="P31" s="18">
        <f t="shared" si="29"/>
        <v>0.15139545299728074</v>
      </c>
      <c r="Q31" s="18">
        <f>Q10/P10-1</f>
        <v>0.18208572469885187</v>
      </c>
    </row>
    <row r="32" spans="1:18" x14ac:dyDescent="0.25">
      <c r="B32" s="4" t="s">
        <v>56</v>
      </c>
      <c r="C32" s="18" t="e">
        <f t="shared" ref="C32:J32" si="30">C12/C10</f>
        <v>#DIV/0!</v>
      </c>
      <c r="D32" s="18">
        <f t="shared" si="30"/>
        <v>0.53394565654400972</v>
      </c>
      <c r="E32" s="18">
        <f t="shared" si="30"/>
        <v>0.58742862782772876</v>
      </c>
      <c r="F32" s="18" t="e">
        <f t="shared" si="30"/>
        <v>#DIV/0!</v>
      </c>
      <c r="G32" s="18" t="e">
        <f t="shared" si="30"/>
        <v>#DIV/0!</v>
      </c>
      <c r="H32" s="18">
        <f t="shared" si="30"/>
        <v>0.55918616356038187</v>
      </c>
      <c r="I32" s="18">
        <f t="shared" si="30"/>
        <v>0.60346109957228822</v>
      </c>
      <c r="J32" s="18" t="e">
        <f t="shared" si="30"/>
        <v>#DIV/0!</v>
      </c>
      <c r="K32" s="4"/>
      <c r="L32" s="18" t="e">
        <f t="shared" ref="L32:P32" si="31">L12/L10</f>
        <v>#DIV/0!</v>
      </c>
      <c r="M32" s="18" t="e">
        <f t="shared" si="31"/>
        <v>#DIV/0!</v>
      </c>
      <c r="N32" s="18" t="e">
        <f t="shared" si="31"/>
        <v>#DIV/0!</v>
      </c>
      <c r="O32" s="18">
        <f t="shared" si="31"/>
        <v>0.51027873508216104</v>
      </c>
      <c r="P32" s="18">
        <f t="shared" si="31"/>
        <v>0.50323299568878777</v>
      </c>
      <c r="Q32" s="18">
        <f>Q12/Q10</f>
        <v>0.55634791381893067</v>
      </c>
    </row>
    <row r="33" spans="1:17" x14ac:dyDescent="0.25">
      <c r="B33" s="4" t="s">
        <v>57</v>
      </c>
      <c r="C33" s="18" t="e">
        <f t="shared" ref="C33:J33" si="32">C14/C10</f>
        <v>#DIV/0!</v>
      </c>
      <c r="D33" s="18">
        <f t="shared" si="32"/>
        <v>0.20571074276472268</v>
      </c>
      <c r="E33" s="18">
        <f t="shared" si="32"/>
        <v>0.31269423260935186</v>
      </c>
      <c r="F33" s="18" t="e">
        <f t="shared" si="32"/>
        <v>#DIV/0!</v>
      </c>
      <c r="G33" s="18" t="e">
        <f t="shared" si="32"/>
        <v>#DIV/0!</v>
      </c>
      <c r="H33" s="18">
        <f t="shared" si="32"/>
        <v>0.23265564469389621</v>
      </c>
      <c r="I33" s="18">
        <f t="shared" si="32"/>
        <v>0.31046676134886558</v>
      </c>
      <c r="J33" s="18" t="e">
        <f t="shared" si="32"/>
        <v>#DIV/0!</v>
      </c>
      <c r="K33" s="4"/>
      <c r="L33" s="18" t="e">
        <f t="shared" ref="L33:P33" si="33">L14/L10</f>
        <v>#DIV/0!</v>
      </c>
      <c r="M33" s="18" t="e">
        <f t="shared" si="33"/>
        <v>#DIV/0!</v>
      </c>
      <c r="N33" s="18" t="e">
        <f t="shared" si="33"/>
        <v>#DIV/0!</v>
      </c>
      <c r="O33" s="18">
        <f t="shared" si="33"/>
        <v>0.17925277247940616</v>
      </c>
      <c r="P33" s="18">
        <f t="shared" si="33"/>
        <v>0.17995575755537341</v>
      </c>
      <c r="Q33" s="18">
        <f>Q14/Q10</f>
        <v>0.21632282381279003</v>
      </c>
    </row>
    <row r="34" spans="1:17" x14ac:dyDescent="0.25">
      <c r="B34" s="4" t="s">
        <v>58</v>
      </c>
      <c r="C34" s="18" t="e">
        <f t="shared" ref="C34:J34" si="34">C21/C10</f>
        <v>#DIV/0!</v>
      </c>
      <c r="D34" s="18">
        <f t="shared" si="34"/>
        <v>0.16351850478108487</v>
      </c>
      <c r="E34" s="18">
        <f t="shared" si="34"/>
        <v>0.24989889810146332</v>
      </c>
      <c r="F34" s="18" t="e">
        <f t="shared" si="34"/>
        <v>#DIV/0!</v>
      </c>
      <c r="G34" s="18" t="e">
        <f t="shared" si="34"/>
        <v>#DIV/0!</v>
      </c>
      <c r="H34" s="18">
        <f t="shared" si="34"/>
        <v>0.18479166031174693</v>
      </c>
      <c r="I34" s="18">
        <f t="shared" si="34"/>
        <v>0.24996866730700296</v>
      </c>
      <c r="J34" s="18" t="e">
        <f t="shared" si="34"/>
        <v>#DIV/0!</v>
      </c>
      <c r="K34" s="4"/>
      <c r="L34" s="18" t="e">
        <f t="shared" ref="L34:P34" si="35">L21/L10</f>
        <v>#DIV/0!</v>
      </c>
      <c r="M34" s="18" t="e">
        <f t="shared" si="35"/>
        <v>#DIV/0!</v>
      </c>
      <c r="N34" s="18" t="e">
        <f t="shared" si="35"/>
        <v>#DIV/0!</v>
      </c>
      <c r="O34" s="18">
        <f t="shared" si="35"/>
        <v>0.1408537303445756</v>
      </c>
      <c r="P34" s="18">
        <f t="shared" si="35"/>
        <v>0.13860004422038963</v>
      </c>
      <c r="Q34" s="18">
        <f>Q21/Q10</f>
        <v>0.17440376252138937</v>
      </c>
    </row>
    <row r="35" spans="1:17" x14ac:dyDescent="0.25">
      <c r="B35" s="4" t="s">
        <v>59</v>
      </c>
      <c r="C35" s="18" t="e">
        <f t="shared" ref="C35:J35" si="36">C19/C18</f>
        <v>#DIV/0!</v>
      </c>
      <c r="D35" s="18">
        <f t="shared" si="36"/>
        <v>0.23801089976399492</v>
      </c>
      <c r="E35" s="18">
        <f t="shared" si="36"/>
        <v>0.21868218405660322</v>
      </c>
      <c r="F35" s="18" t="e">
        <f t="shared" si="36"/>
        <v>#DIV/0!</v>
      </c>
      <c r="G35" s="18" t="e">
        <f t="shared" si="36"/>
        <v>#DIV/0!</v>
      </c>
      <c r="H35" s="18">
        <f t="shared" si="36"/>
        <v>0.24016343066425846</v>
      </c>
      <c r="I35" s="18">
        <f t="shared" si="36"/>
        <v>0.21784355295560176</v>
      </c>
      <c r="J35" s="18" t="e">
        <f t="shared" si="36"/>
        <v>#DIV/0!</v>
      </c>
      <c r="K35" s="4"/>
      <c r="L35" s="18" t="e">
        <f t="shared" ref="L35:P35" si="37">L19/L18</f>
        <v>#DIV/0!</v>
      </c>
      <c r="M35" s="18" t="e">
        <f t="shared" si="37"/>
        <v>#DIV/0!</v>
      </c>
      <c r="N35" s="18" t="e">
        <f t="shared" si="37"/>
        <v>#DIV/0!</v>
      </c>
      <c r="O35" s="18">
        <f t="shared" si="37"/>
        <v>0.19957742837003534</v>
      </c>
      <c r="P35" s="18">
        <f t="shared" si="37"/>
        <v>0.22408652388144393</v>
      </c>
      <c r="Q35" s="18">
        <f>Q19/Q18</f>
        <v>0.22411168705395362</v>
      </c>
    </row>
    <row r="36" spans="1:17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6" t="s">
        <v>21</v>
      </c>
      <c r="B38" s="20" t="s">
        <v>69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25">
      <c r="B39" t="s">
        <v>70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>
        <v>981.79499999999996</v>
      </c>
      <c r="Q39" s="22">
        <v>1502.0509999999999</v>
      </c>
    </row>
    <row r="40" spans="1:17" x14ac:dyDescent="0.25">
      <c r="B40" t="s">
        <v>71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>
        <v>301.51100000000002</v>
      </c>
      <c r="Q40" s="22">
        <v>296.565</v>
      </c>
    </row>
    <row r="41" spans="1:17" x14ac:dyDescent="0.25">
      <c r="B41" t="s">
        <v>72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>
        <v>532.85199999999998</v>
      </c>
      <c r="Q41" s="22">
        <v>474.31099999999998</v>
      </c>
    </row>
    <row r="42" spans="1:17" x14ac:dyDescent="0.25">
      <c r="B42" t="s">
        <v>73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>
        <v>33.787999999999997</v>
      </c>
      <c r="Q42" s="22">
        <v>34.283999999999999</v>
      </c>
    </row>
    <row r="43" spans="1:17" x14ac:dyDescent="0.25">
      <c r="B43" t="s">
        <v>75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>
        <v>55.523000000000003</v>
      </c>
      <c r="Q43" s="22">
        <v>92.712999999999994</v>
      </c>
    </row>
    <row r="44" spans="1:17" x14ac:dyDescent="0.25">
      <c r="B44" t="s">
        <v>76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>
        <v>4.7839999999999998</v>
      </c>
      <c r="Q44" s="22">
        <v>43.558999999999997</v>
      </c>
    </row>
    <row r="45" spans="1:17" x14ac:dyDescent="0.25">
      <c r="B45" s="8" t="s">
        <v>74</v>
      </c>
      <c r="C45" s="22"/>
      <c r="D45" s="22"/>
      <c r="E45" s="22"/>
      <c r="F45" s="22"/>
      <c r="G45" s="22"/>
      <c r="H45" s="22"/>
      <c r="I45" s="22"/>
      <c r="J45" s="22"/>
      <c r="K45" s="22"/>
      <c r="L45" s="24">
        <f t="shared" ref="L45:P45" si="38">SUM(L39:L44)</f>
        <v>0</v>
      </c>
      <c r="M45" s="24">
        <f t="shared" si="38"/>
        <v>0</v>
      </c>
      <c r="N45" s="24">
        <f t="shared" si="38"/>
        <v>0</v>
      </c>
      <c r="O45" s="24">
        <f t="shared" si="38"/>
        <v>0</v>
      </c>
      <c r="P45" s="24">
        <f t="shared" si="38"/>
        <v>1910.2529999999999</v>
      </c>
      <c r="Q45" s="24">
        <f>SUM(Q39:Q44)</f>
        <v>2443.4830000000006</v>
      </c>
    </row>
    <row r="46" spans="1:17" x14ac:dyDescent="0.25">
      <c r="B46" t="s">
        <v>77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>
        <v>266.67899999999997</v>
      </c>
      <c r="Q46" s="22">
        <v>302.12200000000001</v>
      </c>
    </row>
    <row r="47" spans="1:17" x14ac:dyDescent="0.25">
      <c r="B47" t="s">
        <v>78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>
        <v>213.30199999999999</v>
      </c>
      <c r="Q47" s="22">
        <v>225.66900000000001</v>
      </c>
    </row>
    <row r="48" spans="1:17" x14ac:dyDescent="0.25">
      <c r="B48" t="s">
        <v>79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>
        <v>13.99</v>
      </c>
      <c r="Q48" s="22">
        <v>13.99</v>
      </c>
    </row>
    <row r="49" spans="2:17" x14ac:dyDescent="0.25">
      <c r="B49" t="s">
        <v>80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>
        <v>37.457000000000001</v>
      </c>
      <c r="Q49" s="22">
        <v>27.082999999999998</v>
      </c>
    </row>
    <row r="50" spans="2:17" x14ac:dyDescent="0.25">
      <c r="B50" t="s">
        <v>81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>
        <v>72.591999999999999</v>
      </c>
      <c r="Q50" s="22">
        <v>72.584000000000003</v>
      </c>
    </row>
    <row r="51" spans="2:17" x14ac:dyDescent="0.25">
      <c r="B51" t="s">
        <v>75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>
        <v>41.93</v>
      </c>
      <c r="Q51" s="22">
        <v>50.648000000000003</v>
      </c>
    </row>
    <row r="52" spans="2:17" x14ac:dyDescent="0.25">
      <c r="B52" s="8" t="s">
        <v>82</v>
      </c>
      <c r="C52" s="22"/>
      <c r="D52" s="22"/>
      <c r="E52" s="22"/>
      <c r="F52" s="22"/>
      <c r="G52" s="22"/>
      <c r="H52" s="22"/>
      <c r="I52" s="22"/>
      <c r="J52" s="22"/>
      <c r="K52" s="22"/>
      <c r="L52" s="24">
        <f t="shared" ref="L52:P52" si="39">SUM(L46:L51)+L45</f>
        <v>0</v>
      </c>
      <c r="M52" s="24">
        <f t="shared" si="39"/>
        <v>0</v>
      </c>
      <c r="N52" s="24">
        <f t="shared" si="39"/>
        <v>0</v>
      </c>
      <c r="O52" s="24">
        <f t="shared" si="39"/>
        <v>0</v>
      </c>
      <c r="P52" s="24">
        <f t="shared" si="39"/>
        <v>2556.203</v>
      </c>
      <c r="Q52" s="24">
        <f>SUM(Q46:Q51)+Q45</f>
        <v>3135.5790000000006</v>
      </c>
    </row>
    <row r="53" spans="2:17" x14ac:dyDescent="0.25">
      <c r="B53" t="s">
        <v>83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>
        <v>265.60500000000002</v>
      </c>
      <c r="Q53" s="22">
        <v>378.50299999999999</v>
      </c>
    </row>
    <row r="54" spans="2:17" x14ac:dyDescent="0.25">
      <c r="B54" t="s">
        <v>84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>
        <v>63.780999999999999</v>
      </c>
      <c r="Q54" s="22">
        <v>123.65300000000001</v>
      </c>
    </row>
    <row r="55" spans="2:17" x14ac:dyDescent="0.25">
      <c r="B55" t="s">
        <v>85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>
        <v>50.765000000000001</v>
      </c>
      <c r="Q55" s="22">
        <v>53.581000000000003</v>
      </c>
    </row>
    <row r="56" spans="2:17" x14ac:dyDescent="0.25">
      <c r="B56" t="s">
        <v>86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>
        <v>86.753</v>
      </c>
      <c r="Q56" s="22">
        <v>106.785</v>
      </c>
    </row>
    <row r="57" spans="2:17" x14ac:dyDescent="0.25">
      <c r="B57" t="s">
        <v>87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>
        <v>17.321999999999999</v>
      </c>
      <c r="Q57" s="22">
        <v>52.338000000000001</v>
      </c>
    </row>
    <row r="58" spans="2:17" x14ac:dyDescent="0.25">
      <c r="B58" t="s">
        <v>88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>
        <v>13.154</v>
      </c>
      <c r="Q58" s="22">
        <v>5.133</v>
      </c>
    </row>
    <row r="59" spans="2:17" x14ac:dyDescent="0.25">
      <c r="B59" s="8" t="s">
        <v>89</v>
      </c>
      <c r="C59" s="22"/>
      <c r="D59" s="22"/>
      <c r="E59" s="22"/>
      <c r="F59" s="22"/>
      <c r="G59" s="22"/>
      <c r="H59" s="22"/>
      <c r="I59" s="22"/>
      <c r="J59" s="22"/>
      <c r="K59" s="22"/>
      <c r="L59" s="24">
        <f t="shared" ref="L59:P59" si="40">SUM(L53:L58)</f>
        <v>0</v>
      </c>
      <c r="M59" s="24">
        <f t="shared" si="40"/>
        <v>0</v>
      </c>
      <c r="N59" s="24">
        <f t="shared" si="40"/>
        <v>0</v>
      </c>
      <c r="O59" s="24">
        <f t="shared" si="40"/>
        <v>0</v>
      </c>
      <c r="P59" s="24">
        <f t="shared" si="40"/>
        <v>497.38</v>
      </c>
      <c r="Q59" s="24">
        <f>SUM(Q53:Q58)</f>
        <v>719.99299999999994</v>
      </c>
    </row>
    <row r="60" spans="2:17" x14ac:dyDescent="0.25">
      <c r="B60" t="s">
        <v>90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>
        <v>195.72300000000001</v>
      </c>
      <c r="Q60" s="22">
        <v>213.298</v>
      </c>
    </row>
    <row r="61" spans="2:17" x14ac:dyDescent="0.25">
      <c r="B61" t="s">
        <v>91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>
        <v>62.031999999999996</v>
      </c>
      <c r="Q61" s="22">
        <v>52.47</v>
      </c>
    </row>
    <row r="62" spans="2:17" x14ac:dyDescent="0.25">
      <c r="B62" t="s">
        <v>40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>
        <v>35.335000000000001</v>
      </c>
      <c r="Q62" s="22">
        <v>42.35</v>
      </c>
    </row>
    <row r="63" spans="2:17" x14ac:dyDescent="0.25">
      <c r="B63" s="8" t="s">
        <v>92</v>
      </c>
      <c r="C63" s="22"/>
      <c r="D63" s="22"/>
      <c r="E63" s="22"/>
      <c r="F63" s="22"/>
      <c r="G63" s="22"/>
      <c r="H63" s="22"/>
      <c r="I63" s="22"/>
      <c r="J63" s="22"/>
      <c r="K63" s="22"/>
      <c r="L63" s="24">
        <f t="shared" ref="L63:P63" si="41">SUM(L60:L62)+L59</f>
        <v>0</v>
      </c>
      <c r="M63" s="24">
        <f t="shared" si="41"/>
        <v>0</v>
      </c>
      <c r="N63" s="24">
        <f t="shared" si="41"/>
        <v>0</v>
      </c>
      <c r="O63" s="24">
        <f t="shared" si="41"/>
        <v>0</v>
      </c>
      <c r="P63" s="24">
        <f t="shared" si="41"/>
        <v>790.47</v>
      </c>
      <c r="Q63" s="24">
        <f>SUM(Q60:Q62)+Q59</f>
        <v>1028.1109999999999</v>
      </c>
    </row>
    <row r="64" spans="2:17" x14ac:dyDescent="0.25"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25">
      <c r="B65" t="s">
        <v>93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>
        <v>0.26300000000000001</v>
      </c>
      <c r="Q65" s="22">
        <v>0.255</v>
      </c>
    </row>
    <row r="66" spans="1:17" x14ac:dyDescent="0.25">
      <c r="B66" t="s">
        <v>94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>
        <v>232.93199999999999</v>
      </c>
      <c r="Q66" s="22">
        <v>245.149</v>
      </c>
    </row>
    <row r="67" spans="1:17" x14ac:dyDescent="0.25">
      <c r="B67" t="s">
        <v>95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>
        <v>1571.5740000000001</v>
      </c>
      <c r="Q67" s="22">
        <v>1912.797</v>
      </c>
    </row>
    <row r="68" spans="1:17" x14ac:dyDescent="0.25">
      <c r="B68" t="s">
        <v>96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>
        <v>-39.034999999999997</v>
      </c>
      <c r="Q68" s="22">
        <v>-50.732999999999997</v>
      </c>
    </row>
    <row r="69" spans="1:17" x14ac:dyDescent="0.25">
      <c r="B69" s="8" t="s">
        <v>97</v>
      </c>
      <c r="C69" s="22"/>
      <c r="D69" s="22"/>
      <c r="E69" s="22"/>
      <c r="F69" s="22"/>
      <c r="G69" s="22"/>
      <c r="H69" s="22"/>
      <c r="I69" s="22"/>
      <c r="J69" s="22"/>
      <c r="K69" s="22"/>
      <c r="L69" s="24">
        <f t="shared" ref="L69:P69" si="42">SUM(L65:L68)</f>
        <v>0</v>
      </c>
      <c r="M69" s="24">
        <f t="shared" si="42"/>
        <v>0</v>
      </c>
      <c r="N69" s="24">
        <f t="shared" si="42"/>
        <v>0</v>
      </c>
      <c r="O69" s="24">
        <f t="shared" si="42"/>
        <v>0</v>
      </c>
      <c r="P69" s="24">
        <f t="shared" si="42"/>
        <v>1765.7339999999999</v>
      </c>
      <c r="Q69" s="24">
        <f>SUM(Q65:Q68)</f>
        <v>2107.4679999999998</v>
      </c>
    </row>
    <row r="70" spans="1:17" x14ac:dyDescent="0.25"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25">
      <c r="B71" s="8" t="s">
        <v>98</v>
      </c>
      <c r="C71" s="22"/>
      <c r="D71" s="22"/>
      <c r="E71" s="22"/>
      <c r="F71" s="22"/>
      <c r="G71" s="22"/>
      <c r="H71" s="22"/>
      <c r="I71" s="22"/>
      <c r="J71" s="22"/>
      <c r="K71" s="22"/>
      <c r="L71" s="24">
        <f t="shared" ref="L71:P71" si="43">L69+L63</f>
        <v>0</v>
      </c>
      <c r="M71" s="24">
        <f t="shared" si="43"/>
        <v>0</v>
      </c>
      <c r="N71" s="24">
        <f t="shared" si="43"/>
        <v>0</v>
      </c>
      <c r="O71" s="24">
        <f t="shared" si="43"/>
        <v>0</v>
      </c>
      <c r="P71" s="24">
        <f t="shared" si="43"/>
        <v>2556.2039999999997</v>
      </c>
      <c r="Q71" s="24">
        <f>Q69+Q63</f>
        <v>3135.5789999999997</v>
      </c>
    </row>
    <row r="72" spans="1:17" x14ac:dyDescent="0.25"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25"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25">
      <c r="A74" s="6" t="s">
        <v>21</v>
      </c>
      <c r="B74" s="2" t="s">
        <v>99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25">
      <c r="B75" s="4" t="s">
        <v>66</v>
      </c>
      <c r="C75" s="22"/>
      <c r="D75" s="22"/>
      <c r="E75" s="22"/>
      <c r="F75" s="22"/>
      <c r="G75" s="22"/>
      <c r="H75" s="22"/>
      <c r="I75" s="22"/>
      <c r="J75" s="22"/>
      <c r="K75" s="22"/>
      <c r="L75" s="22">
        <f t="shared" ref="L75:P75" si="44">L18-L19</f>
        <v>0</v>
      </c>
      <c r="M75" s="22">
        <f t="shared" si="44"/>
        <v>0</v>
      </c>
      <c r="N75" s="22">
        <f t="shared" si="44"/>
        <v>0</v>
      </c>
      <c r="O75" s="22">
        <f t="shared" si="44"/>
        <v>451.94899999999996</v>
      </c>
      <c r="P75" s="22">
        <f t="shared" si="44"/>
        <v>516.82200000000023</v>
      </c>
      <c r="Q75" s="22">
        <f>Q18-Q19</f>
        <v>759.5</v>
      </c>
    </row>
    <row r="76" spans="1:17" x14ac:dyDescent="0.25">
      <c r="B76" t="s">
        <v>100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25"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25"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3:17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3:17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3:17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3:17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3:17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3:17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3:17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3:17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3:17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3:17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3:17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3:17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3:17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3:17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3:17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3:17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3:17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3:17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3:17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3:17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3:17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3:17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3:17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3:17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3:17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3:17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3:17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3:17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3:17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3:17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3:17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3:17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3:17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3:17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3:17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3:17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3:17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3:17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3:17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3:17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3:17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3:17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3:17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3:17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3:17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3:17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3:17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3:17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3:17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3:17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3:17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3:17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3:17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3:17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3:17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3:17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3:17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3:17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3:17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3:17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3:17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3:17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3:17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3:17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3:17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3:17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3:17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3:17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3:17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3:17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3:17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3:17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3:17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3:17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3:17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3:17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3:17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3:17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3:17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3:17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3:17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3:17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3:17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3:17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3:17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3:17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3:17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3:17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3:17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3:17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3:17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3:17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3:17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3:17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3:17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3:17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3:17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3:17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3:17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3:17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3:17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3:17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3:17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3:17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3:17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3:17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3:17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3:17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3:17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3:17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3:17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3:17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3:17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3:17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3:17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3:17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3:17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3:17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3:17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3:17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3:17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3:17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3:17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3:17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3:17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3:17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3:17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3:17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3:17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</sheetData>
  <hyperlinks>
    <hyperlink ref="A1" location="Main!A1" display="Main" xr:uid="{5B9FEB21-2238-411B-A227-65806C4397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2024-06-11T17:40:24Z</dcterms:created>
  <dcterms:modified xsi:type="dcterms:W3CDTF">2025-02-14T12:50:34Z</dcterms:modified>
</cp:coreProperties>
</file>