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46B697A-99C9-4CF7-B478-ED774C652254}" xr6:coauthVersionLast="47" xr6:coauthVersionMax="47" xr10:uidLastSave="{00000000-0000-0000-0000-000000000000}"/>
  <bookViews>
    <workbookView xWindow="19095" yWindow="0" windowWidth="19410" windowHeight="20925" activeTab="1" xr2:uid="{AA42F6BA-6E3A-4D2B-837D-B4F01F2F06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8" i="2" l="1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U38" i="2"/>
  <c r="U37" i="2"/>
  <c r="U36" i="2"/>
  <c r="T35" i="2"/>
  <c r="S35" i="2"/>
  <c r="R35" i="2"/>
  <c r="Q35" i="2"/>
  <c r="T34" i="2"/>
  <c r="S34" i="2"/>
  <c r="R34" i="2"/>
  <c r="Q34" i="2"/>
  <c r="T33" i="2"/>
  <c r="S33" i="2"/>
  <c r="R33" i="2"/>
  <c r="Q33" i="2"/>
  <c r="T32" i="2"/>
  <c r="S32" i="2"/>
  <c r="R32" i="2"/>
  <c r="Q32" i="2"/>
  <c r="U35" i="2"/>
  <c r="U34" i="2"/>
  <c r="U33" i="2"/>
  <c r="U32" i="2"/>
  <c r="T31" i="2"/>
  <c r="S31" i="2"/>
  <c r="R31" i="2"/>
  <c r="Q31" i="2"/>
  <c r="U31" i="2"/>
  <c r="T30" i="2"/>
  <c r="S30" i="2"/>
  <c r="R30" i="2"/>
  <c r="Q30" i="2"/>
  <c r="U30" i="2"/>
  <c r="R27" i="2"/>
  <c r="Q27" i="2"/>
  <c r="P27" i="2"/>
  <c r="U27" i="2"/>
  <c r="T27" i="2"/>
  <c r="S27" i="2"/>
  <c r="U7" i="2"/>
  <c r="T7" i="2"/>
  <c r="S7" i="2"/>
  <c r="R7" i="2"/>
  <c r="Q7" i="2"/>
  <c r="P7" i="2"/>
  <c r="J7" i="2"/>
  <c r="I7" i="2"/>
  <c r="H7" i="2"/>
  <c r="G7" i="2"/>
  <c r="F7" i="2"/>
  <c r="E7" i="2"/>
  <c r="D7" i="2"/>
  <c r="C7" i="2"/>
  <c r="U13" i="2"/>
  <c r="U17" i="2" s="1"/>
  <c r="U22" i="2" s="1"/>
  <c r="U25" i="2" s="1"/>
  <c r="G6" i="1"/>
  <c r="G5" i="1"/>
  <c r="N11" i="2"/>
  <c r="M11" i="2"/>
  <c r="L11" i="2"/>
  <c r="K11" i="2"/>
  <c r="J11" i="2"/>
  <c r="I11" i="2"/>
  <c r="H11" i="2"/>
  <c r="G11" i="2"/>
  <c r="F11" i="2"/>
  <c r="E11" i="2"/>
  <c r="D11" i="2"/>
  <c r="C11" i="2"/>
  <c r="T11" i="2"/>
  <c r="T13" i="2" s="1"/>
  <c r="T17" i="2" s="1"/>
  <c r="T22" i="2" s="1"/>
  <c r="T25" i="2" s="1"/>
  <c r="S11" i="2"/>
  <c r="S13" i="2" s="1"/>
  <c r="S17" i="2" s="1"/>
  <c r="S22" i="2" s="1"/>
  <c r="S25" i="2" s="1"/>
  <c r="R11" i="2"/>
  <c r="R13" i="2" s="1"/>
  <c r="R17" i="2" s="1"/>
  <c r="R22" i="2" s="1"/>
  <c r="R25" i="2" s="1"/>
  <c r="Q11" i="2"/>
  <c r="Q13" i="2" s="1"/>
  <c r="Q17" i="2" s="1"/>
  <c r="Q22" i="2" s="1"/>
  <c r="Q25" i="2" s="1"/>
  <c r="P11" i="2"/>
  <c r="P13" i="2" s="1"/>
  <c r="P17" i="2" s="1"/>
  <c r="P22" i="2" s="1"/>
  <c r="P25" i="2" s="1"/>
  <c r="U11" i="2"/>
  <c r="G4" i="1"/>
  <c r="G7" i="1" l="1"/>
</calcChain>
</file>

<file path=xl/sharedStrings.xml><?xml version="1.0" encoding="utf-8"?>
<sst xmlns="http://schemas.openxmlformats.org/spreadsheetml/2006/main" count="68" uniqueCount="63">
  <si>
    <t>DraftKings</t>
  </si>
  <si>
    <t>DKNG</t>
  </si>
  <si>
    <t>IR</t>
  </si>
  <si>
    <t>numbers in mio USD</t>
  </si>
  <si>
    <t>Price</t>
  </si>
  <si>
    <t>Shares</t>
  </si>
  <si>
    <t>MC</t>
  </si>
  <si>
    <t>Cash</t>
  </si>
  <si>
    <t>Debt</t>
  </si>
  <si>
    <t>EV</t>
  </si>
  <si>
    <t>Q324</t>
  </si>
  <si>
    <t>Q424</t>
  </si>
  <si>
    <t>Main</t>
  </si>
  <si>
    <t>Q124</t>
  </si>
  <si>
    <t>Q224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</si>
  <si>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</si>
  <si>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</si>
  <si>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</si>
  <si>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</si>
  <si>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</si>
  <si>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</si>
  <si>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</si>
  <si>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</si>
  <si>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</si>
  <si>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</si>
  <si>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</si>
  <si>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online and retail sports betting</t>
  </si>
  <si>
    <t>Brands: Sportsbook, iGaming, DFS, digital lottery courier</t>
  </si>
  <si>
    <t>Average Monthly Unique Players</t>
  </si>
  <si>
    <t>ARPU</t>
  </si>
  <si>
    <t>Sportsbook Handle</t>
  </si>
  <si>
    <t>Sportsbook Revenue</t>
  </si>
  <si>
    <t>iGaming Revenue</t>
  </si>
  <si>
    <t>Other Revenue</t>
  </si>
  <si>
    <t>Revenue</t>
  </si>
  <si>
    <t>Q123</t>
  </si>
  <si>
    <t>Q223</t>
  </si>
  <si>
    <t>Q323</t>
  </si>
  <si>
    <t>Q423</t>
  </si>
  <si>
    <t>EPS</t>
  </si>
  <si>
    <t>COGS</t>
  </si>
  <si>
    <t xml:space="preserve">Gross Margin </t>
  </si>
  <si>
    <t>S&amp;M</t>
  </si>
  <si>
    <t>Product &amp; Technology</t>
  </si>
  <si>
    <t>G&amp;A</t>
  </si>
  <si>
    <t>Operating Income</t>
  </si>
  <si>
    <t>Interest Income</t>
  </si>
  <si>
    <t>Interest Expense</t>
  </si>
  <si>
    <t>Loss on warrant liabilities</t>
  </si>
  <si>
    <t>Other Gains</t>
  </si>
  <si>
    <t>Pretax Income</t>
  </si>
  <si>
    <t>Tax Expense</t>
  </si>
  <si>
    <t>Loss from equity investments</t>
  </si>
  <si>
    <t>Net Income</t>
  </si>
  <si>
    <t xml:space="preserve">Sb Revenue Conversion </t>
  </si>
  <si>
    <t>Monthly Player Growth</t>
  </si>
  <si>
    <t>Sportsbook Handle Growth</t>
  </si>
  <si>
    <t>Sportsbook Revenue Growth</t>
  </si>
  <si>
    <t>iGaming Growth</t>
  </si>
  <si>
    <t>other Revenue Growth</t>
  </si>
  <si>
    <t>Revenue Growth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</si>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</sst>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2"/>
    <xf numFmtId="0" fontId="4" fillId="0" borderId="0" xfId="0" applyFont="1"/>
    <xf numFmtId="164" fontId="2" fillId="0" borderId="0" xfId="0" applyNumberFormat="1" applyFont="1"/>
    <xf numFmtId="9" fontId="0" fillId="0" borderId="0" xfId="1" applyFont="1"/>
    <xf numFmtId="4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7A4C-EC84-45CB-BEFB-F58915D984EC}">
  <dimension ref="A1:H14"/>
  <sheetViews>
    <sheetView zoomScale="200" zoomScaleNormal="200" workbookViewId="0">
      <selection activeCell="G7" sqref="G7"/>
    </sheetView>
  </sheetViews>
  <sheetFormatPr defaultRowHeight="15" x14ac:dyDescent="0.25"/>
  <cols>
    <col min="1" max="1" width="3.7109375" customWidth="1"/>
  </cols>
  <sheetData>
    <row r="1" spans="1:8" x14ac:dyDescent="0.25">
      <c r="A1" s="3" t="s">
        <v>0</v>
      </c>
    </row>
    <row r="2" spans="1:8" x14ac:dyDescent="0.25">
      <c r="A2" t="s">
        <v>3</v>
      </c>
      <c r="F2" t="s">
        <v>4</v>
      </c>
      <c r="G2">
        <v>44.47</v>
      </c>
    </row>
    <row r="3" spans="1:8" x14ac:dyDescent="0.25">
      <c r="F3" t="s">
        <v>5</v>
      </c>
      <c r="G3" s="1">
        <v>489.95622100000003</v>
      </c>
      <c r="H3" s="2" t="s">
        <v>11</v>
      </c>
    </row>
    <row r="4" spans="1:8" x14ac:dyDescent="0.25">
      <c r="B4" t="s">
        <v>1</v>
      </c>
      <c r="F4" t="s">
        <v>6</v>
      </c>
      <c r="G4" s="1">
        <f>+G2*G3</f>
        <v>21788.353147870002</v>
      </c>
    </row>
    <row r="5" spans="1:8" x14ac:dyDescent="0.25">
      <c r="B5" t="s">
        <v>2</v>
      </c>
      <c r="F5" t="s">
        <v>7</v>
      </c>
      <c r="G5" s="1">
        <f>788.287+16.499</f>
        <v>804.78600000000006</v>
      </c>
      <c r="H5" s="2" t="s">
        <v>11</v>
      </c>
    </row>
    <row r="6" spans="1:8" x14ac:dyDescent="0.25">
      <c r="F6" t="s">
        <v>8</v>
      </c>
      <c r="G6" s="1">
        <f>1256.429+22.033</f>
        <v>1278.462</v>
      </c>
      <c r="H6" s="2" t="s">
        <v>11</v>
      </c>
    </row>
    <row r="7" spans="1:8" x14ac:dyDescent="0.25">
      <c r="F7" t="s">
        <v>9</v>
      </c>
      <c r="G7" s="1">
        <f>+G4-G5+G6</f>
        <v>22262.029147870002</v>
      </c>
    </row>
    <row r="12" spans="1:8" x14ac:dyDescent="0.25">
      <c r="B12" s="5" t="s">
        <v>25</v>
      </c>
    </row>
    <row r="13" spans="1:8" x14ac:dyDescent="0.25">
      <c r="B13" t="s">
        <v>26</v>
      </c>
    </row>
    <row r="14" spans="1:8" x14ac:dyDescent="0.25">
      <c r="B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405D-67F6-4575-A774-550F7957953B}">
  <dimension ref="A1:BX243"/>
  <sheetViews>
    <sheetView tabSelected="1" zoomScale="200" zoomScaleNormal="200" workbookViewId="0">
      <pane xSplit="2" ySplit="2" topLeftCell="R16" activePane="bottomRight" state="frozen"/>
      <selection pane="topRight" activeCell="C1" sqref="C1"/>
      <selection pane="bottomLeft" activeCell="A3" sqref="A3"/>
      <selection pane="bottomRight" activeCell="V36" sqref="V36"/>
    </sheetView>
  </sheetViews>
  <sheetFormatPr defaultRowHeight="15" x14ac:dyDescent="0.25"/>
  <cols>
    <col min="1" max="1" width="5.42578125" bestFit="1" customWidth="1"/>
    <col min="2" max="2" width="29.42578125" bestFit="1" customWidth="1"/>
  </cols>
  <sheetData>
    <row r="1" spans="1:76" x14ac:dyDescent="0.25">
      <c r="A1" s="4" t="s">
        <v>12</v>
      </c>
    </row>
    <row r="2" spans="1:76" x14ac:dyDescent="0.25">
      <c r="C2" s="2" t="s">
        <v>35</v>
      </c>
      <c r="D2" s="2" t="s">
        <v>36</v>
      </c>
      <c r="E2" s="2" t="s">
        <v>37</v>
      </c>
      <c r="F2" s="2" t="s">
        <v>38</v>
      </c>
      <c r="G2" s="2" t="s">
        <v>13</v>
      </c>
      <c r="H2" s="2" t="s">
        <v>14</v>
      </c>
      <c r="I2" s="2" t="s">
        <v>10</v>
      </c>
      <c r="J2" s="2" t="s">
        <v>11</v>
      </c>
      <c r="K2" s="2" t="s">
        <v>15</v>
      </c>
      <c r="L2" s="2" t="s">
        <v>16</v>
      </c>
      <c r="M2" s="2" t="s">
        <v>17</v>
      </c>
      <c r="N2" s="2" t="s">
        <v>18</v>
      </c>
      <c r="O2" s="2"/>
      <c r="P2" s="2" t="s">
        <v>19</v>
      </c>
      <c r="Q2" s="2" t="s">
        <v>20</v>
      </c>
      <c r="R2" s="2" t="s">
        <v>21</v>
      </c>
      <c r="S2" s="2" t="s">
        <v>22</v>
      </c>
      <c r="T2" s="2" t="s">
        <v>23</v>
      </c>
      <c r="U2" s="2" t="s">
        <v>24</v>
      </c>
    </row>
    <row r="3" spans="1:76" x14ac:dyDescent="0.25">
      <c r="B3" t="s">
        <v>28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>
        <v>1.9</v>
      </c>
      <c r="T3" s="1">
        <v>2.7</v>
      </c>
      <c r="U3" s="1">
        <v>3.7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x14ac:dyDescent="0.25">
      <c r="B4" t="s">
        <v>29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>
        <v>96</v>
      </c>
      <c r="T4" s="1">
        <v>113</v>
      </c>
      <c r="U4" s="1">
        <v>106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x14ac:dyDescent="0.25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</row>
    <row r="6" spans="1:76" x14ac:dyDescent="0.25">
      <c r="B6" t="s">
        <v>30</v>
      </c>
      <c r="C6" s="1">
        <v>8841.8269999999993</v>
      </c>
      <c r="D6" s="1">
        <v>7395.1419999999998</v>
      </c>
      <c r="E6" s="1">
        <v>8291.9359999999997</v>
      </c>
      <c r="F6" s="1">
        <v>12943.111000000001</v>
      </c>
      <c r="G6" s="1">
        <v>12001.424000000001</v>
      </c>
      <c r="H6" s="1">
        <v>10793.013999999999</v>
      </c>
      <c r="I6" s="1">
        <v>10365.067999999999</v>
      </c>
      <c r="J6" s="1">
        <v>14901.643</v>
      </c>
      <c r="K6" s="1"/>
      <c r="L6" s="1"/>
      <c r="M6" s="1"/>
      <c r="N6" s="1"/>
      <c r="O6" s="1"/>
      <c r="P6" s="1"/>
      <c r="Q6" s="1"/>
      <c r="R6" s="1"/>
      <c r="S6" s="1">
        <v>23374.155999999999</v>
      </c>
      <c r="T6" s="1">
        <v>37436.016000000003</v>
      </c>
      <c r="U6" s="1">
        <v>48061.148000000001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</row>
    <row r="7" spans="1:76" x14ac:dyDescent="0.25">
      <c r="B7" t="s">
        <v>54</v>
      </c>
      <c r="C7" s="7">
        <f>+C8/C6</f>
        <v>4.5466847519183541E-2</v>
      </c>
      <c r="D7" s="7">
        <f t="shared" ref="D7:J7" si="0">+D8/D6</f>
        <v>6.981961942042493E-2</v>
      </c>
      <c r="E7" s="7">
        <f t="shared" si="0"/>
        <v>5.1527291093418963E-2</v>
      </c>
      <c r="F7" s="7">
        <f t="shared" si="0"/>
        <v>5.8780767622250943E-2</v>
      </c>
      <c r="G7" s="7">
        <f t="shared" si="0"/>
        <v>6.1163991872964396E-2</v>
      </c>
      <c r="H7" s="7">
        <f t="shared" si="0"/>
        <v>6.3642000279069411E-2</v>
      </c>
      <c r="I7" s="7">
        <f t="shared" si="0"/>
        <v>6.3378262448447034E-2</v>
      </c>
      <c r="J7" s="7">
        <f t="shared" si="0"/>
        <v>5.5362552974863248E-2</v>
      </c>
      <c r="K7" s="1"/>
      <c r="L7" s="1"/>
      <c r="M7" s="1"/>
      <c r="N7" s="1"/>
      <c r="O7" s="1"/>
      <c r="P7" s="7" t="e">
        <f t="shared" ref="P7" si="1">+P8/P6</f>
        <v>#DIV/0!</v>
      </c>
      <c r="Q7" s="7" t="e">
        <f t="shared" ref="Q7" si="2">+Q8/Q6</f>
        <v>#DIV/0!</v>
      </c>
      <c r="R7" s="7" t="e">
        <f t="shared" ref="R7" si="3">+R8/R6</f>
        <v>#DIV/0!</v>
      </c>
      <c r="S7" s="7">
        <f t="shared" ref="S7" si="4">+S8/S6</f>
        <v>4.418491089047237E-2</v>
      </c>
      <c r="T7" s="7">
        <f t="shared" ref="T7" si="5">+T8/T6</f>
        <v>5.6266751248316586E-2</v>
      </c>
      <c r="U7" s="7">
        <f t="shared" ref="U7" si="6">+U8/U6</f>
        <v>6.039924389654612E-2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</row>
    <row r="8" spans="1:76" x14ac:dyDescent="0.25">
      <c r="B8" t="s">
        <v>31</v>
      </c>
      <c r="C8" s="1">
        <v>402.01</v>
      </c>
      <c r="D8" s="1">
        <v>516.32600000000002</v>
      </c>
      <c r="E8" s="1">
        <v>427.26100000000002</v>
      </c>
      <c r="F8" s="1">
        <v>760.80600000000004</v>
      </c>
      <c r="G8" s="1">
        <v>734.05499999999995</v>
      </c>
      <c r="H8" s="1">
        <v>686.88900000000001</v>
      </c>
      <c r="I8" s="1">
        <v>656.92</v>
      </c>
      <c r="J8" s="1">
        <v>824.99300000000005</v>
      </c>
      <c r="K8" s="1"/>
      <c r="L8" s="1"/>
      <c r="M8" s="1"/>
      <c r="N8" s="1"/>
      <c r="O8" s="1"/>
      <c r="P8" s="1"/>
      <c r="Q8" s="1"/>
      <c r="R8" s="1"/>
      <c r="S8" s="1">
        <v>1032.7850000000001</v>
      </c>
      <c r="T8" s="1">
        <v>2106.4029999999998</v>
      </c>
      <c r="U8" s="1">
        <v>2902.857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</row>
    <row r="9" spans="1:76" x14ac:dyDescent="0.25">
      <c r="B9" t="s">
        <v>32</v>
      </c>
      <c r="C9" s="1">
        <v>280.72899999999998</v>
      </c>
      <c r="D9" s="1">
        <v>288.25099999999998</v>
      </c>
      <c r="E9" s="1">
        <v>296.24</v>
      </c>
      <c r="F9" s="1">
        <v>351.529</v>
      </c>
      <c r="G9" s="1">
        <v>369.99700000000001</v>
      </c>
      <c r="H9" s="1">
        <v>350.55200000000002</v>
      </c>
      <c r="I9" s="1">
        <v>361.46</v>
      </c>
      <c r="J9" s="1">
        <v>425.79899999999998</v>
      </c>
      <c r="K9" s="1"/>
      <c r="L9" s="1"/>
      <c r="M9" s="1"/>
      <c r="N9" s="1"/>
      <c r="O9" s="1"/>
      <c r="P9" s="1"/>
      <c r="Q9" s="1"/>
      <c r="R9" s="1"/>
      <c r="S9" s="1">
        <v>821.84699999999998</v>
      </c>
      <c r="T9" s="1">
        <v>1216.749</v>
      </c>
      <c r="U9" s="1">
        <v>1507.808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</row>
    <row r="10" spans="1:76" x14ac:dyDescent="0.25">
      <c r="B10" t="s">
        <v>33</v>
      </c>
      <c r="C10" s="1">
        <v>86.912999999999997</v>
      </c>
      <c r="D10" s="1">
        <v>70.349999999999994</v>
      </c>
      <c r="E10" s="1">
        <v>66.456000000000003</v>
      </c>
      <c r="F10" s="1">
        <v>118.52200000000001</v>
      </c>
      <c r="G10" s="1">
        <v>70.944000000000003</v>
      </c>
      <c r="H10" s="1">
        <v>67</v>
      </c>
      <c r="I10" s="1">
        <v>77.11</v>
      </c>
      <c r="J10" s="1">
        <v>141.88999999999999</v>
      </c>
      <c r="K10" s="1"/>
      <c r="L10" s="1"/>
      <c r="M10" s="1"/>
      <c r="N10" s="1"/>
      <c r="O10" s="1"/>
      <c r="P10" s="1"/>
      <c r="Q10" s="1"/>
      <c r="R10" s="1"/>
      <c r="S10" s="1">
        <v>385.82900000000001</v>
      </c>
      <c r="T10" s="1">
        <v>342.24099999999999</v>
      </c>
      <c r="U10" s="1">
        <v>357.03399999999999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</row>
    <row r="11" spans="1:76" x14ac:dyDescent="0.25">
      <c r="B11" t="s">
        <v>34</v>
      </c>
      <c r="C11" s="6">
        <f t="shared" ref="C11" si="7">+SUM(C8:C10)</f>
        <v>769.65200000000004</v>
      </c>
      <c r="D11" s="6">
        <f t="shared" ref="D11" si="8">+SUM(D8:D10)</f>
        <v>874.92700000000002</v>
      </c>
      <c r="E11" s="6">
        <f t="shared" ref="E11" si="9">+SUM(E8:E10)</f>
        <v>789.95699999999999</v>
      </c>
      <c r="F11" s="6">
        <f t="shared" ref="F11" si="10">+SUM(F8:F10)</f>
        <v>1230.857</v>
      </c>
      <c r="G11" s="6">
        <f t="shared" ref="G11" si="11">+SUM(G8:G10)</f>
        <v>1174.9959999999999</v>
      </c>
      <c r="H11" s="6">
        <f t="shared" ref="H11" si="12">+SUM(H8:H10)</f>
        <v>1104.441</v>
      </c>
      <c r="I11" s="6">
        <f t="shared" ref="I11" si="13">+SUM(I8:I10)</f>
        <v>1095.4899999999998</v>
      </c>
      <c r="J11" s="6">
        <f t="shared" ref="J11" si="14">+SUM(J8:J10)</f>
        <v>1392.6819999999998</v>
      </c>
      <c r="K11" s="6">
        <f t="shared" ref="K11" si="15">+SUM(K8:K10)</f>
        <v>0</v>
      </c>
      <c r="L11" s="6">
        <f t="shared" ref="L11" si="16">+SUM(L8:L10)</f>
        <v>0</v>
      </c>
      <c r="M11" s="6">
        <f t="shared" ref="M11" si="17">+SUM(M8:M10)</f>
        <v>0</v>
      </c>
      <c r="N11" s="6">
        <f t="shared" ref="N11" si="18">+SUM(N8:N10)</f>
        <v>0</v>
      </c>
      <c r="O11" s="1"/>
      <c r="P11" s="6">
        <f t="shared" ref="P11:T11" si="19">+SUM(P8:P10)</f>
        <v>0</v>
      </c>
      <c r="Q11" s="6">
        <f t="shared" si="19"/>
        <v>0</v>
      </c>
      <c r="R11" s="6">
        <f t="shared" si="19"/>
        <v>0</v>
      </c>
      <c r="S11" s="6">
        <f t="shared" si="19"/>
        <v>2240.4610000000002</v>
      </c>
      <c r="T11" s="6">
        <f t="shared" si="19"/>
        <v>3665.393</v>
      </c>
      <c r="U11" s="6">
        <f>+SUM(U8:U10)</f>
        <v>4767.6989999999996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</row>
    <row r="12" spans="1:76" x14ac:dyDescent="0.25">
      <c r="B12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>
        <v>1484.2729999999999</v>
      </c>
      <c r="T12" s="1">
        <v>2292.1750000000002</v>
      </c>
      <c r="U12" s="1">
        <v>2950.5610000000001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</row>
    <row r="13" spans="1:76" x14ac:dyDescent="0.25">
      <c r="B13" t="s">
        <v>41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f t="shared" ref="P13:T13" si="20">+P11-P12</f>
        <v>0</v>
      </c>
      <c r="Q13" s="1">
        <f t="shared" si="20"/>
        <v>0</v>
      </c>
      <c r="R13" s="1">
        <f t="shared" si="20"/>
        <v>0</v>
      </c>
      <c r="S13" s="1">
        <f t="shared" si="20"/>
        <v>756.18800000000033</v>
      </c>
      <c r="T13" s="1">
        <f t="shared" si="20"/>
        <v>1373.2179999999998</v>
      </c>
      <c r="U13" s="1">
        <f>+U11-U12</f>
        <v>1817.1379999999995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</row>
    <row r="14" spans="1:76" x14ac:dyDescent="0.25">
      <c r="B14" t="s">
        <v>42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>
        <v>1185.9770000000001</v>
      </c>
      <c r="T14" s="1">
        <v>1200.7180000000001</v>
      </c>
      <c r="U14" s="1">
        <v>1264.92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</row>
    <row r="15" spans="1:76" x14ac:dyDescent="0.25">
      <c r="B15" t="s">
        <v>43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>
        <v>318.24700000000001</v>
      </c>
      <c r="T15" s="1">
        <v>355.15600000000001</v>
      </c>
      <c r="U15" s="1">
        <v>397.11399999999998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</row>
    <row r="16" spans="1:76" x14ac:dyDescent="0.25">
      <c r="B16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>
        <v>763.72</v>
      </c>
      <c r="T16" s="1">
        <v>606.56899999999996</v>
      </c>
      <c r="U16" s="1">
        <v>764.10299999999995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2:76" x14ac:dyDescent="0.25">
      <c r="B17" t="s">
        <v>45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f t="shared" ref="P17:T17" si="21">+P13-SUM(P14:P16)</f>
        <v>0</v>
      </c>
      <c r="Q17" s="1">
        <f t="shared" si="21"/>
        <v>0</v>
      </c>
      <c r="R17" s="1">
        <f t="shared" si="21"/>
        <v>0</v>
      </c>
      <c r="S17" s="1">
        <f t="shared" si="21"/>
        <v>-1511.7560000000001</v>
      </c>
      <c r="T17" s="1">
        <f t="shared" si="21"/>
        <v>-789.22500000000036</v>
      </c>
      <c r="U17" s="1">
        <f>+U13-SUM(U14:U16)</f>
        <v>-608.99900000000071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</row>
    <row r="18" spans="2:76" x14ac:dyDescent="0.25">
      <c r="B18" t="s">
        <v>46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>
        <v>21.353000000000002</v>
      </c>
      <c r="T18" s="1">
        <v>58.417999999999999</v>
      </c>
      <c r="U18" s="1">
        <v>47.259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</row>
    <row r="19" spans="2:76" x14ac:dyDescent="0.25">
      <c r="B19" t="s">
        <v>47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2.6509999999999998</v>
      </c>
      <c r="T19" s="1">
        <v>2.6789999999999998</v>
      </c>
      <c r="U19" s="1">
        <v>2.9590000000000001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</row>
    <row r="20" spans="2:76" x14ac:dyDescent="0.25">
      <c r="B20" t="s">
        <v>48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>
        <v>-29.396000000000001</v>
      </c>
      <c r="T20" s="1">
        <v>57.542999999999999</v>
      </c>
      <c r="U20" s="1">
        <v>4.9450000000000003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</row>
    <row r="21" spans="2:76" x14ac:dyDescent="0.25">
      <c r="B21" t="s">
        <v>49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>
        <v>20.7</v>
      </c>
      <c r="T21" s="1">
        <v>-0.224</v>
      </c>
      <c r="U21" s="1">
        <v>-23.513999999999999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</row>
    <row r="22" spans="2:76" x14ac:dyDescent="0.25">
      <c r="B22" t="s">
        <v>50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>
        <f t="shared" ref="P22:T22" si="22">+P17+P18-P19-P20+P21</f>
        <v>0</v>
      </c>
      <c r="Q22" s="1">
        <f t="shared" si="22"/>
        <v>0</v>
      </c>
      <c r="R22" s="1">
        <f t="shared" si="22"/>
        <v>0</v>
      </c>
      <c r="S22" s="1">
        <f t="shared" si="22"/>
        <v>-1442.9580000000001</v>
      </c>
      <c r="T22" s="1">
        <f t="shared" si="22"/>
        <v>-791.25300000000038</v>
      </c>
      <c r="U22" s="1">
        <f>+U17+U18-U19-U20+U21</f>
        <v>-593.1580000000007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</row>
    <row r="23" spans="2:76" x14ac:dyDescent="0.25">
      <c r="B23" t="s">
        <v>51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-67.885999999999996</v>
      </c>
      <c r="T23" s="1">
        <v>10.17</v>
      </c>
      <c r="U23" s="1">
        <v>-86.340999999999994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</row>
    <row r="24" spans="2:76" x14ac:dyDescent="0.25">
      <c r="B24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2.895</v>
      </c>
      <c r="T24" s="1">
        <v>0.71899999999999997</v>
      </c>
      <c r="U24" s="1">
        <v>0.46800000000000003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2:76" x14ac:dyDescent="0.25">
      <c r="B25" t="s">
        <v>53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f t="shared" ref="P25:T25" si="23">+P22-P23-P24</f>
        <v>0</v>
      </c>
      <c r="Q25" s="1">
        <f t="shared" si="23"/>
        <v>0</v>
      </c>
      <c r="R25" s="1">
        <f t="shared" si="23"/>
        <v>0</v>
      </c>
      <c r="S25" s="1">
        <f t="shared" si="23"/>
        <v>-1377.9670000000001</v>
      </c>
      <c r="T25" s="1">
        <f t="shared" si="23"/>
        <v>-802.14200000000039</v>
      </c>
      <c r="U25" s="1">
        <f>+U22-U23-U24</f>
        <v>-507.28500000000071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2:7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2:76" x14ac:dyDescent="0.25">
      <c r="B27" t="s">
        <v>39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8" t="e">
        <f t="shared" ref="P27:R27" si="24">+P25/P28</f>
        <v>#DIV/0!</v>
      </c>
      <c r="Q27" s="8" t="e">
        <f t="shared" si="24"/>
        <v>#DIV/0!</v>
      </c>
      <c r="R27" s="8" t="e">
        <f t="shared" si="24"/>
        <v>#DIV/0!</v>
      </c>
      <c r="S27" s="8">
        <f>+S25/S28</f>
        <v>-3.1567605088508248</v>
      </c>
      <c r="T27" s="8">
        <f t="shared" ref="T27:U27" si="25">+T25/T28</f>
        <v>-1.7339899135104062</v>
      </c>
      <c r="U27" s="8">
        <f t="shared" si="25"/>
        <v>-1.0525589579088475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2:76" x14ac:dyDescent="0.25">
      <c r="B28" t="s">
        <v>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>
        <v>436.51299999999998</v>
      </c>
      <c r="T28" s="1">
        <v>462.59899999999999</v>
      </c>
      <c r="U28" s="1">
        <v>481.95400000000001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2:7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2:76" x14ac:dyDescent="0.25">
      <c r="B30" t="s">
        <v>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7" t="e">
        <f t="shared" ref="Q30:U30" si="26">+Q3/P3-1</f>
        <v>#DIV/0!</v>
      </c>
      <c r="R30" s="7" t="e">
        <f t="shared" si="26"/>
        <v>#DIV/0!</v>
      </c>
      <c r="S30" s="7" t="e">
        <f t="shared" si="26"/>
        <v>#DIV/0!</v>
      </c>
      <c r="T30" s="7">
        <f t="shared" si="26"/>
        <v>0.42105263157894757</v>
      </c>
      <c r="U30" s="7">
        <f>+U3/T3-1</f>
        <v>0.37037037037037024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2:76" x14ac:dyDescent="0.25">
      <c r="B31" t="s">
        <v>56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7" t="e">
        <f t="shared" ref="Q31:U31" si="27">+Q6/P6-1</f>
        <v>#DIV/0!</v>
      </c>
      <c r="R31" s="7" t="e">
        <f t="shared" si="27"/>
        <v>#DIV/0!</v>
      </c>
      <c r="S31" s="7" t="e">
        <f t="shared" si="27"/>
        <v>#DIV/0!</v>
      </c>
      <c r="T31" s="7">
        <f t="shared" si="27"/>
        <v>0.60159862028815092</v>
      </c>
      <c r="U31" s="7">
        <f>+U6/T6-1</f>
        <v>0.28382112028160256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2:76" x14ac:dyDescent="0.25">
      <c r="B32" t="s">
        <v>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7" t="e">
        <f t="shared" ref="Q32:U35" si="28">+Q8/P8-1</f>
        <v>#DIV/0!</v>
      </c>
      <c r="R32" s="7" t="e">
        <f t="shared" si="28"/>
        <v>#DIV/0!</v>
      </c>
      <c r="S32" s="7" t="e">
        <f t="shared" si="28"/>
        <v>#DIV/0!</v>
      </c>
      <c r="T32" s="7">
        <f t="shared" si="28"/>
        <v>1.0395367864560385</v>
      </c>
      <c r="U32" s="7">
        <f>+U8/T8-1</f>
        <v>0.37811093128902695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2:76" x14ac:dyDescent="0.25">
      <c r="B33" t="s">
        <v>58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7" t="e">
        <f t="shared" si="28"/>
        <v>#DIV/0!</v>
      </c>
      <c r="R33" s="7" t="e">
        <f t="shared" si="28"/>
        <v>#DIV/0!</v>
      </c>
      <c r="S33" s="7" t="e">
        <f t="shared" si="28"/>
        <v>#DIV/0!</v>
      </c>
      <c r="T33" s="7">
        <f t="shared" si="28"/>
        <v>0.48050549554844157</v>
      </c>
      <c r="U33" s="7">
        <f t="shared" ref="U33:U35" si="29">+U9/T9-1</f>
        <v>0.23921038768061442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2:76" x14ac:dyDescent="0.25">
      <c r="B34" t="s">
        <v>59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7" t="e">
        <f t="shared" si="28"/>
        <v>#DIV/0!</v>
      </c>
      <c r="R34" s="7" t="e">
        <f t="shared" si="28"/>
        <v>#DIV/0!</v>
      </c>
      <c r="S34" s="7" t="e">
        <f t="shared" si="28"/>
        <v>#DIV/0!</v>
      </c>
      <c r="T34" s="7">
        <f t="shared" si="28"/>
        <v>-0.11297232711900873</v>
      </c>
      <c r="U34" s="7">
        <f t="shared" si="29"/>
        <v>4.3223926998810835E-2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2:76" x14ac:dyDescent="0.25">
      <c r="B35" t="s">
        <v>60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7" t="e">
        <f t="shared" si="28"/>
        <v>#DIV/0!</v>
      </c>
      <c r="R35" s="7" t="e">
        <f t="shared" si="28"/>
        <v>#DIV/0!</v>
      </c>
      <c r="S35" s="7" t="e">
        <f t="shared" si="28"/>
        <v>#DIV/0!</v>
      </c>
      <c r="T35" s="7">
        <f t="shared" si="28"/>
        <v>0.63599946618129022</v>
      </c>
      <c r="U35" s="7">
        <f t="shared" si="29"/>
        <v>0.30073337292890545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2:76" x14ac:dyDescent="0.25">
      <c r="B36" t="s">
        <v>41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7" t="e">
        <f t="shared" ref="P36:U36" si="30">+P13/P11</f>
        <v>#DIV/0!</v>
      </c>
      <c r="Q36" s="7" t="e">
        <f t="shared" si="30"/>
        <v>#DIV/0!</v>
      </c>
      <c r="R36" s="7" t="e">
        <f t="shared" si="30"/>
        <v>#DIV/0!</v>
      </c>
      <c r="S36" s="7">
        <f t="shared" si="30"/>
        <v>0.33751446688873415</v>
      </c>
      <c r="T36" s="7">
        <f t="shared" si="30"/>
        <v>0.37464413775003114</v>
      </c>
      <c r="U36" s="7">
        <f>+U13/U11</f>
        <v>0.3811352184775087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2:76" x14ac:dyDescent="0.25">
      <c r="B37" t="s">
        <v>61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7" t="e">
        <f t="shared" ref="P37:U37" si="31">+P17/P11</f>
        <v>#DIV/0!</v>
      </c>
      <c r="Q37" s="7" t="e">
        <f t="shared" si="31"/>
        <v>#DIV/0!</v>
      </c>
      <c r="R37" s="7" t="e">
        <f t="shared" si="31"/>
        <v>#DIV/0!</v>
      </c>
      <c r="S37" s="7">
        <f t="shared" si="31"/>
        <v>-0.67475220501495004</v>
      </c>
      <c r="T37" s="7">
        <f t="shared" si="31"/>
        <v>-0.21531797545310977</v>
      </c>
      <c r="U37" s="7">
        <f>+U17/U11</f>
        <v>-0.12773436410310315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2:76" x14ac:dyDescent="0.25">
      <c r="B38" t="s">
        <v>62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7" t="e">
        <f t="shared" ref="P38:U38" si="32">+P23/P22</f>
        <v>#DIV/0!</v>
      </c>
      <c r="Q38" s="7" t="e">
        <f t="shared" si="32"/>
        <v>#DIV/0!</v>
      </c>
      <c r="R38" s="7" t="e">
        <f t="shared" si="32"/>
        <v>#DIV/0!</v>
      </c>
      <c r="S38" s="7">
        <f t="shared" si="32"/>
        <v>4.7046414379351302E-2</v>
      </c>
      <c r="T38" s="7">
        <f t="shared" si="32"/>
        <v>-1.2853031836846111E-2</v>
      </c>
      <c r="U38" s="7">
        <f>+U23/U22</f>
        <v>0.14556155358268774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2:7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2:7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2:7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</row>
    <row r="42" spans="2:7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</row>
    <row r="43" spans="2:7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</row>
    <row r="44" spans="2:7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</row>
    <row r="45" spans="2:7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</row>
    <row r="46" spans="2:7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</row>
    <row r="47" spans="2:7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</row>
    <row r="48" spans="2:7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</row>
    <row r="49" spans="3:7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</row>
    <row r="50" spans="3:7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3:7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</row>
    <row r="52" spans="3:7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</row>
    <row r="53" spans="3:7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</row>
    <row r="54" spans="3:7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</row>
    <row r="55" spans="3:7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</row>
    <row r="56" spans="3:7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</row>
    <row r="57" spans="3:7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</row>
    <row r="58" spans="3:7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</row>
    <row r="59" spans="3:7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</row>
    <row r="60" spans="3:7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</row>
    <row r="61" spans="3:7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3:7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</row>
    <row r="63" spans="3:7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</row>
    <row r="64" spans="3:7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</row>
    <row r="65" spans="3:7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</row>
    <row r="66" spans="3:7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</row>
    <row r="67" spans="3:7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</row>
    <row r="68" spans="3:7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3:7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3:7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</row>
    <row r="71" spans="3:7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3:7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3:7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</row>
    <row r="74" spans="3:7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</row>
    <row r="75" spans="3:7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</row>
    <row r="76" spans="3:7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</row>
    <row r="77" spans="3:7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</row>
    <row r="78" spans="3:7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</row>
    <row r="79" spans="3:7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3:7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3:7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3:7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3:7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3:7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3:7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3:7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3:7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</row>
    <row r="88" spans="3:7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</row>
    <row r="89" spans="3:7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</row>
    <row r="90" spans="3:7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</row>
    <row r="91" spans="3:7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</row>
    <row r="92" spans="3:7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</row>
    <row r="93" spans="3:7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</row>
    <row r="94" spans="3:7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</row>
    <row r="95" spans="3:7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3:7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</row>
    <row r="97" spans="3:7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</row>
    <row r="98" spans="3:7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</row>
    <row r="99" spans="3:7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</row>
    <row r="100" spans="3:7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</row>
    <row r="101" spans="3:7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</row>
    <row r="102" spans="3:7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3:7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3:7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3:7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</row>
    <row r="106" spans="3:7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</row>
    <row r="107" spans="3:7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</row>
    <row r="108" spans="3:7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</row>
    <row r="109" spans="3:7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</row>
    <row r="110" spans="3:7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</row>
    <row r="111" spans="3:7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</row>
    <row r="112" spans="3:7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</row>
    <row r="113" spans="3:7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</row>
    <row r="114" spans="3:7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</row>
    <row r="115" spans="3:7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</row>
    <row r="116" spans="3:7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</row>
    <row r="117" spans="3:7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</row>
    <row r="118" spans="3:7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</row>
    <row r="119" spans="3:7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</row>
    <row r="120" spans="3:7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</row>
    <row r="121" spans="3:7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</row>
    <row r="122" spans="3:7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</row>
    <row r="123" spans="3:7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</row>
    <row r="124" spans="3:7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</row>
    <row r="125" spans="3:7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</row>
    <row r="126" spans="3:7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</row>
    <row r="127" spans="3:7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</row>
    <row r="128" spans="3:7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</row>
    <row r="129" spans="3:7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</row>
    <row r="130" spans="3:7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</row>
    <row r="131" spans="3:7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</row>
    <row r="132" spans="3:7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</row>
    <row r="133" spans="3:7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</row>
    <row r="134" spans="3:7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</row>
    <row r="135" spans="3:7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</row>
    <row r="136" spans="3:7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</row>
    <row r="137" spans="3:7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</row>
    <row r="138" spans="3:7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</row>
    <row r="139" spans="3:7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</row>
    <row r="140" spans="3:7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</row>
    <row r="141" spans="3:7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</row>
    <row r="142" spans="3:7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</row>
    <row r="143" spans="3:7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</row>
    <row r="144" spans="3:7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</row>
    <row r="145" spans="3:7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</row>
    <row r="146" spans="3:7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</row>
    <row r="147" spans="3:7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</row>
    <row r="148" spans="3:7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</row>
    <row r="149" spans="3:7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</row>
    <row r="150" spans="3:7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</row>
    <row r="151" spans="3:7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</row>
    <row r="152" spans="3:7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</row>
    <row r="153" spans="3:7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</row>
    <row r="154" spans="3:7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</row>
    <row r="155" spans="3:7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</row>
    <row r="156" spans="3:7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</row>
    <row r="157" spans="3:7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</row>
    <row r="158" spans="3:7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</row>
    <row r="159" spans="3:7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</row>
    <row r="160" spans="3:7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</row>
    <row r="161" spans="3:7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</row>
    <row r="162" spans="3:7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</row>
    <row r="163" spans="3:7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</row>
    <row r="164" spans="3:7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</row>
    <row r="165" spans="3:7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</row>
    <row r="166" spans="3:7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</row>
    <row r="167" spans="3:7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</row>
    <row r="168" spans="3:7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</row>
    <row r="169" spans="3:7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</row>
    <row r="170" spans="3:7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</row>
    <row r="171" spans="3:7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</row>
    <row r="172" spans="3:7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</row>
    <row r="173" spans="3:7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</row>
    <row r="174" spans="3:7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</row>
    <row r="175" spans="3:7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</row>
    <row r="176" spans="3:7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</row>
    <row r="177" spans="3:7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</row>
    <row r="178" spans="3:7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</row>
    <row r="179" spans="3:7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</row>
    <row r="180" spans="3:7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</row>
    <row r="181" spans="3:7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</row>
    <row r="182" spans="3:7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</row>
    <row r="183" spans="3:7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</row>
    <row r="184" spans="3:7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</row>
    <row r="185" spans="3:7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</row>
    <row r="186" spans="3:7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</row>
    <row r="187" spans="3:7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</row>
    <row r="188" spans="3:7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</row>
    <row r="189" spans="3:7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</row>
    <row r="190" spans="3:7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</row>
    <row r="191" spans="3:7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</row>
    <row r="192" spans="3:7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</row>
    <row r="193" spans="3:7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</row>
    <row r="194" spans="3:7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</row>
    <row r="195" spans="3:7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</row>
    <row r="196" spans="3:7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</row>
    <row r="197" spans="3:7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</row>
    <row r="198" spans="3:76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</row>
    <row r="199" spans="3:76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</row>
    <row r="200" spans="3:76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</row>
    <row r="201" spans="3:76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</row>
    <row r="202" spans="3:76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</row>
    <row r="203" spans="3:76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</row>
    <row r="204" spans="3:76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</row>
    <row r="205" spans="3:76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</row>
    <row r="206" spans="3:76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</row>
    <row r="207" spans="3:76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</row>
    <row r="208" spans="3:76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</row>
    <row r="209" spans="3:76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</row>
    <row r="210" spans="3:76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</row>
    <row r="211" spans="3:76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</row>
    <row r="212" spans="3:76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</row>
    <row r="213" spans="3:76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</row>
    <row r="214" spans="3:76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</row>
    <row r="215" spans="3:76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</row>
    <row r="216" spans="3:76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</row>
    <row r="217" spans="3:76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</row>
    <row r="218" spans="3:76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</row>
    <row r="219" spans="3:76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</row>
    <row r="220" spans="3:76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</row>
    <row r="221" spans="3:76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</row>
    <row r="222" spans="3:76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</row>
    <row r="223" spans="3:76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</row>
    <row r="224" spans="3:76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</row>
    <row r="225" spans="3:76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</row>
    <row r="226" spans="3:76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</row>
    <row r="227" spans="3:76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</row>
    <row r="228" spans="3:76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</row>
    <row r="229" spans="3:76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</row>
    <row r="230" spans="3:76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</row>
    <row r="231" spans="3:76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</row>
    <row r="232" spans="3:76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</row>
    <row r="233" spans="3:76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</row>
    <row r="234" spans="3:76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</row>
    <row r="235" spans="3:76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</row>
    <row r="236" spans="3:76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</row>
    <row r="237" spans="3:76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</row>
    <row r="238" spans="3:76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</row>
    <row r="239" spans="3:76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</row>
    <row r="240" spans="3:76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</row>
    <row r="241" spans="3:76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</row>
    <row r="242" spans="3:76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</row>
    <row r="243" spans="3:76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</row>
  </sheetData>
  <hyperlinks>
    <hyperlink ref="A1" location="Main!A1" display="Main" xr:uid="{39F6F369-D05F-411A-A404-CA474220F5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2025-01-06T13:06:56Z</dcterms:created>
  <dcterms:modified xsi:type="dcterms:W3CDTF">2025-03-03T12:48:32Z</dcterms:modified>
</cp:coreProperties>
</file>