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941236A-0364-43E3-94FC-63B8C2FB1717}" xr6:coauthVersionLast="47" xr6:coauthVersionMax="47" xr10:uidLastSave="{00000000-0000-0000-0000-000000000000}"/>
  <bookViews>
    <workbookView xWindow="-105" yWindow="0" windowWidth="19410" windowHeight="20925" xr2:uid="{14C385F1-0351-4B4A-9538-DA76523A35A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F49" i="2"/>
  <c r="E49" i="2"/>
  <c r="D49" i="2"/>
  <c r="F47" i="2"/>
  <c r="E45" i="2"/>
  <c r="E47" i="2" s="1"/>
  <c r="D45" i="2"/>
  <c r="D47" i="2" s="1"/>
  <c r="F45" i="2"/>
  <c r="D43" i="2"/>
  <c r="E43" i="2"/>
  <c r="F43" i="2"/>
  <c r="F39" i="2"/>
  <c r="E39" i="2"/>
  <c r="D39" i="2"/>
  <c r="E36" i="2"/>
  <c r="D36" i="2"/>
  <c r="F36" i="2"/>
  <c r="D34" i="2"/>
  <c r="E34" i="2"/>
  <c r="F34" i="2"/>
  <c r="D22" i="2"/>
  <c r="E22" i="2"/>
  <c r="D21" i="2"/>
  <c r="E21" i="2"/>
  <c r="F22" i="2"/>
  <c r="F21" i="2"/>
  <c r="D20" i="2"/>
  <c r="E20" i="2"/>
  <c r="F20" i="2"/>
  <c r="E19" i="2"/>
  <c r="D19" i="2"/>
  <c r="F19" i="2"/>
  <c r="E16" i="2"/>
  <c r="D16" i="2"/>
  <c r="F16" i="2"/>
  <c r="E13" i="2"/>
  <c r="D13" i="2"/>
  <c r="F13" i="2"/>
  <c r="E10" i="2"/>
  <c r="D10" i="2"/>
  <c r="C10" i="2"/>
  <c r="F10" i="2"/>
  <c r="E26" i="2"/>
  <c r="F26" i="2"/>
  <c r="F25" i="2"/>
  <c r="E25" i="2"/>
  <c r="E24" i="2"/>
  <c r="F24" i="2"/>
  <c r="D27" i="2"/>
  <c r="C27" i="2"/>
  <c r="E6" i="2"/>
  <c r="F6" i="2"/>
  <c r="I4" i="1"/>
  <c r="I3" i="1"/>
  <c r="E27" i="2" l="1"/>
  <c r="F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27" authorId="0" shapeId="0" xr:uid="{D99E160E-C119-42C9-96E8-87AE739BC5DC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In Thousands</t>
        </r>
      </text>
    </comment>
  </commentList>
</comments>
</file>

<file path=xl/sharedStrings.xml><?xml version="1.0" encoding="utf-8"?>
<sst xmlns="http://schemas.openxmlformats.org/spreadsheetml/2006/main" count="50" uniqueCount="48">
  <si>
    <t>Ford Motors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</si>
  <si>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</si>
  <si>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</si>
  <si>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</si>
  <si>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</si>
  <si>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</si>
  <si>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</si>
  <si>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</si>
  <si>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</si>
  <si>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</si>
  <si>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</si>
  <si>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</si>
  <si>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</si>
  <si>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</si>
  <si>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 xml:space="preserve">Ford </t>
  </si>
  <si>
    <t>Ford-Lincoln</t>
  </si>
  <si>
    <t>Lincoln</t>
  </si>
  <si>
    <t>Total Dealerships</t>
  </si>
  <si>
    <t>US Volume</t>
  </si>
  <si>
    <t>US Sales</t>
  </si>
  <si>
    <t>China Volume</t>
  </si>
  <si>
    <t>China Sales</t>
  </si>
  <si>
    <t>China Market Share</t>
  </si>
  <si>
    <t>US Market Share</t>
  </si>
  <si>
    <t>Canada Volume</t>
  </si>
  <si>
    <t>Canda Sales</t>
  </si>
  <si>
    <t>Canda Market Shares</t>
  </si>
  <si>
    <t>Other Volume</t>
  </si>
  <si>
    <t>Other Sales</t>
  </si>
  <si>
    <t>Other Market Share</t>
  </si>
  <si>
    <t>Electric Vehicles</t>
  </si>
  <si>
    <t>Hybrid Vehicles</t>
  </si>
  <si>
    <t>Internal Combustion Vehicles</t>
  </si>
  <si>
    <t>Total Vehicles</t>
  </si>
  <si>
    <t>Germany Volume</t>
  </si>
  <si>
    <t>Germany Sales</t>
  </si>
  <si>
    <t>Germany Market Share</t>
  </si>
  <si>
    <t>CEO: James D. Farley</t>
  </si>
  <si>
    <t>Segments</t>
  </si>
  <si>
    <t>Ford Blue</t>
  </si>
  <si>
    <t>Ford e</t>
  </si>
  <si>
    <t>Ford Pro</t>
  </si>
  <si>
    <t>Ford Blue Revenue</t>
  </si>
  <si>
    <t>Ford E Revenue</t>
  </si>
  <si>
    <t>Ford Pro Revenue</t>
  </si>
  <si>
    <t>Ford Credit Revenue</t>
  </si>
  <si>
    <t>Ford Revenue</t>
  </si>
  <si>
    <t>Ford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</si>
</sst>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2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A6D2-9B05-448B-8CA1-4C8A95587516}">
  <dimension ref="A1:J11"/>
  <sheetViews>
    <sheetView tabSelected="1" zoomScale="200" zoomScaleNormal="200" workbookViewId="0">
      <selection activeCell="J18" sqref="J18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10.039999999999999</v>
      </c>
    </row>
    <row r="3" spans="1:10" x14ac:dyDescent="0.25">
      <c r="H3" t="s">
        <v>3</v>
      </c>
      <c r="I3" s="3">
        <f>3904.327951+70.852076</f>
        <v>3975.1800270000003</v>
      </c>
      <c r="J3" s="2" t="s">
        <v>8</v>
      </c>
    </row>
    <row r="4" spans="1:10" x14ac:dyDescent="0.25">
      <c r="H4" t="s">
        <v>4</v>
      </c>
      <c r="I4" s="3">
        <f>+I2*I3</f>
        <v>39910.807471079999</v>
      </c>
    </row>
    <row r="5" spans="1:10" x14ac:dyDescent="0.25">
      <c r="H5" t="s">
        <v>5</v>
      </c>
      <c r="I5" s="3">
        <f>22935+15413</f>
        <v>38348</v>
      </c>
      <c r="J5" s="2" t="s">
        <v>8</v>
      </c>
    </row>
    <row r="6" spans="1:10" x14ac:dyDescent="0.25">
      <c r="H6" t="s">
        <v>6</v>
      </c>
      <c r="I6" s="3">
        <f>84675+18898+53193+1756</f>
        <v>158522</v>
      </c>
      <c r="J6" s="2" t="s">
        <v>8</v>
      </c>
    </row>
    <row r="7" spans="1:10" x14ac:dyDescent="0.25">
      <c r="B7" t="s">
        <v>38</v>
      </c>
      <c r="H7" t="s">
        <v>7</v>
      </c>
      <c r="I7" s="3">
        <f>+I4-I5+I6</f>
        <v>160084.80747107998</v>
      </c>
    </row>
    <row r="8" spans="1:10" x14ac:dyDescent="0.25">
      <c r="B8" t="s">
        <v>39</v>
      </c>
    </row>
    <row r="9" spans="1:10" x14ac:dyDescent="0.25">
      <c r="B9" t="s">
        <v>40</v>
      </c>
      <c r="H9" t="s">
        <v>37</v>
      </c>
    </row>
    <row r="10" spans="1:10" x14ac:dyDescent="0.25">
      <c r="B10" t="s">
        <v>41</v>
      </c>
    </row>
    <row r="11" spans="1:10" x14ac:dyDescent="0.25">
      <c r="B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371E-C7F8-40D2-8FBB-67ACD3BEC0E9}">
  <dimension ref="A1:BV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9" sqref="D49:F49"/>
    </sheetView>
  </sheetViews>
  <sheetFormatPr defaultRowHeight="15" x14ac:dyDescent="0.25"/>
  <cols>
    <col min="1" max="1" width="5.42578125" bestFit="1" customWidth="1"/>
    <col min="2" max="2" width="26.140625" customWidth="1"/>
  </cols>
  <sheetData>
    <row r="1" spans="1:74" x14ac:dyDescent="0.25">
      <c r="A1" s="4" t="s">
        <v>9</v>
      </c>
    </row>
    <row r="2" spans="1:74" x14ac:dyDescent="0.25">
      <c r="C2" s="2" t="s">
        <v>10</v>
      </c>
      <c r="D2" s="2" t="s">
        <v>11</v>
      </c>
      <c r="E2" s="2" t="s">
        <v>12</v>
      </c>
      <c r="F2" s="2" t="s">
        <v>13</v>
      </c>
    </row>
    <row r="3" spans="1:74" x14ac:dyDescent="0.25">
      <c r="B3" t="s">
        <v>14</v>
      </c>
      <c r="C3" s="3"/>
      <c r="D3" s="3"/>
      <c r="E3" s="3">
        <v>8212</v>
      </c>
      <c r="F3" s="3">
        <v>8639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5">
      <c r="B4" t="s">
        <v>15</v>
      </c>
      <c r="C4" s="3"/>
      <c r="D4" s="3"/>
      <c r="E4" s="3">
        <v>451</v>
      </c>
      <c r="F4" s="3">
        <v>503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5">
      <c r="B5" t="s">
        <v>16</v>
      </c>
      <c r="C5" s="3"/>
      <c r="D5" s="3"/>
      <c r="E5" s="3">
        <v>343</v>
      </c>
      <c r="F5" s="3">
        <v>385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5">
      <c r="B6" t="s">
        <v>17</v>
      </c>
      <c r="C6" s="3"/>
      <c r="D6" s="3"/>
      <c r="E6" s="3">
        <f>+SUM(E3:E5)</f>
        <v>9006</v>
      </c>
      <c r="F6" s="3">
        <f>+SUM(F3:F5)</f>
        <v>9527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5">
      <c r="B8" t="s">
        <v>18</v>
      </c>
      <c r="C8" s="6"/>
      <c r="D8" s="6">
        <v>14.2</v>
      </c>
      <c r="E8" s="6">
        <v>16.100000000000001</v>
      </c>
      <c r="F8" s="6">
        <v>16.399999999999999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5">
      <c r="B9" t="s">
        <v>19</v>
      </c>
      <c r="C9" s="6"/>
      <c r="D9" s="6">
        <v>1.9</v>
      </c>
      <c r="E9" s="6">
        <v>2</v>
      </c>
      <c r="F9" s="6">
        <v>2.1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5">
      <c r="B10" t="s">
        <v>23</v>
      </c>
      <c r="C10" s="9" t="e">
        <f t="shared" ref="C10:E10" si="0">+C9/C8</f>
        <v>#DIV/0!</v>
      </c>
      <c r="D10" s="9">
        <f t="shared" si="0"/>
        <v>0.13380281690140844</v>
      </c>
      <c r="E10" s="9">
        <f t="shared" si="0"/>
        <v>0.12422360248447203</v>
      </c>
      <c r="F10" s="9">
        <f>+F9/F8</f>
        <v>0.12804878048780488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5">
      <c r="B11" t="s">
        <v>20</v>
      </c>
      <c r="C11" s="6"/>
      <c r="D11" s="6">
        <v>23.9</v>
      </c>
      <c r="E11" s="6">
        <v>25.1</v>
      </c>
      <c r="F11" s="6">
        <v>27.1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5">
      <c r="B12" t="s">
        <v>21</v>
      </c>
      <c r="C12" s="6"/>
      <c r="D12" s="6">
        <v>0.5</v>
      </c>
      <c r="E12" s="6">
        <v>0.5</v>
      </c>
      <c r="F12" s="6">
        <v>0.4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5">
      <c r="B13" t="s">
        <v>22</v>
      </c>
      <c r="C13" s="6"/>
      <c r="D13" s="9">
        <f t="shared" ref="D13:E13" si="1">+D12/D11</f>
        <v>2.0920502092050212E-2</v>
      </c>
      <c r="E13" s="9">
        <f t="shared" si="1"/>
        <v>1.9920318725099601E-2</v>
      </c>
      <c r="F13" s="9">
        <f>+F12/F11</f>
        <v>1.4760147601476014E-2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5">
      <c r="B14" t="s">
        <v>24</v>
      </c>
      <c r="C14" s="6"/>
      <c r="D14" s="6">
        <v>1.6</v>
      </c>
      <c r="E14" s="6">
        <v>1.8</v>
      </c>
      <c r="F14" s="6">
        <v>1.9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5">
      <c r="B15" t="s">
        <v>25</v>
      </c>
      <c r="C15" s="6"/>
      <c r="D15" s="6">
        <v>0.2</v>
      </c>
      <c r="E15" s="6">
        <v>0.2</v>
      </c>
      <c r="F15" s="6">
        <v>0.3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5">
      <c r="B16" t="s">
        <v>26</v>
      </c>
      <c r="C16" s="6"/>
      <c r="D16" s="9">
        <f t="shared" ref="D16:E16" si="2">+D15/D14</f>
        <v>0.125</v>
      </c>
      <c r="E16" s="9">
        <f t="shared" si="2"/>
        <v>0.11111111111111112</v>
      </c>
      <c r="F16" s="9">
        <f>+F15/F14</f>
        <v>0.15789473684210525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5">
      <c r="B17" t="s">
        <v>34</v>
      </c>
      <c r="C17" s="6"/>
      <c r="D17" s="6">
        <v>3</v>
      </c>
      <c r="E17" s="6">
        <v>3.2</v>
      </c>
      <c r="F17" s="6">
        <v>3.2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5">
      <c r="B18" t="s">
        <v>35</v>
      </c>
      <c r="C18" s="6"/>
      <c r="D18" s="6">
        <v>0.2</v>
      </c>
      <c r="E18" s="6">
        <v>0.2</v>
      </c>
      <c r="F18" s="6">
        <v>0.2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5">
      <c r="B19" t="s">
        <v>36</v>
      </c>
      <c r="C19" s="6"/>
      <c r="D19" s="9">
        <f t="shared" ref="D19:E19" si="3">+D18/D17</f>
        <v>6.6666666666666666E-2</v>
      </c>
      <c r="E19" s="9">
        <f t="shared" si="3"/>
        <v>6.25E-2</v>
      </c>
      <c r="F19" s="9">
        <f>+F18/F17</f>
        <v>6.25E-2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5">
      <c r="B20" t="s">
        <v>27</v>
      </c>
      <c r="C20" s="6"/>
      <c r="D20" s="6">
        <f>1.9+0.8+1.5+1.1+2</f>
        <v>7.3000000000000007</v>
      </c>
      <c r="E20" s="6">
        <f>2.3+1.3+1.8+1.2+2.3</f>
        <v>8.8999999999999986</v>
      </c>
      <c r="F20" s="6">
        <f>2.4+1.3+1.8+1.2+2.2</f>
        <v>8.9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5">
      <c r="B21" t="s">
        <v>28</v>
      </c>
      <c r="C21" s="6"/>
      <c r="D21" s="6">
        <f>0.2+0.1+0.1+0.1+0.1</f>
        <v>0.6</v>
      </c>
      <c r="E21" s="6">
        <f>0.2+0.1+0.1+0.1+0.1</f>
        <v>0.6</v>
      </c>
      <c r="F21" s="6">
        <f>0.2+0.1+0.1+0.1+0.1</f>
        <v>0.6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5">
      <c r="B22" t="s">
        <v>29</v>
      </c>
      <c r="C22" s="6"/>
      <c r="D22" s="9">
        <f>+D21/D20</f>
        <v>8.2191780821917804E-2</v>
      </c>
      <c r="E22" s="9">
        <f>+E21/E20</f>
        <v>6.7415730337078664E-2</v>
      </c>
      <c r="F22" s="9">
        <f>+F21/F20</f>
        <v>6.741573033707865E-2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5">
      <c r="B24" t="s">
        <v>30</v>
      </c>
      <c r="C24" s="7"/>
      <c r="D24" s="7"/>
      <c r="E24" s="7">
        <f>72.608+99.928</f>
        <v>172.536</v>
      </c>
      <c r="F24" s="7">
        <f>68.99+97.865</f>
        <v>166.85499999999999</v>
      </c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5">
      <c r="B25" t="s">
        <v>31</v>
      </c>
      <c r="C25" s="7"/>
      <c r="D25" s="7"/>
      <c r="E25" s="7">
        <f>133.743+146.249</f>
        <v>279.99199999999996</v>
      </c>
      <c r="F25" s="7">
        <f>187.426+215.735</f>
        <v>403.161</v>
      </c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5">
      <c r="B26" t="s">
        <v>32</v>
      </c>
      <c r="C26" s="7"/>
      <c r="D26" s="7"/>
      <c r="E26" s="7">
        <f>1789.561+1850.448</f>
        <v>3640.009</v>
      </c>
      <c r="F26" s="7">
        <f>1793.541+1914.862</f>
        <v>3708.4030000000002</v>
      </c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5">
      <c r="B27" s="1" t="s">
        <v>33</v>
      </c>
      <c r="C27" s="8">
        <f t="shared" ref="C27:E27" si="4">+SUM(C24:C26)</f>
        <v>0</v>
      </c>
      <c r="D27" s="8">
        <f t="shared" si="4"/>
        <v>0</v>
      </c>
      <c r="E27" s="8">
        <f t="shared" si="4"/>
        <v>4092.5369999999998</v>
      </c>
      <c r="F27" s="8">
        <f>+SUM(F24:F26)</f>
        <v>4278.4189999999999</v>
      </c>
      <c r="G27" s="7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5">
      <c r="B29" t="s">
        <v>42</v>
      </c>
      <c r="C29" s="3"/>
      <c r="D29" s="3"/>
      <c r="E29" s="3">
        <v>101934</v>
      </c>
      <c r="F29" s="3">
        <v>101935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5">
      <c r="B30" t="s">
        <v>43</v>
      </c>
      <c r="C30" s="3"/>
      <c r="D30" s="3"/>
      <c r="E30" s="3">
        <v>5897</v>
      </c>
      <c r="F30" s="3">
        <v>3852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5">
      <c r="B31" t="s">
        <v>44</v>
      </c>
      <c r="C31" s="3"/>
      <c r="D31" s="3"/>
      <c r="E31" s="3">
        <v>58058</v>
      </c>
      <c r="F31" s="3">
        <v>66906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5">
      <c r="B32" t="s">
        <v>46</v>
      </c>
      <c r="C32" s="3"/>
      <c r="D32" s="3">
        <v>149079</v>
      </c>
      <c r="E32" s="3">
        <v>165901</v>
      </c>
      <c r="F32" s="3">
        <v>172706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5">
      <c r="B33" t="s">
        <v>45</v>
      </c>
      <c r="C33" s="3"/>
      <c r="D33" s="3">
        <v>8978</v>
      </c>
      <c r="E33" s="3">
        <v>10290</v>
      </c>
      <c r="F33" s="3">
        <v>12286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5">
      <c r="C34" s="3"/>
      <c r="D34" s="5">
        <f>+D32+D33</f>
        <v>158057</v>
      </c>
      <c r="E34" s="5">
        <f>+E32+E33</f>
        <v>176191</v>
      </c>
      <c r="F34" s="5">
        <f>+F32+F33</f>
        <v>184992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5">
      <c r="C35" s="3"/>
      <c r="D35" s="3">
        <v>134397</v>
      </c>
      <c r="E35" s="3">
        <v>150550</v>
      </c>
      <c r="F35" s="3">
        <v>158434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5">
      <c r="C36" s="3"/>
      <c r="D36" s="3">
        <f t="shared" ref="D36:E36" si="5">+D34-D35</f>
        <v>23660</v>
      </c>
      <c r="E36" s="3">
        <f t="shared" si="5"/>
        <v>25641</v>
      </c>
      <c r="F36" s="3">
        <f>+F34-F35</f>
        <v>26558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5">
      <c r="C37" s="3"/>
      <c r="D37" s="3">
        <v>10888</v>
      </c>
      <c r="E37" s="3">
        <v>10702</v>
      </c>
      <c r="F37" s="3">
        <v>10287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5">
      <c r="C38" s="3"/>
      <c r="D38" s="3">
        <v>6496</v>
      </c>
      <c r="E38" s="3">
        <v>9481</v>
      </c>
      <c r="F38" s="3">
        <v>11052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5">
      <c r="C39" s="3"/>
      <c r="D39" s="3">
        <f>+D36-SUM(D37:D38)</f>
        <v>6276</v>
      </c>
      <c r="E39" s="3">
        <f t="shared" ref="E39:F39" si="6">+E36-SUM(E37:E38)</f>
        <v>5458</v>
      </c>
      <c r="F39" s="3">
        <f t="shared" si="6"/>
        <v>5219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5">
      <c r="C40" s="3"/>
      <c r="D40" s="3">
        <v>1259</v>
      </c>
      <c r="E40" s="3">
        <v>1302</v>
      </c>
      <c r="F40" s="3">
        <v>1115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5">
      <c r="C41" s="3"/>
      <c r="D41" s="3">
        <v>-5150</v>
      </c>
      <c r="E41" s="3">
        <v>-603</v>
      </c>
      <c r="F41" s="3">
        <v>2451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5">
      <c r="C42" s="3"/>
      <c r="D42" s="3">
        <v>-2883</v>
      </c>
      <c r="E42" s="3">
        <v>414</v>
      </c>
      <c r="F42" s="3">
        <v>678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5">
      <c r="C43" s="3"/>
      <c r="D43" s="3">
        <f>+D39-D40+D41+D42</f>
        <v>-3016</v>
      </c>
      <c r="E43" s="3">
        <f>+E39-E40+E41+E42</f>
        <v>3967</v>
      </c>
      <c r="F43" s="3">
        <f>+F39-F40+F41+F42</f>
        <v>7233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5">
      <c r="C44" s="3"/>
      <c r="D44" s="3">
        <v>-864</v>
      </c>
      <c r="E44" s="3">
        <v>-362</v>
      </c>
      <c r="F44" s="3">
        <v>1339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5">
      <c r="C45" s="3"/>
      <c r="D45" s="3">
        <f t="shared" ref="D45:E45" si="7">+D43-D44</f>
        <v>-2152</v>
      </c>
      <c r="E45" s="3">
        <f t="shared" si="7"/>
        <v>4329</v>
      </c>
      <c r="F45" s="3">
        <f>+F43-F44</f>
        <v>5894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5">
      <c r="C46" s="3"/>
      <c r="D46" s="3">
        <v>-171</v>
      </c>
      <c r="E46" s="3">
        <v>-18</v>
      </c>
      <c r="F46" s="3">
        <v>15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5">
      <c r="C47" s="3"/>
      <c r="D47" s="3">
        <f t="shared" ref="D47:E47" si="8">+D45-D46</f>
        <v>-1981</v>
      </c>
      <c r="E47" s="3">
        <f t="shared" si="8"/>
        <v>4347</v>
      </c>
      <c r="F47" s="3">
        <f>+F45-F46</f>
        <v>5879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5">
      <c r="C49" s="3"/>
      <c r="D49" s="7">
        <f>+D47/D50</f>
        <v>-0.49352267065271549</v>
      </c>
      <c r="E49" s="7">
        <f t="shared" ref="E49:F49" si="9">+E47/E50</f>
        <v>1.0872936468234118</v>
      </c>
      <c r="F49" s="7">
        <f t="shared" si="9"/>
        <v>1.4778783308195074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5">
      <c r="C50" s="3"/>
      <c r="D50" s="3">
        <v>4014</v>
      </c>
      <c r="E50" s="3">
        <v>3998</v>
      </c>
      <c r="F50" s="3">
        <v>3978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</sheetData>
  <hyperlinks>
    <hyperlink ref="A1" location="Main!A1" display="Main" xr:uid="{3B756C3F-AE69-4C89-BC45-2ABD01C9A75C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2025-03-21T17:13:43Z</dcterms:created>
  <dcterms:modified xsi:type="dcterms:W3CDTF">2025-03-21T18:00:32Z</dcterms:modified>
</cp:coreProperties>
</file>