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1D6AF603-E8B3-4284-93B4-EFDF4EC3CD5D}" xr6:coauthVersionLast="47" xr6:coauthVersionMax="47" xr10:uidLastSave="{00000000-0000-0000-0000-000000000000}"/>
  <bookViews>
    <workbookView xWindow="-120" yWindow="-120" windowWidth="38640" windowHeight="21060" xr2:uid="{181FAD11-A2A4-461C-94B3-6DFDE084D96F}"/>
  </bookViews>
  <sheets>
    <sheet name="Main" sheetId="1" r:id="rId1"/>
    <sheet name="Financi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2" l="1"/>
  <c r="J24" i="2"/>
  <c r="I24" i="2"/>
  <c r="N3" i="2"/>
  <c r="I6" i="1"/>
  <c r="I5" i="1"/>
  <c r="N46" i="2"/>
  <c r="F21" i="2"/>
  <c r="F18" i="2"/>
  <c r="F16" i="2"/>
  <c r="F12" i="2"/>
  <c r="F11" i="2"/>
  <c r="F9" i="2"/>
  <c r="F8" i="2"/>
  <c r="F7" i="2"/>
  <c r="N14" i="2"/>
  <c r="H14" i="2"/>
  <c r="I14" i="2"/>
  <c r="H3" i="2"/>
  <c r="I3" i="2"/>
  <c r="M57" i="2"/>
  <c r="L57" i="2"/>
  <c r="K57" i="2"/>
  <c r="J57" i="2"/>
  <c r="I57" i="2"/>
  <c r="H57" i="2"/>
  <c r="N57" i="2"/>
  <c r="L46" i="2"/>
  <c r="K46" i="2"/>
  <c r="J46" i="2"/>
  <c r="I46" i="2"/>
  <c r="H46" i="2"/>
  <c r="M46" i="2"/>
  <c r="K38" i="2"/>
  <c r="K14" i="2"/>
  <c r="J14" i="2"/>
  <c r="J3" i="2"/>
  <c r="K3" i="2"/>
  <c r="I9" i="1" l="1"/>
  <c r="L66" i="2"/>
  <c r="K66" i="2"/>
  <c r="J66" i="2"/>
  <c r="I66" i="2"/>
  <c r="H66" i="2"/>
  <c r="N66" i="2"/>
  <c r="N70" i="2" s="1"/>
  <c r="M66" i="2"/>
  <c r="M70" i="2" s="1"/>
  <c r="N39" i="2"/>
  <c r="L39" i="2"/>
  <c r="K39" i="2"/>
  <c r="J39" i="2"/>
  <c r="I39" i="2"/>
  <c r="I48" i="2" s="1"/>
  <c r="H39" i="2"/>
  <c r="H48" i="2" s="1"/>
  <c r="M39" i="2"/>
  <c r="M48" i="2" s="1"/>
  <c r="N48" i="2" l="1"/>
  <c r="L70" i="2"/>
  <c r="J70" i="2"/>
  <c r="K70" i="2"/>
  <c r="L48" i="2"/>
  <c r="K48" i="2"/>
  <c r="J48" i="2"/>
  <c r="H70" i="2"/>
  <c r="I70" i="2"/>
  <c r="L25" i="2" l="1"/>
  <c r="K25" i="2"/>
  <c r="J25" i="2"/>
  <c r="I25" i="2"/>
  <c r="N25" i="2"/>
  <c r="M25" i="2"/>
  <c r="L14" i="2"/>
  <c r="D18" i="2"/>
  <c r="D16" i="2"/>
  <c r="D12" i="2"/>
  <c r="D11" i="2"/>
  <c r="D21" i="2"/>
  <c r="M14" i="2"/>
  <c r="D14" i="2" s="1"/>
  <c r="N10" i="2"/>
  <c r="N13" i="2" s="1"/>
  <c r="N15" i="2" s="1"/>
  <c r="N28" i="2" s="1"/>
  <c r="M10" i="2"/>
  <c r="M13" i="2" s="1"/>
  <c r="L10" i="2"/>
  <c r="L13" i="2" s="1"/>
  <c r="K10" i="2"/>
  <c r="K13" i="2" s="1"/>
  <c r="J10" i="2"/>
  <c r="J13" i="2" s="1"/>
  <c r="I10" i="2"/>
  <c r="I26" i="2" s="1"/>
  <c r="H10" i="2"/>
  <c r="H13" i="2" s="1"/>
  <c r="D9" i="2"/>
  <c r="D8" i="2"/>
  <c r="D7" i="2"/>
  <c r="F25" i="2" s="1"/>
  <c r="L3" i="2"/>
  <c r="L24" i="2" s="1"/>
  <c r="M3" i="2"/>
  <c r="E25" i="2"/>
  <c r="E14" i="2"/>
  <c r="F14" i="2" s="1"/>
  <c r="C14" i="2"/>
  <c r="F10" i="2"/>
  <c r="F26" i="2" s="1"/>
  <c r="C10" i="2"/>
  <c r="C13" i="2" s="1"/>
  <c r="C27" i="2" s="1"/>
  <c r="E10" i="2"/>
  <c r="E13" i="2" s="1"/>
  <c r="E15" i="2" s="1"/>
  <c r="C3" i="2"/>
  <c r="E3" i="2"/>
  <c r="I4" i="1"/>
  <c r="I7" i="1" s="1"/>
  <c r="F3" i="2" l="1"/>
  <c r="E24" i="2"/>
  <c r="M24" i="2"/>
  <c r="N24" i="2"/>
  <c r="N17" i="2"/>
  <c r="N19" i="2" s="1"/>
  <c r="N22" i="2" s="1"/>
  <c r="I13" i="2"/>
  <c r="I15" i="2" s="1"/>
  <c r="I28" i="2" s="1"/>
  <c r="H15" i="2"/>
  <c r="H27" i="2"/>
  <c r="D3" i="2"/>
  <c r="L15" i="2"/>
  <c r="L17" i="2" s="1"/>
  <c r="L19" i="2" s="1"/>
  <c r="L22" i="2" s="1"/>
  <c r="H26" i="2"/>
  <c r="M15" i="2"/>
  <c r="L27" i="2"/>
  <c r="L26" i="2"/>
  <c r="M26" i="2"/>
  <c r="M27" i="2"/>
  <c r="N27" i="2"/>
  <c r="N26" i="2"/>
  <c r="L28" i="2"/>
  <c r="J15" i="2"/>
  <c r="J27" i="2"/>
  <c r="J26" i="2"/>
  <c r="K27" i="2"/>
  <c r="K15" i="2"/>
  <c r="K26" i="2"/>
  <c r="D10" i="2"/>
  <c r="D26" i="2" s="1"/>
  <c r="E26" i="2"/>
  <c r="C26" i="2"/>
  <c r="F13" i="2"/>
  <c r="F27" i="2" s="1"/>
  <c r="E17" i="2"/>
  <c r="E19" i="2" s="1"/>
  <c r="E22" i="2" s="1"/>
  <c r="E28" i="2"/>
  <c r="E27" i="2"/>
  <c r="C15" i="2"/>
  <c r="F24" i="2" l="1"/>
  <c r="I27" i="2"/>
  <c r="I17" i="2"/>
  <c r="I19" i="2" s="1"/>
  <c r="I22" i="2" s="1"/>
  <c r="M17" i="2"/>
  <c r="M19" i="2" s="1"/>
  <c r="M22" i="2" s="1"/>
  <c r="M28" i="2"/>
  <c r="H28" i="2"/>
  <c r="H17" i="2"/>
  <c r="H19" i="2" s="1"/>
  <c r="H22" i="2" s="1"/>
  <c r="D13" i="2"/>
  <c r="D27" i="2" s="1"/>
  <c r="J28" i="2"/>
  <c r="J17" i="2"/>
  <c r="J19" i="2" s="1"/>
  <c r="J22" i="2" s="1"/>
  <c r="K17" i="2"/>
  <c r="K19" i="2" s="1"/>
  <c r="K22" i="2" s="1"/>
  <c r="K28" i="2"/>
  <c r="F15" i="2"/>
  <c r="F28" i="2" s="1"/>
  <c r="C17" i="2"/>
  <c r="C19" i="2" s="1"/>
  <c r="C22" i="2" s="1"/>
  <c r="C28" i="2"/>
  <c r="F17" i="2" l="1"/>
  <c r="F19" i="2" s="1"/>
  <c r="F22" i="2" s="1"/>
  <c r="D15" i="2"/>
  <c r="D17" i="2" s="1"/>
  <c r="D19" i="2" s="1"/>
  <c r="D22" i="2" s="1"/>
  <c r="D28" i="2"/>
</calcChain>
</file>

<file path=xl/sharedStrings.xml><?xml version="1.0" encoding="utf-8"?>
<sst xmlns="http://schemas.openxmlformats.org/spreadsheetml/2006/main" count="130" uniqueCount="105">
  <si>
    <t>Imperial Brands</t>
  </si>
  <si>
    <t>Shares</t>
  </si>
  <si>
    <t>Price</t>
  </si>
  <si>
    <t>MC</t>
  </si>
  <si>
    <t>Cash</t>
  </si>
  <si>
    <t>Debt</t>
  </si>
  <si>
    <t>EV</t>
  </si>
  <si>
    <t>IR</t>
  </si>
  <si>
    <t>Main</t>
  </si>
  <si>
    <t>x</t>
  </si>
  <si>
    <t>FY18</t>
  </si>
  <si>
    <t>FY19</t>
  </si>
  <si>
    <t>FY20</t>
  </si>
  <si>
    <t>FY21</t>
  </si>
  <si>
    <t>FY22</t>
  </si>
  <si>
    <t>FY23</t>
  </si>
  <si>
    <t>FY24</t>
  </si>
  <si>
    <t>Business Model</t>
  </si>
  <si>
    <t>H123</t>
  </si>
  <si>
    <t>H223</t>
  </si>
  <si>
    <t>H124</t>
  </si>
  <si>
    <t>H224</t>
  </si>
  <si>
    <t>Tobacco Volume</t>
  </si>
  <si>
    <t>Revenue</t>
  </si>
  <si>
    <t>Duty</t>
  </si>
  <si>
    <t>Other COGS</t>
  </si>
  <si>
    <t>Gross Profit</t>
  </si>
  <si>
    <t>Marketing and Selling</t>
  </si>
  <si>
    <t xml:space="preserve">Admistrative </t>
  </si>
  <si>
    <t>Operating Profit</t>
  </si>
  <si>
    <t>Finance Income net</t>
  </si>
  <si>
    <t>Pretax Incme</t>
  </si>
  <si>
    <t>Income Tax</t>
  </si>
  <si>
    <t>Net Income</t>
  </si>
  <si>
    <t>Non-Cotrolling Interest</t>
  </si>
  <si>
    <t>EPS</t>
  </si>
  <si>
    <t>Net Income to Parent</t>
  </si>
  <si>
    <t>Revenue Growth</t>
  </si>
  <si>
    <t>Gross Margin</t>
  </si>
  <si>
    <t>Operating Margin</t>
  </si>
  <si>
    <t>Tax Rate</t>
  </si>
  <si>
    <t>Brands</t>
  </si>
  <si>
    <t>International</t>
  </si>
  <si>
    <t>JSP</t>
  </si>
  <si>
    <t>West</t>
  </si>
  <si>
    <t>P&amp;S</t>
  </si>
  <si>
    <t>Davidoff</t>
  </si>
  <si>
    <t>Rizia</t>
  </si>
  <si>
    <t>Gauloises</t>
  </si>
  <si>
    <t>Local</t>
  </si>
  <si>
    <t>Winston</t>
  </si>
  <si>
    <t>Kool</t>
  </si>
  <si>
    <t>Fine</t>
  </si>
  <si>
    <t>Nobel</t>
  </si>
  <si>
    <t>Backwoods</t>
  </si>
  <si>
    <t>Skruf</t>
  </si>
  <si>
    <t>Golden Virginia</t>
  </si>
  <si>
    <t xml:space="preserve">L&amp;B </t>
  </si>
  <si>
    <t>Fortuna</t>
  </si>
  <si>
    <t>NGP</t>
  </si>
  <si>
    <t>Blu</t>
  </si>
  <si>
    <t>HTP</t>
  </si>
  <si>
    <t>Vapour</t>
  </si>
  <si>
    <t>Pulze</t>
  </si>
  <si>
    <t>Zone X</t>
  </si>
  <si>
    <t>Modern Oral</t>
  </si>
  <si>
    <t>Products</t>
  </si>
  <si>
    <t>Cigarettes</t>
  </si>
  <si>
    <t>Notes</t>
  </si>
  <si>
    <t>120 Markets</t>
  </si>
  <si>
    <t>CEO: Stefan Bomhard</t>
  </si>
  <si>
    <t>Balance Sheet</t>
  </si>
  <si>
    <t>Intangible Assets</t>
  </si>
  <si>
    <t>PP&amp;E</t>
  </si>
  <si>
    <t>Leased Assets</t>
  </si>
  <si>
    <t xml:space="preserve">Equity Investments </t>
  </si>
  <si>
    <t>Pension Assets</t>
  </si>
  <si>
    <t>Account Payables</t>
  </si>
  <si>
    <t>Derivative Financial Assets</t>
  </si>
  <si>
    <t>Deffered Tax Assets</t>
  </si>
  <si>
    <t>Non-Current Assets</t>
  </si>
  <si>
    <t>Current Assets</t>
  </si>
  <si>
    <t>Assets</t>
  </si>
  <si>
    <t>Inventories</t>
  </si>
  <si>
    <t>Account Receivables</t>
  </si>
  <si>
    <t>Current Tax Assets</t>
  </si>
  <si>
    <t>Cash &amp; Cash Equivalents</t>
  </si>
  <si>
    <t>Borrowings</t>
  </si>
  <si>
    <t>Derivative Liabilties</t>
  </si>
  <si>
    <t>Lease Liabilties</t>
  </si>
  <si>
    <t>Current Tax Liabilities</t>
  </si>
  <si>
    <t>Provisions</t>
  </si>
  <si>
    <t>Current Liabilities</t>
  </si>
  <si>
    <t>Derivative Liabilities</t>
  </si>
  <si>
    <t>Deffered Tax Liabilties</t>
  </si>
  <si>
    <t>Retirement Benefit Liabilties</t>
  </si>
  <si>
    <t>Non-Current Liabilties</t>
  </si>
  <si>
    <t>Equity</t>
  </si>
  <si>
    <t>Equity and Liabilties</t>
  </si>
  <si>
    <t>Assets hold for disposal</t>
  </si>
  <si>
    <t>Liabialities hold for disposal</t>
  </si>
  <si>
    <t>Distribution</t>
  </si>
  <si>
    <t>Net Debt</t>
  </si>
  <si>
    <t>Tobacco Volume Growth</t>
  </si>
  <si>
    <t>in mio 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</si>
</sst>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;\(#,##0.0\)"/>
    <numFmt numFmtId="165" formatCode="#,##0;\(#,##0\)"/>
    <numFmt numFmtId="166" formatCode="#,##0.00;\(#,##0.00\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164" fontId="0" fillId="0" borderId="0" xfId="0" applyNumberForma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9" fontId="0" fillId="0" borderId="0" xfId="2" applyFont="1"/>
    <xf numFmtId="0" fontId="0" fillId="0" borderId="0" xfId="0" applyAlignment="1">
      <alignment horizontal="left"/>
    </xf>
    <xf numFmtId="164" fontId="1" fillId="0" borderId="0" xfId="0" applyNumberFormat="1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mperialbrandsplc.com/creating-shareholder-value/results-reports-and-presentation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08209-9D87-4C3C-8065-368F46DA00D2}">
  <dimension ref="A1:J34"/>
  <sheetViews>
    <sheetView tabSelected="1" zoomScale="166" zoomScaleNormal="166" workbookViewId="0">
      <selection activeCell="A3" sqref="A3"/>
    </sheetView>
  </sheetViews>
  <sheetFormatPr defaultRowHeight="15" x14ac:dyDescent="0.25"/>
  <cols>
    <col min="1" max="1" width="4.28515625" customWidth="1"/>
    <col min="2" max="2" width="13.85546875" bestFit="1" customWidth="1"/>
    <col min="3" max="3" width="10.7109375" bestFit="1" customWidth="1"/>
  </cols>
  <sheetData>
    <row r="1" spans="1:10" x14ac:dyDescent="0.25">
      <c r="A1" s="1" t="s">
        <v>0</v>
      </c>
    </row>
    <row r="2" spans="1:10" x14ac:dyDescent="0.25">
      <c r="A2" t="s">
        <v>104</v>
      </c>
      <c r="H2" t="s">
        <v>2</v>
      </c>
      <c r="I2" s="3">
        <v>25.6</v>
      </c>
    </row>
    <row r="3" spans="1:10" x14ac:dyDescent="0.25">
      <c r="H3" t="s">
        <v>1</v>
      </c>
      <c r="I3" s="3">
        <v>869</v>
      </c>
      <c r="J3" s="7" t="s">
        <v>21</v>
      </c>
    </row>
    <row r="4" spans="1:10" x14ac:dyDescent="0.25">
      <c r="B4" s="2" t="s">
        <v>7</v>
      </c>
      <c r="H4" t="s">
        <v>3</v>
      </c>
      <c r="I4" s="8">
        <f>I3*I2</f>
        <v>22246.400000000001</v>
      </c>
      <c r="J4" s="7"/>
    </row>
    <row r="5" spans="1:10" x14ac:dyDescent="0.25">
      <c r="H5" t="s">
        <v>4</v>
      </c>
      <c r="I5" s="8">
        <f>+Financials!N43</f>
        <v>1078</v>
      </c>
      <c r="J5" s="7" t="s">
        <v>21</v>
      </c>
    </row>
    <row r="6" spans="1:10" x14ac:dyDescent="0.25">
      <c r="B6" s="5" t="s">
        <v>17</v>
      </c>
      <c r="H6" t="s">
        <v>5</v>
      </c>
      <c r="I6" s="8">
        <f>+Financials!N50+Financials!N59</f>
        <v>8797</v>
      </c>
      <c r="J6" s="7" t="s">
        <v>21</v>
      </c>
    </row>
    <row r="7" spans="1:10" x14ac:dyDescent="0.25">
      <c r="H7" t="s">
        <v>6</v>
      </c>
      <c r="I7" s="8">
        <f>I4-I5+I6</f>
        <v>29965.4</v>
      </c>
    </row>
    <row r="8" spans="1:10" x14ac:dyDescent="0.25">
      <c r="B8" s="1" t="s">
        <v>41</v>
      </c>
      <c r="C8" s="1" t="s">
        <v>66</v>
      </c>
    </row>
    <row r="9" spans="1:10" x14ac:dyDescent="0.25">
      <c r="B9" s="4" t="s">
        <v>42</v>
      </c>
      <c r="H9" t="s">
        <v>102</v>
      </c>
      <c r="I9" s="8">
        <f>I6-I5</f>
        <v>7719</v>
      </c>
    </row>
    <row r="10" spans="1:10" x14ac:dyDescent="0.25">
      <c r="B10" t="s">
        <v>43</v>
      </c>
      <c r="C10" t="s">
        <v>67</v>
      </c>
    </row>
    <row r="11" spans="1:10" x14ac:dyDescent="0.25">
      <c r="B11" t="s">
        <v>44</v>
      </c>
      <c r="C11" t="s">
        <v>67</v>
      </c>
    </row>
    <row r="12" spans="1:10" x14ac:dyDescent="0.25">
      <c r="B12" t="s">
        <v>45</v>
      </c>
      <c r="C12" t="s">
        <v>67</v>
      </c>
    </row>
    <row r="13" spans="1:10" x14ac:dyDescent="0.25">
      <c r="B13" t="s">
        <v>46</v>
      </c>
      <c r="C13" t="s">
        <v>67</v>
      </c>
    </row>
    <row r="14" spans="1:10" x14ac:dyDescent="0.25">
      <c r="B14" t="s">
        <v>47</v>
      </c>
      <c r="C14" t="s">
        <v>67</v>
      </c>
    </row>
    <row r="15" spans="1:10" x14ac:dyDescent="0.25">
      <c r="B15" t="s">
        <v>48</v>
      </c>
      <c r="C15" t="s">
        <v>67</v>
      </c>
    </row>
    <row r="16" spans="1:10" x14ac:dyDescent="0.25">
      <c r="B16" s="4" t="s">
        <v>49</v>
      </c>
    </row>
    <row r="17" spans="2:3" x14ac:dyDescent="0.25">
      <c r="B17" t="s">
        <v>50</v>
      </c>
      <c r="C17" t="s">
        <v>67</v>
      </c>
    </row>
    <row r="18" spans="2:3" x14ac:dyDescent="0.25">
      <c r="B18" t="s">
        <v>51</v>
      </c>
      <c r="C18" t="s">
        <v>67</v>
      </c>
    </row>
    <row r="19" spans="2:3" x14ac:dyDescent="0.25">
      <c r="B19" t="s">
        <v>52</v>
      </c>
      <c r="C19" t="s">
        <v>67</v>
      </c>
    </row>
    <row r="20" spans="2:3" x14ac:dyDescent="0.25">
      <c r="B20" t="s">
        <v>53</v>
      </c>
      <c r="C20" t="s">
        <v>67</v>
      </c>
    </row>
    <row r="21" spans="2:3" x14ac:dyDescent="0.25">
      <c r="B21" t="s">
        <v>54</v>
      </c>
      <c r="C21" t="s">
        <v>67</v>
      </c>
    </row>
    <row r="22" spans="2:3" x14ac:dyDescent="0.25">
      <c r="B22" t="s">
        <v>55</v>
      </c>
      <c r="C22" t="s">
        <v>67</v>
      </c>
    </row>
    <row r="23" spans="2:3" x14ac:dyDescent="0.25">
      <c r="B23" t="s">
        <v>56</v>
      </c>
      <c r="C23" t="s">
        <v>67</v>
      </c>
    </row>
    <row r="24" spans="2:3" x14ac:dyDescent="0.25">
      <c r="B24" t="s">
        <v>57</v>
      </c>
      <c r="C24" t="s">
        <v>67</v>
      </c>
    </row>
    <row r="25" spans="2:3" x14ac:dyDescent="0.25">
      <c r="B25" t="s">
        <v>58</v>
      </c>
      <c r="C25" t="s">
        <v>67</v>
      </c>
    </row>
    <row r="26" spans="2:3" x14ac:dyDescent="0.25">
      <c r="B26" s="4" t="s">
        <v>59</v>
      </c>
    </row>
    <row r="27" spans="2:3" x14ac:dyDescent="0.25">
      <c r="B27" t="s">
        <v>60</v>
      </c>
      <c r="C27" t="s">
        <v>62</v>
      </c>
    </row>
    <row r="28" spans="2:3" x14ac:dyDescent="0.25">
      <c r="B28" t="s">
        <v>63</v>
      </c>
      <c r="C28" t="s">
        <v>61</v>
      </c>
    </row>
    <row r="29" spans="2:3" x14ac:dyDescent="0.25">
      <c r="B29" t="s">
        <v>64</v>
      </c>
      <c r="C29" t="s">
        <v>65</v>
      </c>
    </row>
    <row r="32" spans="2:3" x14ac:dyDescent="0.25">
      <c r="B32" s="4" t="s">
        <v>68</v>
      </c>
    </row>
    <row r="33" spans="2:2" x14ac:dyDescent="0.25">
      <c r="B33" t="s">
        <v>69</v>
      </c>
    </row>
    <row r="34" spans="2:2" x14ac:dyDescent="0.25">
      <c r="B34" t="s">
        <v>70</v>
      </c>
    </row>
  </sheetData>
  <hyperlinks>
    <hyperlink ref="B4" r:id="rId1" xr:uid="{F96ECDF4-5D74-4E2F-9DCC-4196389BFE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0CDCC-ADEA-48BD-ACFD-37A1661EC05D}">
  <dimension ref="A1:BC413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7" sqref="A7"/>
    </sheetView>
  </sheetViews>
  <sheetFormatPr defaultRowHeight="15" x14ac:dyDescent="0.25"/>
  <cols>
    <col min="1" max="1" width="4.7109375" bestFit="1" customWidth="1"/>
    <col min="2" max="2" width="23.85546875" bestFit="1" customWidth="1"/>
  </cols>
  <sheetData>
    <row r="1" spans="1:55" x14ac:dyDescent="0.25">
      <c r="A1" s="2" t="s">
        <v>8</v>
      </c>
    </row>
    <row r="2" spans="1:55" x14ac:dyDescent="0.25">
      <c r="C2" s="7" t="s">
        <v>18</v>
      </c>
      <c r="D2" s="7" t="s">
        <v>19</v>
      </c>
      <c r="E2" s="7" t="s">
        <v>20</v>
      </c>
      <c r="F2" s="7" t="s">
        <v>21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14</v>
      </c>
      <c r="M2" s="7" t="s">
        <v>15</v>
      </c>
      <c r="N2" s="7" t="s">
        <v>16</v>
      </c>
    </row>
    <row r="3" spans="1:55" x14ac:dyDescent="0.25">
      <c r="B3" t="s">
        <v>22</v>
      </c>
      <c r="C3" s="3">
        <f>42.2+9.5+44.4</f>
        <v>96.1</v>
      </c>
      <c r="D3" s="3">
        <f>M3-C3</f>
        <v>101.9</v>
      </c>
      <c r="E3" s="3">
        <f>40.3+8.5+41.1</f>
        <v>89.9</v>
      </c>
      <c r="F3" s="3">
        <f>+N3-E3</f>
        <v>100.1</v>
      </c>
      <c r="G3" s="3"/>
      <c r="H3" s="3">
        <f>141.3+22.1+92.1</f>
        <v>255.5</v>
      </c>
      <c r="I3" s="3">
        <f>135+21.7+87.5</f>
        <v>244.2</v>
      </c>
      <c r="J3" s="3">
        <f>130.1+21.3+87.4</f>
        <v>238.8</v>
      </c>
      <c r="K3" s="3">
        <f>126.7+21.5+83.7</f>
        <v>231.89999999999998</v>
      </c>
      <c r="L3" s="3">
        <f>97.9+21.9+101.1</f>
        <v>220.9</v>
      </c>
      <c r="M3" s="3">
        <f>89.9+20.7+87.4</f>
        <v>198</v>
      </c>
      <c r="N3" s="3">
        <f>86.6+19.1+84.3</f>
        <v>190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</row>
    <row r="4" spans="1:55" x14ac:dyDescent="0.25"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</row>
    <row r="5" spans="1:55" x14ac:dyDescent="0.25">
      <c r="A5" s="7"/>
      <c r="B5" s="12" t="s">
        <v>66</v>
      </c>
      <c r="C5" s="3"/>
      <c r="D5" s="3"/>
      <c r="E5" s="3"/>
      <c r="F5" s="3"/>
      <c r="G5" s="3"/>
      <c r="H5" s="3"/>
      <c r="I5" s="3"/>
      <c r="J5" s="3">
        <v>23202</v>
      </c>
      <c r="K5" s="3">
        <v>23863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</row>
    <row r="6" spans="1:55" x14ac:dyDescent="0.25">
      <c r="A6" s="7"/>
      <c r="B6" s="12" t="s">
        <v>101</v>
      </c>
      <c r="C6" s="3"/>
      <c r="D6" s="3"/>
      <c r="E6" s="3"/>
      <c r="F6" s="3"/>
      <c r="G6" s="3"/>
      <c r="H6" s="3"/>
      <c r="I6" s="3"/>
      <c r="J6" s="3">
        <v>9589</v>
      </c>
      <c r="K6" s="3">
        <v>9589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</row>
    <row r="7" spans="1:55" x14ac:dyDescent="0.25">
      <c r="B7" s="1" t="s">
        <v>23</v>
      </c>
      <c r="C7" s="9">
        <v>15411</v>
      </c>
      <c r="D7" s="13">
        <f>M7-C7</f>
        <v>17064</v>
      </c>
      <c r="E7" s="9">
        <v>15064</v>
      </c>
      <c r="F7" s="9">
        <f>+N7-E7</f>
        <v>17347</v>
      </c>
      <c r="G7" s="8"/>
      <c r="H7" s="9">
        <v>30066</v>
      </c>
      <c r="I7" s="9">
        <v>31594</v>
      </c>
      <c r="J7" s="9">
        <v>32562</v>
      </c>
      <c r="K7" s="9">
        <v>32791</v>
      </c>
      <c r="L7" s="9">
        <v>32551</v>
      </c>
      <c r="M7" s="9">
        <v>32475</v>
      </c>
      <c r="N7" s="9">
        <v>32411</v>
      </c>
      <c r="O7" s="8"/>
      <c r="P7" s="8"/>
      <c r="Q7" s="8"/>
      <c r="R7" s="8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</row>
    <row r="8" spans="1:55" x14ac:dyDescent="0.25">
      <c r="B8" t="s">
        <v>24</v>
      </c>
      <c r="C8" s="8">
        <v>6899</v>
      </c>
      <c r="D8" s="3">
        <f t="shared" ref="D8:D18" si="0">M8-C8</f>
        <v>7499</v>
      </c>
      <c r="E8" s="8">
        <v>6447</v>
      </c>
      <c r="F8" s="8">
        <f>+N8-E8</f>
        <v>7478</v>
      </c>
      <c r="G8" s="8"/>
      <c r="H8" s="8">
        <v>14700</v>
      </c>
      <c r="I8" s="8">
        <v>15394</v>
      </c>
      <c r="J8" s="8">
        <v>15962</v>
      </c>
      <c r="K8" s="8">
        <v>16229</v>
      </c>
      <c r="L8" s="8">
        <v>15644</v>
      </c>
      <c r="M8" s="8">
        <v>14398</v>
      </c>
      <c r="N8" s="8">
        <v>13925</v>
      </c>
      <c r="O8" s="8"/>
      <c r="P8" s="8"/>
      <c r="Q8" s="8"/>
      <c r="R8" s="8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</row>
    <row r="9" spans="1:55" x14ac:dyDescent="0.25">
      <c r="B9" t="s">
        <v>25</v>
      </c>
      <c r="C9" s="8">
        <v>5427</v>
      </c>
      <c r="D9" s="3">
        <f t="shared" si="0"/>
        <v>5970</v>
      </c>
      <c r="E9" s="8">
        <v>5525</v>
      </c>
      <c r="F9" s="8">
        <f>+N9-E9</f>
        <v>6182</v>
      </c>
      <c r="G9" s="8"/>
      <c r="H9" s="8">
        <v>9356</v>
      </c>
      <c r="I9" s="8">
        <v>9960</v>
      </c>
      <c r="J9" s="8">
        <v>10420</v>
      </c>
      <c r="K9" s="8">
        <v>10535</v>
      </c>
      <c r="L9" s="8">
        <v>10869</v>
      </c>
      <c r="M9" s="8">
        <v>11397</v>
      </c>
      <c r="N9" s="8">
        <v>11707</v>
      </c>
      <c r="O9" s="8"/>
      <c r="P9" s="8"/>
      <c r="Q9" s="8"/>
      <c r="R9" s="8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1:55" x14ac:dyDescent="0.25">
      <c r="B10" t="s">
        <v>26</v>
      </c>
      <c r="C10" s="8">
        <f t="shared" ref="C10:D10" si="1">C7-C8-C9</f>
        <v>3085</v>
      </c>
      <c r="D10" s="8">
        <f t="shared" si="1"/>
        <v>3595</v>
      </c>
      <c r="E10" s="8">
        <f>E7-E8-E9</f>
        <v>3092</v>
      </c>
      <c r="F10" s="8">
        <f>F7-F8-F9</f>
        <v>3687</v>
      </c>
      <c r="G10" s="8"/>
      <c r="H10" s="8">
        <f t="shared" ref="H10:N10" si="2">H7-H8-H9</f>
        <v>6010</v>
      </c>
      <c r="I10" s="8">
        <f t="shared" si="2"/>
        <v>6240</v>
      </c>
      <c r="J10" s="8">
        <f t="shared" si="2"/>
        <v>6180</v>
      </c>
      <c r="K10" s="8">
        <f t="shared" si="2"/>
        <v>6027</v>
      </c>
      <c r="L10" s="8">
        <f t="shared" si="2"/>
        <v>6038</v>
      </c>
      <c r="M10" s="8">
        <f t="shared" si="2"/>
        <v>6680</v>
      </c>
      <c r="N10" s="8">
        <f t="shared" si="2"/>
        <v>6779</v>
      </c>
      <c r="O10" s="8"/>
      <c r="P10" s="8"/>
      <c r="Q10" s="8"/>
      <c r="R10" s="8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1:55" x14ac:dyDescent="0.25">
      <c r="B11" t="s">
        <v>27</v>
      </c>
      <c r="C11" s="8">
        <v>1216</v>
      </c>
      <c r="D11" s="3">
        <f t="shared" si="0"/>
        <v>1122</v>
      </c>
      <c r="E11" s="8">
        <v>1174</v>
      </c>
      <c r="F11" s="8">
        <f t="shared" ref="F11:F18" si="3">+N11-E11</f>
        <v>1209</v>
      </c>
      <c r="G11" s="8"/>
      <c r="H11" s="8">
        <v>2001</v>
      </c>
      <c r="I11" s="8">
        <v>2295</v>
      </c>
      <c r="J11" s="8">
        <v>2329</v>
      </c>
      <c r="K11" s="8">
        <v>2118</v>
      </c>
      <c r="L11" s="8">
        <v>2021</v>
      </c>
      <c r="M11" s="8">
        <v>2338</v>
      </c>
      <c r="N11" s="8">
        <v>2383</v>
      </c>
      <c r="O11" s="8"/>
      <c r="P11" s="8"/>
      <c r="Q11" s="8"/>
      <c r="R11" s="8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</row>
    <row r="12" spans="1:55" x14ac:dyDescent="0.25">
      <c r="B12" t="s">
        <v>28</v>
      </c>
      <c r="C12" s="8">
        <v>335</v>
      </c>
      <c r="D12" s="3">
        <f t="shared" si="0"/>
        <v>605</v>
      </c>
      <c r="E12" s="8">
        <v>424</v>
      </c>
      <c r="F12" s="8">
        <f t="shared" si="3"/>
        <v>418</v>
      </c>
      <c r="G12" s="8"/>
      <c r="H12" s="8">
        <v>1602</v>
      </c>
      <c r="I12" s="8">
        <v>1748</v>
      </c>
      <c r="J12" s="8">
        <v>1120</v>
      </c>
      <c r="K12" s="8">
        <v>763</v>
      </c>
      <c r="L12" s="8">
        <v>1334</v>
      </c>
      <c r="M12" s="8">
        <v>940</v>
      </c>
      <c r="N12" s="8">
        <v>842</v>
      </c>
      <c r="O12" s="8"/>
      <c r="P12" s="8"/>
      <c r="Q12" s="8"/>
      <c r="R12" s="8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</row>
    <row r="13" spans="1:55" x14ac:dyDescent="0.25">
      <c r="B13" t="s">
        <v>29</v>
      </c>
      <c r="C13" s="8">
        <f t="shared" ref="C13:D13" si="4">C10-C11-C12</f>
        <v>1534</v>
      </c>
      <c r="D13" s="8">
        <f t="shared" si="4"/>
        <v>1868</v>
      </c>
      <c r="E13" s="8">
        <f>E10-E11-E12</f>
        <v>1494</v>
      </c>
      <c r="F13" s="8">
        <f t="shared" ref="F13" si="5">F10-F11-F12</f>
        <v>2060</v>
      </c>
      <c r="G13" s="8"/>
      <c r="H13" s="8">
        <f t="shared" ref="H13" si="6">H10-H11-H12</f>
        <v>2407</v>
      </c>
      <c r="I13" s="8">
        <f t="shared" ref="I13" si="7">I10-I11-I12</f>
        <v>2197</v>
      </c>
      <c r="J13" s="8">
        <f t="shared" ref="J13" si="8">J10-J11-J12</f>
        <v>2731</v>
      </c>
      <c r="K13" s="8">
        <f t="shared" ref="K13" si="9">K10-K11-K12</f>
        <v>3146</v>
      </c>
      <c r="L13" s="8">
        <f t="shared" ref="L13" si="10">L10-L11-L12</f>
        <v>2683</v>
      </c>
      <c r="M13" s="8">
        <f t="shared" ref="M13" si="11">M10-M11-M12</f>
        <v>3402</v>
      </c>
      <c r="N13" s="8">
        <f t="shared" ref="N13" si="12">N10-N11-N12</f>
        <v>3554</v>
      </c>
      <c r="O13" s="8"/>
      <c r="P13" s="8"/>
      <c r="Q13" s="8"/>
      <c r="R13" s="8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</row>
    <row r="14" spans="1:55" x14ac:dyDescent="0.25">
      <c r="B14" t="s">
        <v>30</v>
      </c>
      <c r="C14" s="8">
        <f>473-567+3</f>
        <v>-91</v>
      </c>
      <c r="D14" s="3">
        <f t="shared" si="0"/>
        <v>-200</v>
      </c>
      <c r="E14" s="8">
        <f>355-709+4</f>
        <v>-350</v>
      </c>
      <c r="F14" s="8">
        <f t="shared" si="3"/>
        <v>-175</v>
      </c>
      <c r="G14" s="8"/>
      <c r="H14" s="8">
        <f>-626+42</f>
        <v>-584</v>
      </c>
      <c r="I14" s="8">
        <f>-562+55</f>
        <v>-507</v>
      </c>
      <c r="J14" s="8">
        <f>-610+45</f>
        <v>-565</v>
      </c>
      <c r="K14" s="8">
        <f>1060-979+11</f>
        <v>92</v>
      </c>
      <c r="L14" s="8">
        <f>1600-1717-15</f>
        <v>-132</v>
      </c>
      <c r="M14" s="8">
        <f>907-1205+7</f>
        <v>-291</v>
      </c>
      <c r="N14" s="8">
        <f>560-1094+9</f>
        <v>-525</v>
      </c>
      <c r="O14" s="8"/>
      <c r="P14" s="8"/>
      <c r="Q14" s="8"/>
      <c r="R14" s="8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</row>
    <row r="15" spans="1:55" x14ac:dyDescent="0.25">
      <c r="B15" t="s">
        <v>31</v>
      </c>
      <c r="C15" s="8">
        <f>C13+C14</f>
        <v>1443</v>
      </c>
      <c r="D15" s="8">
        <f t="shared" ref="D15:F15" si="13">D13+D14</f>
        <v>1668</v>
      </c>
      <c r="E15" s="8">
        <f t="shared" si="13"/>
        <v>1144</v>
      </c>
      <c r="F15" s="8">
        <f t="shared" si="13"/>
        <v>1885</v>
      </c>
      <c r="G15" s="8"/>
      <c r="H15" s="8">
        <f t="shared" ref="H15" si="14">H13+H14</f>
        <v>1823</v>
      </c>
      <c r="I15" s="8">
        <f t="shared" ref="I15" si="15">I13+I14</f>
        <v>1690</v>
      </c>
      <c r="J15" s="8">
        <f t="shared" ref="J15" si="16">J13+J14</f>
        <v>2166</v>
      </c>
      <c r="K15" s="8">
        <f t="shared" ref="K15" si="17">K13+K14</f>
        <v>3238</v>
      </c>
      <c r="L15" s="8">
        <f t="shared" ref="L15" si="18">L13+L14</f>
        <v>2551</v>
      </c>
      <c r="M15" s="8">
        <f t="shared" ref="M15" si="19">M13+M14</f>
        <v>3111</v>
      </c>
      <c r="N15" s="8">
        <f t="shared" ref="N15" si="20">N13+N14</f>
        <v>3029</v>
      </c>
      <c r="O15" s="8"/>
      <c r="P15" s="8"/>
      <c r="Q15" s="8"/>
      <c r="R15" s="8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</row>
    <row r="16" spans="1:55" x14ac:dyDescent="0.25">
      <c r="B16" t="s">
        <v>32</v>
      </c>
      <c r="C16" s="8">
        <v>277</v>
      </c>
      <c r="D16" s="3">
        <f t="shared" si="0"/>
        <v>378</v>
      </c>
      <c r="E16" s="8">
        <v>229</v>
      </c>
      <c r="F16" s="8">
        <f t="shared" si="3"/>
        <v>53</v>
      </c>
      <c r="G16" s="8"/>
      <c r="H16" s="8">
        <v>396</v>
      </c>
      <c r="I16" s="8">
        <v>609</v>
      </c>
      <c r="J16" s="8">
        <v>608</v>
      </c>
      <c r="K16" s="8">
        <v>331</v>
      </c>
      <c r="L16" s="8">
        <v>886</v>
      </c>
      <c r="M16" s="8">
        <v>655</v>
      </c>
      <c r="N16" s="8">
        <v>282</v>
      </c>
      <c r="O16" s="8"/>
      <c r="P16" s="8"/>
      <c r="Q16" s="8"/>
      <c r="R16" s="8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</row>
    <row r="17" spans="1:55" x14ac:dyDescent="0.25">
      <c r="B17" t="s">
        <v>33</v>
      </c>
      <c r="C17" s="8">
        <f>C15-C16</f>
        <v>1166</v>
      </c>
      <c r="D17" s="8">
        <f t="shared" ref="D17:E17" si="21">D15-D16</f>
        <v>1290</v>
      </c>
      <c r="E17" s="8">
        <f t="shared" si="21"/>
        <v>915</v>
      </c>
      <c r="F17" s="8">
        <f>F15-F16</f>
        <v>1832</v>
      </c>
      <c r="G17" s="8"/>
      <c r="H17" s="8">
        <f t="shared" ref="H17:N17" si="22">H15-H16</f>
        <v>1427</v>
      </c>
      <c r="I17" s="8">
        <f t="shared" si="22"/>
        <v>1081</v>
      </c>
      <c r="J17" s="8">
        <f t="shared" si="22"/>
        <v>1558</v>
      </c>
      <c r="K17" s="8">
        <f t="shared" si="22"/>
        <v>2907</v>
      </c>
      <c r="L17" s="8">
        <f t="shared" si="22"/>
        <v>1665</v>
      </c>
      <c r="M17" s="8">
        <f t="shared" si="22"/>
        <v>2456</v>
      </c>
      <c r="N17" s="8">
        <f t="shared" si="22"/>
        <v>2747</v>
      </c>
      <c r="O17" s="8"/>
      <c r="P17" s="8"/>
      <c r="Q17" s="8"/>
      <c r="R17" s="8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</row>
    <row r="18" spans="1:55" x14ac:dyDescent="0.25">
      <c r="B18" t="s">
        <v>34</v>
      </c>
      <c r="C18" s="8">
        <v>72</v>
      </c>
      <c r="D18" s="3">
        <f t="shared" si="0"/>
        <v>56</v>
      </c>
      <c r="E18" s="8">
        <v>69</v>
      </c>
      <c r="F18" s="8">
        <f t="shared" si="3"/>
        <v>65</v>
      </c>
      <c r="G18" s="8"/>
      <c r="H18" s="8">
        <v>59</v>
      </c>
      <c r="I18" s="8">
        <v>71</v>
      </c>
      <c r="J18" s="8">
        <v>63</v>
      </c>
      <c r="K18" s="8">
        <v>73</v>
      </c>
      <c r="L18" s="8">
        <v>95</v>
      </c>
      <c r="M18" s="8">
        <v>128</v>
      </c>
      <c r="N18" s="8">
        <v>134</v>
      </c>
      <c r="O18" s="8"/>
      <c r="P18" s="8"/>
      <c r="Q18" s="8"/>
      <c r="R18" s="8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</row>
    <row r="19" spans="1:55" x14ac:dyDescent="0.25">
      <c r="B19" t="s">
        <v>36</v>
      </c>
      <c r="C19" s="8">
        <f t="shared" ref="C19:D19" si="23">C17-C18</f>
        <v>1094</v>
      </c>
      <c r="D19" s="8">
        <f t="shared" si="23"/>
        <v>1234</v>
      </c>
      <c r="E19" s="8">
        <f>E17-E18</f>
        <v>846</v>
      </c>
      <c r="F19" s="8">
        <f>F17-F18</f>
        <v>1767</v>
      </c>
      <c r="G19" s="8"/>
      <c r="H19" s="8">
        <f t="shared" ref="H19:N19" si="24">H17-H18</f>
        <v>1368</v>
      </c>
      <c r="I19" s="8">
        <f t="shared" si="24"/>
        <v>1010</v>
      </c>
      <c r="J19" s="8">
        <f t="shared" si="24"/>
        <v>1495</v>
      </c>
      <c r="K19" s="8">
        <f t="shared" si="24"/>
        <v>2834</v>
      </c>
      <c r="L19" s="8">
        <f t="shared" si="24"/>
        <v>1570</v>
      </c>
      <c r="M19" s="8">
        <f t="shared" si="24"/>
        <v>2328</v>
      </c>
      <c r="N19" s="8">
        <f t="shared" si="24"/>
        <v>2613</v>
      </c>
      <c r="O19" s="8"/>
      <c r="P19" s="8"/>
      <c r="Q19" s="8"/>
      <c r="R19" s="8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</row>
    <row r="20" spans="1:55" x14ac:dyDescent="0.25"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</row>
    <row r="21" spans="1:55" x14ac:dyDescent="0.25">
      <c r="B21" t="s">
        <v>35</v>
      </c>
      <c r="C21" s="10">
        <v>1.17</v>
      </c>
      <c r="D21" s="10">
        <f>M21-C21</f>
        <v>1.3540000000000001</v>
      </c>
      <c r="E21" s="10">
        <v>0.96</v>
      </c>
      <c r="F21" s="8">
        <f t="shared" ref="F21" si="25">+N21-E21</f>
        <v>2.0470000000000002</v>
      </c>
      <c r="G21" s="8"/>
      <c r="H21" s="10">
        <v>1.4359999999999999</v>
      </c>
      <c r="I21" s="10">
        <v>1.06</v>
      </c>
      <c r="J21" s="10">
        <v>1.583</v>
      </c>
      <c r="K21" s="10">
        <v>2.9990000000000001</v>
      </c>
      <c r="L21" s="10">
        <v>1.659</v>
      </c>
      <c r="M21" s="10">
        <v>2.524</v>
      </c>
      <c r="N21" s="8">
        <v>3.0070000000000001</v>
      </c>
      <c r="O21" s="8"/>
      <c r="P21" s="8"/>
      <c r="Q21" s="8"/>
      <c r="R21" s="8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</row>
    <row r="22" spans="1:55" x14ac:dyDescent="0.25">
      <c r="B22" t="s">
        <v>1</v>
      </c>
      <c r="C22" s="8">
        <f t="shared" ref="C22:D22" si="26">C19/C21</f>
        <v>935.0427350427351</v>
      </c>
      <c r="D22" s="8">
        <f t="shared" si="26"/>
        <v>911.37370753323478</v>
      </c>
      <c r="E22" s="8">
        <f>E19/E21</f>
        <v>881.25</v>
      </c>
      <c r="F22" s="8">
        <f>F19/F21</f>
        <v>863.21446018563745</v>
      </c>
      <c r="G22" s="8"/>
      <c r="H22" s="8">
        <f t="shared" ref="H22:N22" si="27">H19/H21</f>
        <v>952.64623955431762</v>
      </c>
      <c r="I22" s="8">
        <f t="shared" si="27"/>
        <v>952.83018867924523</v>
      </c>
      <c r="J22" s="8">
        <f t="shared" si="27"/>
        <v>944.40934933670246</v>
      </c>
      <c r="K22" s="8">
        <f t="shared" si="27"/>
        <v>944.98166055351783</v>
      </c>
      <c r="L22" s="8">
        <f t="shared" si="27"/>
        <v>946.35322483423749</v>
      </c>
      <c r="M22" s="8">
        <f t="shared" si="27"/>
        <v>922.34548335974648</v>
      </c>
      <c r="N22" s="8">
        <f t="shared" si="27"/>
        <v>868.97239773860986</v>
      </c>
      <c r="O22" s="8"/>
      <c r="P22" s="8"/>
      <c r="Q22" s="8"/>
      <c r="R22" s="8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</row>
    <row r="23" spans="1:55" x14ac:dyDescent="0.25"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</row>
    <row r="24" spans="1:55" x14ac:dyDescent="0.25">
      <c r="B24" t="s">
        <v>103</v>
      </c>
      <c r="C24" s="8"/>
      <c r="D24" s="8"/>
      <c r="E24" s="11">
        <f>+E3/C3-1</f>
        <v>-6.4516129032257896E-2</v>
      </c>
      <c r="F24" s="11">
        <f>+F3/D3-1</f>
        <v>-1.7664376840039409E-2</v>
      </c>
      <c r="G24" s="8"/>
      <c r="H24" s="8"/>
      <c r="I24" s="11">
        <f>+I3/H3-1</f>
        <v>-4.4227005870841496E-2</v>
      </c>
      <c r="J24" s="11">
        <f>+J3/I3-1</f>
        <v>-2.2113022113022018E-2</v>
      </c>
      <c r="K24" s="11">
        <f>+K3/J3-1</f>
        <v>-2.8894472361809198E-2</v>
      </c>
      <c r="L24" s="11">
        <f>+L3/K3-1</f>
        <v>-4.7434238896075787E-2</v>
      </c>
      <c r="M24" s="11">
        <f>+M3/L3-1</f>
        <v>-0.1036668175645088</v>
      </c>
      <c r="N24" s="11">
        <f>+N3/M3-1</f>
        <v>-4.0404040404040442E-2</v>
      </c>
      <c r="O24" s="8"/>
      <c r="P24" s="8"/>
      <c r="Q24" s="8"/>
      <c r="R24" s="8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</row>
    <row r="25" spans="1:55" x14ac:dyDescent="0.25">
      <c r="B25" t="s">
        <v>37</v>
      </c>
      <c r="C25" s="8"/>
      <c r="D25" s="8"/>
      <c r="E25" s="11">
        <f>E7/C7-1</f>
        <v>-2.2516384400752654E-2</v>
      </c>
      <c r="F25" s="11">
        <f>F7/D7-1</f>
        <v>1.6584622597280774E-2</v>
      </c>
      <c r="G25" s="8"/>
      <c r="H25" s="11"/>
      <c r="I25" s="11">
        <f t="shared" ref="I25:L25" si="28">I7/H7-1</f>
        <v>5.0821525976185722E-2</v>
      </c>
      <c r="J25" s="11">
        <f t="shared" si="28"/>
        <v>3.0638728872570686E-2</v>
      </c>
      <c r="K25" s="11">
        <f t="shared" si="28"/>
        <v>7.0327375468337561E-3</v>
      </c>
      <c r="L25" s="11">
        <f t="shared" si="28"/>
        <v>-7.3190814552773764E-3</v>
      </c>
      <c r="M25" s="11">
        <f>M7/L7-1</f>
        <v>-2.3347977020675703E-3</v>
      </c>
      <c r="N25" s="11">
        <f>N7/M7-1</f>
        <v>-1.9707467282524815E-3</v>
      </c>
      <c r="O25" s="8"/>
      <c r="P25" s="8"/>
      <c r="Q25" s="8"/>
      <c r="R25" s="8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</row>
    <row r="26" spans="1:55" x14ac:dyDescent="0.25">
      <c r="B26" t="s">
        <v>38</v>
      </c>
      <c r="C26" s="11">
        <f t="shared" ref="C26:D26" si="29">C10/C7</f>
        <v>0.20018168840438647</v>
      </c>
      <c r="D26" s="11">
        <f t="shared" si="29"/>
        <v>0.21067744960150023</v>
      </c>
      <c r="E26" s="11">
        <f>E10/E7</f>
        <v>0.20525756771109932</v>
      </c>
      <c r="F26" s="11">
        <f t="shared" ref="F26" si="30">F10/F7</f>
        <v>0.21254395572721507</v>
      </c>
      <c r="G26" s="8"/>
      <c r="H26" s="11">
        <f t="shared" ref="H26:N26" si="31">H10/H7</f>
        <v>0.19989356748486661</v>
      </c>
      <c r="I26" s="11">
        <f t="shared" si="31"/>
        <v>0.19750585554219155</v>
      </c>
      <c r="J26" s="11">
        <f t="shared" si="31"/>
        <v>0.18979178183158282</v>
      </c>
      <c r="K26" s="11">
        <f t="shared" si="31"/>
        <v>0.18380043304565277</v>
      </c>
      <c r="L26" s="11">
        <f t="shared" si="31"/>
        <v>0.18549353322478573</v>
      </c>
      <c r="M26" s="11">
        <f t="shared" si="31"/>
        <v>0.20569668976135488</v>
      </c>
      <c r="N26" s="11">
        <f t="shared" si="31"/>
        <v>0.20915738483848076</v>
      </c>
      <c r="O26" s="8"/>
      <c r="P26" s="8"/>
      <c r="Q26" s="8"/>
      <c r="R26" s="8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</row>
    <row r="27" spans="1:55" x14ac:dyDescent="0.25">
      <c r="B27" t="s">
        <v>39</v>
      </c>
      <c r="C27" s="11">
        <f t="shared" ref="C27:D27" si="32">C13/C7</f>
        <v>9.9539290117448581E-2</v>
      </c>
      <c r="D27" s="11">
        <f t="shared" si="32"/>
        <v>0.10947022972339428</v>
      </c>
      <c r="E27" s="11">
        <f>E13/E7</f>
        <v>9.9176845459373345E-2</v>
      </c>
      <c r="F27" s="11">
        <f t="shared" ref="F27" si="33">F13/F7</f>
        <v>0.11875252204992218</v>
      </c>
      <c r="G27" s="8"/>
      <c r="H27" s="11">
        <f t="shared" ref="H27:N27" si="34">H13/H7</f>
        <v>8.005720747688419E-2</v>
      </c>
      <c r="I27" s="11">
        <f t="shared" si="34"/>
        <v>6.9538519972146606E-2</v>
      </c>
      <c r="J27" s="11">
        <f t="shared" si="34"/>
        <v>8.3870769608746398E-2</v>
      </c>
      <c r="K27" s="11">
        <f t="shared" si="34"/>
        <v>9.5940959409594101E-2</v>
      </c>
      <c r="L27" s="11">
        <f t="shared" si="34"/>
        <v>8.2424503087462755E-2</v>
      </c>
      <c r="M27" s="11">
        <f t="shared" si="34"/>
        <v>0.10475750577367206</v>
      </c>
      <c r="N27" s="11">
        <f t="shared" si="34"/>
        <v>0.10965412977075684</v>
      </c>
      <c r="O27" s="8"/>
      <c r="P27" s="8"/>
      <c r="Q27" s="8"/>
      <c r="R27" s="8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</row>
    <row r="28" spans="1:55" x14ac:dyDescent="0.25">
      <c r="B28" t="s">
        <v>40</v>
      </c>
      <c r="C28" s="11">
        <f t="shared" ref="C28:D28" si="35">C16/C15</f>
        <v>0.19196119196119196</v>
      </c>
      <c r="D28" s="11">
        <f t="shared" si="35"/>
        <v>0.22661870503597123</v>
      </c>
      <c r="E28" s="11">
        <f>E16/E15</f>
        <v>0.20017482517482518</v>
      </c>
      <c r="F28" s="11">
        <f>F16/F15</f>
        <v>2.8116710875331564E-2</v>
      </c>
      <c r="G28" s="8"/>
      <c r="H28" s="11">
        <f t="shared" ref="H28:N28" si="36">H16/H15</f>
        <v>0.2172243554580362</v>
      </c>
      <c r="I28" s="11">
        <f t="shared" si="36"/>
        <v>0.36035502958579879</v>
      </c>
      <c r="J28" s="11">
        <f t="shared" si="36"/>
        <v>0.2807017543859649</v>
      </c>
      <c r="K28" s="11">
        <f t="shared" si="36"/>
        <v>0.10222359481161211</v>
      </c>
      <c r="L28" s="11">
        <f t="shared" si="36"/>
        <v>0.34731477851822817</v>
      </c>
      <c r="M28" s="11">
        <f t="shared" si="36"/>
        <v>0.21054323368691738</v>
      </c>
      <c r="N28" s="11">
        <f t="shared" si="36"/>
        <v>9.3100033014196101E-2</v>
      </c>
      <c r="O28" s="8"/>
      <c r="P28" s="8"/>
      <c r="Q28" s="8"/>
      <c r="R28" s="8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</row>
    <row r="29" spans="1:55" x14ac:dyDescent="0.25"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</row>
    <row r="30" spans="1:55" x14ac:dyDescent="0.25">
      <c r="A30" s="6" t="s">
        <v>9</v>
      </c>
      <c r="B30" s="5" t="s">
        <v>71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</row>
    <row r="31" spans="1:55" x14ac:dyDescent="0.25">
      <c r="B31" t="s">
        <v>72</v>
      </c>
      <c r="C31" s="8"/>
      <c r="D31" s="8"/>
      <c r="E31" s="8"/>
      <c r="F31" s="8"/>
      <c r="G31" s="8"/>
      <c r="H31" s="8">
        <v>19117</v>
      </c>
      <c r="I31" s="8">
        <v>18596</v>
      </c>
      <c r="J31" s="8">
        <v>18160</v>
      </c>
      <c r="K31" s="8">
        <v>16674</v>
      </c>
      <c r="L31" s="8">
        <v>17777</v>
      </c>
      <c r="M31" s="8">
        <v>16944</v>
      </c>
      <c r="N31" s="8">
        <v>15938</v>
      </c>
      <c r="O31" s="8"/>
      <c r="P31" s="8"/>
      <c r="Q31" s="8"/>
      <c r="R31" s="8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</row>
    <row r="32" spans="1:55" x14ac:dyDescent="0.25">
      <c r="B32" t="s">
        <v>73</v>
      </c>
      <c r="C32" s="8"/>
      <c r="D32" s="8"/>
      <c r="E32" s="8"/>
      <c r="F32" s="8"/>
      <c r="G32" s="8"/>
      <c r="H32" s="8">
        <v>1891</v>
      </c>
      <c r="I32" s="8">
        <v>1979</v>
      </c>
      <c r="J32" s="8">
        <v>1899</v>
      </c>
      <c r="K32" s="8">
        <v>1715</v>
      </c>
      <c r="L32" s="8">
        <v>1659</v>
      </c>
      <c r="M32" s="8">
        <v>1617</v>
      </c>
      <c r="N32" s="8">
        <v>1561</v>
      </c>
      <c r="O32" s="8"/>
      <c r="P32" s="8"/>
      <c r="Q32" s="8"/>
      <c r="R32" s="8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</row>
    <row r="33" spans="2:55" x14ac:dyDescent="0.25">
      <c r="B33" t="s">
        <v>74</v>
      </c>
      <c r="C33" s="8"/>
      <c r="D33" s="8"/>
      <c r="E33" s="8"/>
      <c r="F33" s="8"/>
      <c r="G33" s="8"/>
      <c r="H33" s="8">
        <v>0</v>
      </c>
      <c r="I33" s="8">
        <v>0</v>
      </c>
      <c r="J33" s="8">
        <v>293</v>
      </c>
      <c r="K33" s="8">
        <v>242</v>
      </c>
      <c r="L33" s="8">
        <v>228</v>
      </c>
      <c r="M33" s="8">
        <v>326</v>
      </c>
      <c r="N33" s="8">
        <v>262</v>
      </c>
      <c r="O33" s="8"/>
      <c r="P33" s="8"/>
      <c r="Q33" s="8"/>
      <c r="R33" s="8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</row>
    <row r="34" spans="2:55" x14ac:dyDescent="0.25">
      <c r="B34" t="s">
        <v>75</v>
      </c>
      <c r="C34" s="8"/>
      <c r="D34" s="8"/>
      <c r="E34" s="8"/>
      <c r="F34" s="8"/>
      <c r="G34" s="8"/>
      <c r="H34" s="8">
        <v>845</v>
      </c>
      <c r="I34" s="8">
        <v>81</v>
      </c>
      <c r="J34" s="8">
        <v>117</v>
      </c>
      <c r="K34" s="8">
        <v>88</v>
      </c>
      <c r="L34" s="8">
        <v>56</v>
      </c>
      <c r="M34" s="8">
        <v>55</v>
      </c>
      <c r="N34" s="8">
        <v>56</v>
      </c>
      <c r="O34" s="8"/>
      <c r="P34" s="8"/>
      <c r="Q34" s="8"/>
      <c r="R34" s="8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</row>
    <row r="35" spans="2:55" x14ac:dyDescent="0.25">
      <c r="B35" t="s">
        <v>76</v>
      </c>
      <c r="C35" s="8"/>
      <c r="D35" s="8"/>
      <c r="E35" s="8"/>
      <c r="F35" s="8"/>
      <c r="G35" s="8"/>
      <c r="H35" s="8">
        <v>598</v>
      </c>
      <c r="I35" s="8">
        <v>595</v>
      </c>
      <c r="J35" s="8">
        <v>940</v>
      </c>
      <c r="K35" s="8">
        <v>1046</v>
      </c>
      <c r="L35" s="8">
        <v>826</v>
      </c>
      <c r="M35" s="8">
        <v>414</v>
      </c>
      <c r="N35" s="8">
        <v>376</v>
      </c>
      <c r="O35" s="8"/>
      <c r="P35" s="8"/>
      <c r="Q35" s="8"/>
      <c r="R35" s="8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</row>
    <row r="36" spans="2:55" x14ac:dyDescent="0.25">
      <c r="B36" t="s">
        <v>84</v>
      </c>
      <c r="C36" s="8"/>
      <c r="D36" s="8"/>
      <c r="E36" s="8"/>
      <c r="F36" s="8"/>
      <c r="G36" s="8"/>
      <c r="H36" s="8">
        <v>82</v>
      </c>
      <c r="I36" s="8">
        <v>119</v>
      </c>
      <c r="J36" s="8">
        <v>57</v>
      </c>
      <c r="K36" s="8">
        <v>62</v>
      </c>
      <c r="L36" s="8">
        <v>67</v>
      </c>
      <c r="M36" s="8">
        <v>63</v>
      </c>
      <c r="N36" s="8">
        <v>118</v>
      </c>
      <c r="O36" s="8"/>
      <c r="P36" s="8"/>
      <c r="Q36" s="8"/>
      <c r="R36" s="8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</row>
    <row r="37" spans="2:55" x14ac:dyDescent="0.25">
      <c r="B37" t="s">
        <v>78</v>
      </c>
      <c r="C37" s="8"/>
      <c r="D37" s="8"/>
      <c r="E37" s="8"/>
      <c r="F37" s="8"/>
      <c r="G37" s="8"/>
      <c r="H37" s="8">
        <v>462</v>
      </c>
      <c r="I37" s="8">
        <v>677</v>
      </c>
      <c r="J37" s="8">
        <v>813</v>
      </c>
      <c r="K37" s="8">
        <v>391</v>
      </c>
      <c r="L37" s="8">
        <v>985</v>
      </c>
      <c r="M37" s="8">
        <v>824</v>
      </c>
      <c r="N37" s="8">
        <v>330</v>
      </c>
      <c r="O37" s="8"/>
      <c r="P37" s="8"/>
      <c r="Q37" s="8"/>
      <c r="R37" s="8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</row>
    <row r="38" spans="2:55" x14ac:dyDescent="0.25">
      <c r="B38" t="s">
        <v>79</v>
      </c>
      <c r="C38" s="8"/>
      <c r="D38" s="8"/>
      <c r="E38" s="8"/>
      <c r="F38" s="8"/>
      <c r="G38" s="8"/>
      <c r="H38" s="8">
        <v>600</v>
      </c>
      <c r="I38" s="8">
        <v>595</v>
      </c>
      <c r="J38" s="8">
        <v>381</v>
      </c>
      <c r="K38" s="8">
        <f>564+101</f>
        <v>665</v>
      </c>
      <c r="L38" s="8">
        <v>439</v>
      </c>
      <c r="M38" s="8">
        <v>653</v>
      </c>
      <c r="N38" s="8">
        <v>889</v>
      </c>
      <c r="O38" s="8"/>
      <c r="P38" s="8"/>
      <c r="Q38" s="8"/>
      <c r="R38" s="8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</row>
    <row r="39" spans="2:55" x14ac:dyDescent="0.25">
      <c r="B39" s="1" t="s">
        <v>80</v>
      </c>
      <c r="C39" s="8"/>
      <c r="D39" s="8"/>
      <c r="E39" s="8"/>
      <c r="F39" s="8"/>
      <c r="G39" s="8"/>
      <c r="H39" s="9">
        <f t="shared" ref="H39:L39" si="37">SUM(H31:H38)</f>
        <v>23595</v>
      </c>
      <c r="I39" s="9">
        <f t="shared" si="37"/>
        <v>22642</v>
      </c>
      <c r="J39" s="9">
        <f t="shared" si="37"/>
        <v>22660</v>
      </c>
      <c r="K39" s="9">
        <f t="shared" si="37"/>
        <v>20883</v>
      </c>
      <c r="L39" s="9">
        <f t="shared" si="37"/>
        <v>22037</v>
      </c>
      <c r="M39" s="9">
        <f>SUM(M31:M38)</f>
        <v>20896</v>
      </c>
      <c r="N39" s="9">
        <f>SUM(N31:N38)</f>
        <v>19530</v>
      </c>
      <c r="O39" s="8"/>
      <c r="P39" s="8"/>
      <c r="Q39" s="8"/>
      <c r="R39" s="8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</row>
    <row r="40" spans="2:55" x14ac:dyDescent="0.25">
      <c r="B40" t="s">
        <v>83</v>
      </c>
      <c r="C40" s="8"/>
      <c r="D40" s="8"/>
      <c r="E40" s="8"/>
      <c r="F40" s="8"/>
      <c r="G40" s="8"/>
      <c r="H40" s="8">
        <v>3692</v>
      </c>
      <c r="I40" s="8">
        <v>4082</v>
      </c>
      <c r="J40" s="8">
        <v>4065</v>
      </c>
      <c r="K40" s="8">
        <v>3834</v>
      </c>
      <c r="L40" s="8">
        <v>4140</v>
      </c>
      <c r="M40" s="8">
        <v>4522</v>
      </c>
      <c r="N40" s="8">
        <v>4080</v>
      </c>
      <c r="O40" s="8"/>
      <c r="P40" s="8"/>
      <c r="Q40" s="8"/>
      <c r="R40" s="8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</row>
    <row r="41" spans="2:55" x14ac:dyDescent="0.25">
      <c r="B41" t="s">
        <v>84</v>
      </c>
      <c r="C41" s="8"/>
      <c r="D41" s="8"/>
      <c r="E41" s="8"/>
      <c r="F41" s="8"/>
      <c r="G41" s="8"/>
      <c r="H41" s="8">
        <v>2585</v>
      </c>
      <c r="I41" s="8">
        <v>2993</v>
      </c>
      <c r="J41" s="8">
        <v>2638</v>
      </c>
      <c r="K41" s="8">
        <v>2749</v>
      </c>
      <c r="L41" s="8">
        <v>2543</v>
      </c>
      <c r="M41" s="8">
        <v>2490</v>
      </c>
      <c r="N41" s="8">
        <v>2645</v>
      </c>
      <c r="O41" s="8"/>
      <c r="P41" s="8"/>
      <c r="Q41" s="8"/>
      <c r="R41" s="8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</row>
    <row r="42" spans="2:55" x14ac:dyDescent="0.25">
      <c r="B42" t="s">
        <v>85</v>
      </c>
      <c r="C42" s="8"/>
      <c r="D42" s="8"/>
      <c r="E42" s="8"/>
      <c r="F42" s="8"/>
      <c r="G42" s="8"/>
      <c r="H42" s="8">
        <v>164</v>
      </c>
      <c r="I42" s="8">
        <v>303</v>
      </c>
      <c r="J42" s="8">
        <v>206</v>
      </c>
      <c r="K42" s="8">
        <v>234</v>
      </c>
      <c r="L42" s="8">
        <v>334</v>
      </c>
      <c r="M42" s="8">
        <v>112</v>
      </c>
      <c r="N42" s="8">
        <v>249</v>
      </c>
      <c r="O42" s="8"/>
      <c r="P42" s="8"/>
      <c r="Q42" s="8"/>
      <c r="R42" s="8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</row>
    <row r="43" spans="2:55" x14ac:dyDescent="0.25">
      <c r="B43" t="s">
        <v>86</v>
      </c>
      <c r="C43" s="8"/>
      <c r="D43" s="8"/>
      <c r="E43" s="8"/>
      <c r="F43" s="8"/>
      <c r="G43" s="8"/>
      <c r="H43" s="8">
        <v>775</v>
      </c>
      <c r="I43" s="8">
        <v>2286</v>
      </c>
      <c r="J43" s="8">
        <v>1626</v>
      </c>
      <c r="K43" s="8">
        <v>1287</v>
      </c>
      <c r="L43" s="8">
        <v>1850</v>
      </c>
      <c r="M43" s="8">
        <v>1345</v>
      </c>
      <c r="N43" s="8">
        <v>1078</v>
      </c>
      <c r="O43" s="8"/>
      <c r="P43" s="8"/>
      <c r="Q43" s="8"/>
      <c r="R43" s="8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</row>
    <row r="44" spans="2:55" x14ac:dyDescent="0.25">
      <c r="B44" t="s">
        <v>78</v>
      </c>
      <c r="C44" s="8"/>
      <c r="D44" s="8"/>
      <c r="E44" s="8"/>
      <c r="F44" s="8"/>
      <c r="G44" s="8"/>
      <c r="H44" s="8">
        <v>37</v>
      </c>
      <c r="I44" s="8">
        <v>137</v>
      </c>
      <c r="J44" s="8">
        <v>53</v>
      </c>
      <c r="K44" s="8">
        <v>68</v>
      </c>
      <c r="L44" s="8">
        <v>54</v>
      </c>
      <c r="M44" s="8">
        <v>126</v>
      </c>
      <c r="N44" s="8">
        <v>144</v>
      </c>
      <c r="O44" s="8"/>
      <c r="P44" s="8"/>
      <c r="Q44" s="8"/>
      <c r="R44" s="8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</row>
    <row r="45" spans="2:55" x14ac:dyDescent="0.25">
      <c r="B45" t="s">
        <v>99</v>
      </c>
      <c r="C45" s="8"/>
      <c r="D45" s="8"/>
      <c r="E45" s="8"/>
      <c r="F45" s="8"/>
      <c r="G45" s="8"/>
      <c r="H45" s="8">
        <v>0</v>
      </c>
      <c r="I45" s="8">
        <v>1287</v>
      </c>
      <c r="J45" s="8">
        <v>1062</v>
      </c>
      <c r="K45" s="8">
        <v>35</v>
      </c>
      <c r="L45" s="8">
        <v>0</v>
      </c>
      <c r="M45" s="8">
        <v>0</v>
      </c>
      <c r="N45" s="8">
        <v>0</v>
      </c>
      <c r="O45" s="8"/>
      <c r="P45" s="8"/>
      <c r="Q45" s="8"/>
      <c r="R45" s="8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</row>
    <row r="46" spans="2:55" x14ac:dyDescent="0.25">
      <c r="B46" s="1" t="s">
        <v>81</v>
      </c>
      <c r="C46" s="8"/>
      <c r="D46" s="8"/>
      <c r="E46" s="8"/>
      <c r="F46" s="8"/>
      <c r="G46" s="8"/>
      <c r="H46" s="9">
        <f t="shared" ref="H46:L46" si="38">SUM(H40:H45)</f>
        <v>7253</v>
      </c>
      <c r="I46" s="9">
        <f t="shared" si="38"/>
        <v>11088</v>
      </c>
      <c r="J46" s="9">
        <f t="shared" si="38"/>
        <v>9650</v>
      </c>
      <c r="K46" s="9">
        <f t="shared" si="38"/>
        <v>8207</v>
      </c>
      <c r="L46" s="9">
        <f t="shared" si="38"/>
        <v>8921</v>
      </c>
      <c r="M46" s="9">
        <f>SUM(M40:M45)</f>
        <v>8595</v>
      </c>
      <c r="N46" s="9">
        <f>SUM(N40:N45)</f>
        <v>8196</v>
      </c>
      <c r="O46" s="8"/>
      <c r="P46" s="8"/>
      <c r="Q46" s="8"/>
      <c r="R46" s="8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</row>
    <row r="47" spans="2:55" x14ac:dyDescent="0.25">
      <c r="C47" s="8"/>
      <c r="D47" s="8"/>
      <c r="E47" s="8"/>
      <c r="F47" s="8"/>
      <c r="G47" s="8"/>
      <c r="H47" s="9"/>
      <c r="I47" s="9"/>
      <c r="J47" s="9"/>
      <c r="K47" s="9"/>
      <c r="L47" s="9"/>
      <c r="M47" s="9"/>
      <c r="N47" s="9"/>
      <c r="O47" s="8"/>
      <c r="P47" s="8"/>
      <c r="Q47" s="8"/>
      <c r="R47" s="8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</row>
    <row r="48" spans="2:55" x14ac:dyDescent="0.25">
      <c r="B48" s="1" t="s">
        <v>82</v>
      </c>
      <c r="C48" s="8"/>
      <c r="D48" s="8"/>
      <c r="E48" s="8"/>
      <c r="F48" s="8"/>
      <c r="G48" s="8"/>
      <c r="H48" s="9">
        <f t="shared" ref="H48:L48" si="39">H39+H46</f>
        <v>30848</v>
      </c>
      <c r="I48" s="9">
        <f t="shared" si="39"/>
        <v>33730</v>
      </c>
      <c r="J48" s="9">
        <f t="shared" si="39"/>
        <v>32310</v>
      </c>
      <c r="K48" s="9">
        <f t="shared" si="39"/>
        <v>29090</v>
      </c>
      <c r="L48" s="9">
        <f t="shared" si="39"/>
        <v>30958</v>
      </c>
      <c r="M48" s="9">
        <f>M39+M46</f>
        <v>29491</v>
      </c>
      <c r="N48" s="9">
        <f>N39+N46</f>
        <v>27726</v>
      </c>
      <c r="O48" s="8"/>
      <c r="P48" s="8"/>
      <c r="Q48" s="8"/>
      <c r="R48" s="8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</row>
    <row r="49" spans="2:55" x14ac:dyDescent="0.25"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</row>
    <row r="50" spans="2:55" x14ac:dyDescent="0.25">
      <c r="B50" t="s">
        <v>87</v>
      </c>
      <c r="C50" s="8"/>
      <c r="D50" s="8"/>
      <c r="E50" s="8"/>
      <c r="F50" s="8"/>
      <c r="G50" s="8"/>
      <c r="H50" s="8">
        <v>2397</v>
      </c>
      <c r="I50" s="8">
        <v>1937</v>
      </c>
      <c r="J50" s="8">
        <v>1442</v>
      </c>
      <c r="K50" s="8">
        <v>1107</v>
      </c>
      <c r="L50" s="8">
        <v>1011</v>
      </c>
      <c r="M50" s="8">
        <v>1499</v>
      </c>
      <c r="N50" s="8">
        <v>1191</v>
      </c>
      <c r="O50" s="8"/>
      <c r="P50" s="8"/>
      <c r="Q50" s="8"/>
      <c r="R50" s="8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</row>
    <row r="51" spans="2:55" x14ac:dyDescent="0.25">
      <c r="B51" t="s">
        <v>88</v>
      </c>
      <c r="C51" s="8"/>
      <c r="D51" s="8"/>
      <c r="E51" s="8"/>
      <c r="F51" s="8"/>
      <c r="G51" s="8"/>
      <c r="H51" s="8">
        <v>105</v>
      </c>
      <c r="I51" s="8">
        <v>28</v>
      </c>
      <c r="J51" s="8">
        <v>41</v>
      </c>
      <c r="K51" s="8">
        <v>62</v>
      </c>
      <c r="L51" s="8">
        <v>54</v>
      </c>
      <c r="M51" s="8">
        <v>174</v>
      </c>
      <c r="N51" s="8">
        <v>187</v>
      </c>
      <c r="O51" s="8"/>
      <c r="P51" s="8"/>
      <c r="Q51" s="8"/>
      <c r="R51" s="8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</row>
    <row r="52" spans="2:55" x14ac:dyDescent="0.25">
      <c r="B52" t="s">
        <v>89</v>
      </c>
      <c r="C52" s="8"/>
      <c r="D52" s="8"/>
      <c r="E52" s="8"/>
      <c r="F52" s="8"/>
      <c r="G52" s="8"/>
      <c r="H52" s="8">
        <v>0</v>
      </c>
      <c r="I52" s="8">
        <v>0</v>
      </c>
      <c r="J52" s="8">
        <v>64</v>
      </c>
      <c r="K52" s="8">
        <v>57</v>
      </c>
      <c r="L52" s="8">
        <v>58</v>
      </c>
      <c r="M52" s="8">
        <v>81</v>
      </c>
      <c r="N52" s="8">
        <v>86</v>
      </c>
      <c r="O52" s="8"/>
      <c r="P52" s="8"/>
      <c r="Q52" s="8"/>
      <c r="R52" s="8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</row>
    <row r="53" spans="2:55" x14ac:dyDescent="0.25">
      <c r="B53" t="s">
        <v>77</v>
      </c>
      <c r="C53" s="8"/>
      <c r="D53" s="8"/>
      <c r="E53" s="8"/>
      <c r="F53" s="8"/>
      <c r="G53" s="8"/>
      <c r="H53" s="8">
        <v>8270</v>
      </c>
      <c r="I53" s="8">
        <v>9536</v>
      </c>
      <c r="J53" s="8">
        <v>10170</v>
      </c>
      <c r="K53" s="8">
        <v>9106</v>
      </c>
      <c r="L53" s="8">
        <v>9506</v>
      </c>
      <c r="M53" s="8">
        <v>9579</v>
      </c>
      <c r="N53" s="8">
        <v>9497</v>
      </c>
      <c r="O53" s="8"/>
      <c r="P53" s="8"/>
      <c r="Q53" s="8"/>
      <c r="R53" s="8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</row>
    <row r="54" spans="2:55" x14ac:dyDescent="0.25">
      <c r="B54" t="s">
        <v>90</v>
      </c>
      <c r="C54" s="8"/>
      <c r="D54" s="8"/>
      <c r="E54" s="8"/>
      <c r="F54" s="8"/>
      <c r="G54" s="8"/>
      <c r="H54" s="8">
        <v>286</v>
      </c>
      <c r="I54" s="8">
        <v>421</v>
      </c>
      <c r="J54" s="8">
        <v>350</v>
      </c>
      <c r="K54" s="8">
        <v>253</v>
      </c>
      <c r="L54" s="8">
        <v>307</v>
      </c>
      <c r="M54" s="8">
        <v>418</v>
      </c>
      <c r="N54" s="8">
        <v>412</v>
      </c>
      <c r="O54" s="8"/>
      <c r="P54" s="8"/>
      <c r="Q54" s="8"/>
      <c r="R54" s="8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</row>
    <row r="55" spans="2:55" x14ac:dyDescent="0.25">
      <c r="B55" t="s">
        <v>91</v>
      </c>
      <c r="C55" s="8"/>
      <c r="D55" s="8"/>
      <c r="E55" s="8"/>
      <c r="F55" s="8"/>
      <c r="G55" s="8"/>
      <c r="H55" s="8">
        <v>179</v>
      </c>
      <c r="I55" s="8">
        <v>284</v>
      </c>
      <c r="J55" s="8">
        <v>220</v>
      </c>
      <c r="K55" s="8">
        <v>188</v>
      </c>
      <c r="L55" s="8">
        <v>203</v>
      </c>
      <c r="M55" s="8">
        <v>148</v>
      </c>
      <c r="N55" s="8">
        <v>89</v>
      </c>
      <c r="O55" s="8"/>
      <c r="P55" s="8"/>
      <c r="Q55" s="8"/>
      <c r="R55" s="8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</row>
    <row r="56" spans="2:55" x14ac:dyDescent="0.25">
      <c r="B56" t="s">
        <v>100</v>
      </c>
      <c r="C56" s="8"/>
      <c r="D56" s="8"/>
      <c r="E56" s="8"/>
      <c r="F56" s="8"/>
      <c r="G56" s="8"/>
      <c r="H56" s="8"/>
      <c r="I56" s="8">
        <v>176</v>
      </c>
      <c r="J56" s="8">
        <v>38</v>
      </c>
      <c r="K56" s="8">
        <v>35</v>
      </c>
      <c r="L56" s="8">
        <v>0</v>
      </c>
      <c r="M56" s="8">
        <v>0</v>
      </c>
      <c r="N56" s="8">
        <v>0</v>
      </c>
      <c r="O56" s="8"/>
      <c r="P56" s="8"/>
      <c r="Q56" s="8"/>
      <c r="R56" s="8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</row>
    <row r="57" spans="2:55" x14ac:dyDescent="0.25">
      <c r="B57" s="1" t="s">
        <v>92</v>
      </c>
      <c r="C57" s="8"/>
      <c r="D57" s="8"/>
      <c r="E57" s="8"/>
      <c r="F57" s="8"/>
      <c r="G57" s="8"/>
      <c r="H57" s="9">
        <f t="shared" ref="H57:M57" si="40">SUM(H50:H56)</f>
        <v>11237</v>
      </c>
      <c r="I57" s="9">
        <f t="shared" si="40"/>
        <v>12382</v>
      </c>
      <c r="J57" s="9">
        <f t="shared" si="40"/>
        <v>12325</v>
      </c>
      <c r="K57" s="9">
        <f t="shared" si="40"/>
        <v>10808</v>
      </c>
      <c r="L57" s="9">
        <f t="shared" si="40"/>
        <v>11139</v>
      </c>
      <c r="M57" s="9">
        <f t="shared" si="40"/>
        <v>11899</v>
      </c>
      <c r="N57" s="9">
        <f>SUM(N50:N56)</f>
        <v>11462</v>
      </c>
      <c r="O57" s="8"/>
      <c r="P57" s="8"/>
      <c r="Q57" s="8"/>
      <c r="R57" s="8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</row>
    <row r="58" spans="2:55" x14ac:dyDescent="0.25"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</row>
    <row r="59" spans="2:55" x14ac:dyDescent="0.25">
      <c r="B59" t="s">
        <v>87</v>
      </c>
      <c r="C59" s="8"/>
      <c r="D59" s="8"/>
      <c r="E59" s="8"/>
      <c r="F59" s="8"/>
      <c r="G59" s="8"/>
      <c r="H59" s="8">
        <v>9598</v>
      </c>
      <c r="I59" s="8">
        <v>11697</v>
      </c>
      <c r="J59" s="8">
        <v>10210</v>
      </c>
      <c r="K59" s="8">
        <v>8715</v>
      </c>
      <c r="L59" s="8">
        <v>8996</v>
      </c>
      <c r="M59" s="8">
        <v>7882</v>
      </c>
      <c r="N59" s="8">
        <v>7606</v>
      </c>
      <c r="O59" s="8"/>
      <c r="P59" s="8"/>
      <c r="Q59" s="8"/>
      <c r="R59" s="8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</row>
    <row r="60" spans="2:55" x14ac:dyDescent="0.25">
      <c r="B60" t="s">
        <v>93</v>
      </c>
      <c r="C60" s="8"/>
      <c r="D60" s="8"/>
      <c r="E60" s="8"/>
      <c r="F60" s="8"/>
      <c r="G60" s="8"/>
      <c r="H60" s="8">
        <v>1073</v>
      </c>
      <c r="I60" s="8">
        <v>1408</v>
      </c>
      <c r="J60" s="8">
        <v>1641</v>
      </c>
      <c r="K60" s="8">
        <v>984</v>
      </c>
      <c r="L60" s="8">
        <v>1072</v>
      </c>
      <c r="M60" s="8">
        <v>829</v>
      </c>
      <c r="N60" s="8">
        <v>622</v>
      </c>
      <c r="O60" s="8"/>
      <c r="P60" s="8"/>
      <c r="Q60" s="8"/>
      <c r="R60" s="8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</row>
    <row r="61" spans="2:55" x14ac:dyDescent="0.25">
      <c r="B61" t="s">
        <v>89</v>
      </c>
      <c r="C61" s="8"/>
      <c r="D61" s="8"/>
      <c r="E61" s="8"/>
      <c r="F61" s="8"/>
      <c r="G61" s="8"/>
      <c r="H61" s="8">
        <v>0</v>
      </c>
      <c r="I61" s="8">
        <v>0</v>
      </c>
      <c r="J61" s="8">
        <v>235</v>
      </c>
      <c r="K61" s="8">
        <v>194</v>
      </c>
      <c r="L61" s="8">
        <v>190</v>
      </c>
      <c r="M61" s="8">
        <v>268</v>
      </c>
      <c r="N61" s="8">
        <v>300</v>
      </c>
      <c r="O61" s="8"/>
      <c r="P61" s="8"/>
      <c r="Q61" s="8"/>
      <c r="R61" s="8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</row>
    <row r="62" spans="2:55" x14ac:dyDescent="0.25">
      <c r="B62" t="s">
        <v>77</v>
      </c>
      <c r="C62" s="8"/>
      <c r="D62" s="8"/>
      <c r="E62" s="8"/>
      <c r="F62" s="8"/>
      <c r="G62" s="8"/>
      <c r="H62" s="8">
        <v>47</v>
      </c>
      <c r="I62" s="8">
        <v>7</v>
      </c>
      <c r="J62" s="8">
        <v>5</v>
      </c>
      <c r="K62" s="8">
        <v>7</v>
      </c>
      <c r="L62" s="8">
        <v>10</v>
      </c>
      <c r="M62" s="8">
        <v>27</v>
      </c>
      <c r="N62" s="8">
        <v>86</v>
      </c>
      <c r="O62" s="8"/>
      <c r="P62" s="8"/>
      <c r="Q62" s="8"/>
      <c r="R62" s="8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</row>
    <row r="63" spans="2:55" x14ac:dyDescent="0.25">
      <c r="B63" t="s">
        <v>94</v>
      </c>
      <c r="C63" s="8"/>
      <c r="D63" s="8"/>
      <c r="E63" s="8"/>
      <c r="F63" s="8"/>
      <c r="G63" s="8"/>
      <c r="H63" s="8">
        <v>1113</v>
      </c>
      <c r="I63" s="8">
        <v>1156</v>
      </c>
      <c r="J63" s="8">
        <v>924</v>
      </c>
      <c r="K63" s="8">
        <v>1037</v>
      </c>
      <c r="L63" s="8">
        <v>961</v>
      </c>
      <c r="M63" s="8">
        <v>871</v>
      </c>
      <c r="N63" s="8">
        <v>780</v>
      </c>
      <c r="O63" s="8"/>
      <c r="P63" s="8"/>
      <c r="Q63" s="8"/>
      <c r="R63" s="8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</row>
    <row r="64" spans="2:55" x14ac:dyDescent="0.25">
      <c r="B64" t="s">
        <v>95</v>
      </c>
      <c r="C64" s="8"/>
      <c r="D64" s="8"/>
      <c r="E64" s="8"/>
      <c r="F64" s="8"/>
      <c r="G64" s="8"/>
      <c r="H64" s="8">
        <v>1061</v>
      </c>
      <c r="I64" s="8">
        <v>1249</v>
      </c>
      <c r="J64" s="8">
        <v>1256</v>
      </c>
      <c r="K64" s="8">
        <v>1199</v>
      </c>
      <c r="L64" s="8">
        <v>894</v>
      </c>
      <c r="M64" s="8">
        <v>807</v>
      </c>
      <c r="N64" s="8">
        <v>819</v>
      </c>
      <c r="O64" s="8"/>
      <c r="P64" s="8"/>
      <c r="Q64" s="8"/>
      <c r="R64" s="8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</row>
    <row r="65" spans="2:55" x14ac:dyDescent="0.25">
      <c r="B65" t="s">
        <v>91</v>
      </c>
      <c r="C65" s="8"/>
      <c r="D65" s="8"/>
      <c r="E65" s="8"/>
      <c r="F65" s="8"/>
      <c r="G65" s="8"/>
      <c r="H65" s="8">
        <v>274</v>
      </c>
      <c r="I65" s="8">
        <v>247</v>
      </c>
      <c r="J65" s="8">
        <v>196</v>
      </c>
      <c r="K65" s="8">
        <v>206</v>
      </c>
      <c r="L65" s="8">
        <v>223</v>
      </c>
      <c r="M65" s="8">
        <v>266</v>
      </c>
      <c r="N65" s="8">
        <v>222</v>
      </c>
      <c r="O65" s="8"/>
      <c r="P65" s="8"/>
      <c r="Q65" s="8"/>
      <c r="R65" s="8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</row>
    <row r="66" spans="2:55" x14ac:dyDescent="0.25">
      <c r="B66" s="1" t="s">
        <v>96</v>
      </c>
      <c r="C66" s="8"/>
      <c r="D66" s="8"/>
      <c r="E66" s="8"/>
      <c r="F66" s="8"/>
      <c r="G66" s="8"/>
      <c r="H66" s="9">
        <f t="shared" ref="H66:L66" si="41">SUM(H59:H65)</f>
        <v>13166</v>
      </c>
      <c r="I66" s="9">
        <f t="shared" si="41"/>
        <v>15764</v>
      </c>
      <c r="J66" s="9">
        <f t="shared" si="41"/>
        <v>14467</v>
      </c>
      <c r="K66" s="9">
        <f t="shared" si="41"/>
        <v>12342</v>
      </c>
      <c r="L66" s="9">
        <f t="shared" si="41"/>
        <v>12346</v>
      </c>
      <c r="M66" s="9">
        <f>SUM(M59:M65)</f>
        <v>10950</v>
      </c>
      <c r="N66" s="9">
        <f>SUM(N59:N65)</f>
        <v>10435</v>
      </c>
      <c r="O66" s="8"/>
      <c r="P66" s="8"/>
      <c r="Q66" s="8"/>
      <c r="R66" s="8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</row>
    <row r="67" spans="2:55" x14ac:dyDescent="0.25"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</row>
    <row r="68" spans="2:55" x14ac:dyDescent="0.25">
      <c r="B68" t="s">
        <v>97</v>
      </c>
      <c r="C68" s="8"/>
      <c r="D68" s="8"/>
      <c r="E68" s="8"/>
      <c r="F68" s="8"/>
      <c r="G68" s="8"/>
      <c r="H68" s="8">
        <v>6445</v>
      </c>
      <c r="I68" s="8">
        <v>5594</v>
      </c>
      <c r="J68" s="8">
        <v>5518</v>
      </c>
      <c r="K68" s="8">
        <v>5940</v>
      </c>
      <c r="L68" s="8">
        <v>7473</v>
      </c>
      <c r="M68" s="8">
        <v>6642</v>
      </c>
      <c r="N68" s="8">
        <v>6029</v>
      </c>
      <c r="O68" s="8"/>
      <c r="P68" s="8"/>
      <c r="Q68" s="8"/>
      <c r="R68" s="8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</row>
    <row r="69" spans="2:55" x14ac:dyDescent="0.25"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</row>
    <row r="70" spans="2:55" x14ac:dyDescent="0.25">
      <c r="B70" t="s">
        <v>98</v>
      </c>
      <c r="C70" s="8"/>
      <c r="D70" s="8"/>
      <c r="E70" s="8"/>
      <c r="F70" s="8"/>
      <c r="G70" s="8"/>
      <c r="H70" s="9">
        <f t="shared" ref="H70:L70" si="42">H68+H66+H57</f>
        <v>30848</v>
      </c>
      <c r="I70" s="9">
        <f t="shared" si="42"/>
        <v>33740</v>
      </c>
      <c r="J70" s="9">
        <f t="shared" si="42"/>
        <v>32310</v>
      </c>
      <c r="K70" s="9">
        <f t="shared" si="42"/>
        <v>29090</v>
      </c>
      <c r="L70" s="9">
        <f t="shared" si="42"/>
        <v>30958</v>
      </c>
      <c r="M70" s="9">
        <f>M68+M66+M57</f>
        <v>29491</v>
      </c>
      <c r="N70" s="9">
        <f>N68+N66+N57</f>
        <v>27926</v>
      </c>
      <c r="O70" s="8"/>
      <c r="P70" s="8"/>
      <c r="Q70" s="8"/>
      <c r="R70" s="8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</row>
    <row r="71" spans="2:55" x14ac:dyDescent="0.25"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</row>
    <row r="72" spans="2:55" x14ac:dyDescent="0.25"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</row>
    <row r="73" spans="2:55" x14ac:dyDescent="0.25"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</row>
    <row r="74" spans="2:55" x14ac:dyDescent="0.25"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</row>
    <row r="75" spans="2:55" x14ac:dyDescent="0.25"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</row>
    <row r="76" spans="2:55" x14ac:dyDescent="0.25"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</row>
    <row r="77" spans="2:55" x14ac:dyDescent="0.25"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</row>
    <row r="78" spans="2:55" x14ac:dyDescent="0.25"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</row>
    <row r="79" spans="2:55" x14ac:dyDescent="0.25"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</row>
    <row r="80" spans="2:55" x14ac:dyDescent="0.25"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</row>
    <row r="81" spans="3:55" x14ac:dyDescent="0.25"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</row>
    <row r="82" spans="3:55" x14ac:dyDescent="0.25"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</row>
    <row r="83" spans="3:55" x14ac:dyDescent="0.25"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</row>
    <row r="84" spans="3:55" x14ac:dyDescent="0.25"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</row>
    <row r="85" spans="3:55" x14ac:dyDescent="0.25"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</row>
    <row r="86" spans="3:55" x14ac:dyDescent="0.25"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</row>
    <row r="87" spans="3:55" x14ac:dyDescent="0.25"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</row>
    <row r="88" spans="3:55" x14ac:dyDescent="0.25"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</row>
    <row r="89" spans="3:55" x14ac:dyDescent="0.25"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</row>
    <row r="90" spans="3:55" x14ac:dyDescent="0.25"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</row>
    <row r="91" spans="3:55" x14ac:dyDescent="0.25"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</row>
    <row r="92" spans="3:55" x14ac:dyDescent="0.25"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</row>
    <row r="93" spans="3:55" x14ac:dyDescent="0.25"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</row>
    <row r="94" spans="3:55" x14ac:dyDescent="0.25"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</row>
    <row r="95" spans="3:55" x14ac:dyDescent="0.25"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</row>
    <row r="96" spans="3:55" x14ac:dyDescent="0.25"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</row>
    <row r="97" spans="3:55" x14ac:dyDescent="0.25"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</row>
    <row r="98" spans="3:55" x14ac:dyDescent="0.25"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</row>
    <row r="99" spans="3:55" x14ac:dyDescent="0.25"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</row>
    <row r="100" spans="3:55" x14ac:dyDescent="0.25"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</row>
    <row r="101" spans="3:55" x14ac:dyDescent="0.25"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</row>
    <row r="102" spans="3:55" x14ac:dyDescent="0.25"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</row>
    <row r="103" spans="3:55" x14ac:dyDescent="0.25"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</row>
    <row r="104" spans="3:55" x14ac:dyDescent="0.25"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</row>
    <row r="105" spans="3:55" x14ac:dyDescent="0.25"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</row>
    <row r="106" spans="3:55" x14ac:dyDescent="0.25"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</row>
    <row r="107" spans="3:55" x14ac:dyDescent="0.25"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</row>
    <row r="108" spans="3:55" x14ac:dyDescent="0.25"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</row>
    <row r="109" spans="3:55" x14ac:dyDescent="0.25"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</row>
    <row r="110" spans="3:55" x14ac:dyDescent="0.25"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</row>
    <row r="111" spans="3:55" x14ac:dyDescent="0.25"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</row>
    <row r="112" spans="3:55" x14ac:dyDescent="0.25"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</row>
    <row r="113" spans="3:55" x14ac:dyDescent="0.25"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</row>
    <row r="114" spans="3:55" x14ac:dyDescent="0.25"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</row>
    <row r="115" spans="3:55" x14ac:dyDescent="0.25"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</row>
    <row r="116" spans="3:55" x14ac:dyDescent="0.25"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</row>
    <row r="117" spans="3:55" x14ac:dyDescent="0.25"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</row>
    <row r="118" spans="3:55" x14ac:dyDescent="0.25"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</row>
    <row r="119" spans="3:55" x14ac:dyDescent="0.25"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</row>
    <row r="120" spans="3:55" x14ac:dyDescent="0.25"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</row>
    <row r="121" spans="3:55" x14ac:dyDescent="0.25"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</row>
    <row r="122" spans="3:55" x14ac:dyDescent="0.25"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</row>
    <row r="123" spans="3:55" x14ac:dyDescent="0.25"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</row>
    <row r="124" spans="3:55" x14ac:dyDescent="0.25"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</row>
    <row r="125" spans="3:55" x14ac:dyDescent="0.25"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</row>
    <row r="126" spans="3:55" x14ac:dyDescent="0.25"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</row>
    <row r="127" spans="3:55" x14ac:dyDescent="0.25"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</row>
    <row r="128" spans="3:55" x14ac:dyDescent="0.25"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</row>
    <row r="129" spans="3:55" x14ac:dyDescent="0.25"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</row>
    <row r="130" spans="3:55" x14ac:dyDescent="0.25"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</row>
    <row r="131" spans="3:55" x14ac:dyDescent="0.25"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</row>
    <row r="132" spans="3:55" x14ac:dyDescent="0.25"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</row>
    <row r="133" spans="3:55" x14ac:dyDescent="0.25"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</row>
    <row r="134" spans="3:55" x14ac:dyDescent="0.25"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</row>
    <row r="135" spans="3:55" x14ac:dyDescent="0.25"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</row>
    <row r="136" spans="3:55" x14ac:dyDescent="0.25"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</row>
    <row r="137" spans="3:55" x14ac:dyDescent="0.25"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</row>
    <row r="138" spans="3:55" x14ac:dyDescent="0.25"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</row>
    <row r="139" spans="3:55" x14ac:dyDescent="0.25"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</row>
    <row r="140" spans="3:55" x14ac:dyDescent="0.25"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</row>
    <row r="141" spans="3:55" x14ac:dyDescent="0.25"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</row>
    <row r="142" spans="3:55" x14ac:dyDescent="0.25"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</row>
    <row r="143" spans="3:55" x14ac:dyDescent="0.25"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</row>
    <row r="144" spans="3:55" x14ac:dyDescent="0.25"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</row>
    <row r="145" spans="3:55" x14ac:dyDescent="0.25"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</row>
    <row r="146" spans="3:55" x14ac:dyDescent="0.25"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</row>
    <row r="147" spans="3:55" x14ac:dyDescent="0.25"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</row>
    <row r="148" spans="3:55" x14ac:dyDescent="0.25"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</row>
    <row r="149" spans="3:55" x14ac:dyDescent="0.25"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</row>
    <row r="150" spans="3:55" x14ac:dyDescent="0.25"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</row>
    <row r="151" spans="3:55" x14ac:dyDescent="0.25"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</row>
    <row r="152" spans="3:55" x14ac:dyDescent="0.25"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</row>
    <row r="153" spans="3:55" x14ac:dyDescent="0.25"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</row>
    <row r="154" spans="3:55" x14ac:dyDescent="0.25"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</row>
    <row r="155" spans="3:55" x14ac:dyDescent="0.25"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</row>
    <row r="156" spans="3:55" x14ac:dyDescent="0.25"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</row>
    <row r="157" spans="3:55" x14ac:dyDescent="0.25"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</row>
    <row r="158" spans="3:55" x14ac:dyDescent="0.25"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</row>
    <row r="159" spans="3:55" x14ac:dyDescent="0.25"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</row>
    <row r="160" spans="3:55" x14ac:dyDescent="0.25"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</row>
    <row r="161" spans="3:55" x14ac:dyDescent="0.25"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</row>
    <row r="162" spans="3:55" x14ac:dyDescent="0.25"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</row>
    <row r="163" spans="3:55" x14ac:dyDescent="0.25"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</row>
    <row r="164" spans="3:55" x14ac:dyDescent="0.25"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</row>
    <row r="165" spans="3:55" x14ac:dyDescent="0.25"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</row>
    <row r="166" spans="3:55" x14ac:dyDescent="0.25"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</row>
    <row r="167" spans="3:55" x14ac:dyDescent="0.25"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</row>
    <row r="168" spans="3:55" x14ac:dyDescent="0.25"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</row>
    <row r="169" spans="3:55" x14ac:dyDescent="0.25"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</row>
    <row r="170" spans="3:55" x14ac:dyDescent="0.25"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</row>
    <row r="171" spans="3:55" x14ac:dyDescent="0.25"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</row>
    <row r="172" spans="3:55" x14ac:dyDescent="0.25"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</row>
    <row r="173" spans="3:55" x14ac:dyDescent="0.25"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</row>
    <row r="174" spans="3:55" x14ac:dyDescent="0.25"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</row>
    <row r="175" spans="3:55" x14ac:dyDescent="0.25"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</row>
    <row r="176" spans="3:55" x14ac:dyDescent="0.25"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</row>
    <row r="177" spans="3:55" x14ac:dyDescent="0.25"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</row>
    <row r="178" spans="3:55" x14ac:dyDescent="0.25"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</row>
    <row r="179" spans="3:55" x14ac:dyDescent="0.25"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</row>
    <row r="180" spans="3:55" x14ac:dyDescent="0.25"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</row>
    <row r="181" spans="3:55" x14ac:dyDescent="0.25"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</row>
    <row r="182" spans="3:55" x14ac:dyDescent="0.25"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</row>
    <row r="183" spans="3:55" x14ac:dyDescent="0.25"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</row>
    <row r="184" spans="3:55" x14ac:dyDescent="0.25"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</row>
    <row r="185" spans="3:55" x14ac:dyDescent="0.25"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</row>
    <row r="186" spans="3:55" x14ac:dyDescent="0.25"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</row>
    <row r="187" spans="3:55" x14ac:dyDescent="0.25"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</row>
    <row r="188" spans="3:55" x14ac:dyDescent="0.25"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</row>
    <row r="189" spans="3:55" x14ac:dyDescent="0.25"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</row>
    <row r="190" spans="3:55" x14ac:dyDescent="0.25"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</row>
    <row r="191" spans="3:55" x14ac:dyDescent="0.25"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</row>
    <row r="192" spans="3:55" x14ac:dyDescent="0.25"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</row>
    <row r="193" spans="3:55" x14ac:dyDescent="0.25"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</row>
    <row r="194" spans="3:55" x14ac:dyDescent="0.25"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</row>
    <row r="195" spans="3:55" x14ac:dyDescent="0.25"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</row>
    <row r="196" spans="3:55" x14ac:dyDescent="0.25"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</row>
    <row r="197" spans="3:55" x14ac:dyDescent="0.25"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</row>
    <row r="198" spans="3:55" x14ac:dyDescent="0.25"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</row>
    <row r="199" spans="3:55" x14ac:dyDescent="0.25"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</row>
    <row r="200" spans="3:55" x14ac:dyDescent="0.25"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</row>
    <row r="201" spans="3:55" x14ac:dyDescent="0.25"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</row>
    <row r="202" spans="3:55" x14ac:dyDescent="0.25"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</row>
    <row r="203" spans="3:55" x14ac:dyDescent="0.25"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</row>
    <row r="204" spans="3:55" x14ac:dyDescent="0.25"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</row>
    <row r="205" spans="3:55" x14ac:dyDescent="0.25"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</row>
    <row r="206" spans="3:55" x14ac:dyDescent="0.25"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</row>
    <row r="207" spans="3:55" x14ac:dyDescent="0.25"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</row>
    <row r="208" spans="3:55" x14ac:dyDescent="0.25"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</row>
    <row r="209" spans="3:55" x14ac:dyDescent="0.25"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</row>
    <row r="210" spans="3:55" x14ac:dyDescent="0.25"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</row>
    <row r="211" spans="3:55" x14ac:dyDescent="0.25"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</row>
    <row r="212" spans="3:55" x14ac:dyDescent="0.25"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</row>
    <row r="213" spans="3:55" x14ac:dyDescent="0.25"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</row>
    <row r="214" spans="3:55" x14ac:dyDescent="0.25"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</row>
    <row r="215" spans="3:55" x14ac:dyDescent="0.25"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</row>
    <row r="216" spans="3:55" x14ac:dyDescent="0.25"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</row>
    <row r="217" spans="3:55" x14ac:dyDescent="0.25"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</row>
    <row r="218" spans="3:55" x14ac:dyDescent="0.25"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</row>
    <row r="219" spans="3:55" x14ac:dyDescent="0.25"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</row>
    <row r="220" spans="3:55" x14ac:dyDescent="0.25"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</row>
    <row r="221" spans="3:55" x14ac:dyDescent="0.25"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</row>
    <row r="222" spans="3:55" x14ac:dyDescent="0.25"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</row>
    <row r="223" spans="3:55" x14ac:dyDescent="0.25"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</row>
    <row r="224" spans="3:55" x14ac:dyDescent="0.25"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</row>
    <row r="225" spans="3:55" x14ac:dyDescent="0.25"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</row>
    <row r="226" spans="3:55" x14ac:dyDescent="0.25"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</row>
    <row r="227" spans="3:55" x14ac:dyDescent="0.25"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</row>
    <row r="228" spans="3:55" x14ac:dyDescent="0.25"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</row>
    <row r="229" spans="3:55" x14ac:dyDescent="0.25"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</row>
    <row r="230" spans="3:55" x14ac:dyDescent="0.25"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</row>
    <row r="231" spans="3:55" x14ac:dyDescent="0.25"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</row>
    <row r="232" spans="3:55" x14ac:dyDescent="0.25"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</row>
    <row r="233" spans="3:55" x14ac:dyDescent="0.25"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</row>
    <row r="234" spans="3:55" x14ac:dyDescent="0.25"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</row>
    <row r="235" spans="3:55" x14ac:dyDescent="0.25"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</row>
    <row r="236" spans="3:55" x14ac:dyDescent="0.25"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</row>
    <row r="237" spans="3:55" x14ac:dyDescent="0.25"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</row>
    <row r="238" spans="3:55" x14ac:dyDescent="0.25"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</row>
    <row r="239" spans="3:55" x14ac:dyDescent="0.25"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</row>
    <row r="240" spans="3:55" x14ac:dyDescent="0.25"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</row>
    <row r="241" spans="3:55" x14ac:dyDescent="0.25"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</row>
    <row r="242" spans="3:55" x14ac:dyDescent="0.25"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</row>
    <row r="243" spans="3:55" x14ac:dyDescent="0.25"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</row>
    <row r="244" spans="3:55" x14ac:dyDescent="0.25"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</row>
    <row r="245" spans="3:55" x14ac:dyDescent="0.25"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</row>
    <row r="246" spans="3:55" x14ac:dyDescent="0.25"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</row>
    <row r="247" spans="3:55" x14ac:dyDescent="0.25"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</row>
    <row r="248" spans="3:55" x14ac:dyDescent="0.25"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</row>
    <row r="249" spans="3:55" x14ac:dyDescent="0.25"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</row>
    <row r="250" spans="3:55" x14ac:dyDescent="0.25"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</row>
    <row r="251" spans="3:55" x14ac:dyDescent="0.25"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</row>
    <row r="252" spans="3:55" x14ac:dyDescent="0.25"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</row>
    <row r="253" spans="3:55" x14ac:dyDescent="0.25"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</row>
    <row r="254" spans="3:55" x14ac:dyDescent="0.25"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</row>
    <row r="255" spans="3:5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</row>
    <row r="256" spans="3:5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</row>
    <row r="257" spans="3:5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</row>
    <row r="258" spans="3:5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</row>
    <row r="259" spans="3:5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</row>
    <row r="260" spans="3:5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</row>
    <row r="261" spans="3:5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</row>
    <row r="262" spans="3:5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</row>
    <row r="263" spans="3:5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</row>
    <row r="264" spans="3:5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</row>
    <row r="265" spans="3:5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</row>
    <row r="266" spans="3:5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</row>
    <row r="267" spans="3:5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</row>
    <row r="268" spans="3:5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</row>
    <row r="269" spans="3:5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</row>
    <row r="270" spans="3:5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</row>
    <row r="271" spans="3:5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</row>
    <row r="272" spans="3:5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</row>
    <row r="273" spans="3:5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</row>
    <row r="274" spans="3:5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</row>
    <row r="275" spans="3:5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</row>
    <row r="276" spans="3:5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</row>
    <row r="277" spans="3:5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</row>
    <row r="278" spans="3:5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</row>
    <row r="279" spans="3:5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</row>
    <row r="280" spans="3:5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</row>
    <row r="281" spans="3:5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</row>
    <row r="282" spans="3:5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</row>
    <row r="283" spans="3:5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</row>
    <row r="284" spans="3:5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</row>
    <row r="285" spans="3:5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</row>
    <row r="286" spans="3:5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</row>
    <row r="287" spans="3:5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</row>
    <row r="288" spans="3:5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</row>
    <row r="289" spans="3:5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</row>
    <row r="290" spans="3:5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</row>
    <row r="291" spans="3:5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</row>
    <row r="292" spans="3:5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</row>
    <row r="293" spans="3:5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</row>
    <row r="294" spans="3:5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</row>
    <row r="295" spans="3:5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</row>
    <row r="296" spans="3:5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</row>
    <row r="297" spans="3:5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</row>
    <row r="298" spans="3:5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</row>
    <row r="299" spans="3:5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</row>
    <row r="300" spans="3:5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</row>
    <row r="301" spans="3:5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</row>
    <row r="302" spans="3:5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</row>
    <row r="303" spans="3:5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</row>
    <row r="304" spans="3:5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</row>
    <row r="305" spans="3:5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</row>
    <row r="306" spans="3:5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</row>
    <row r="307" spans="3:5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</row>
    <row r="308" spans="3:5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</row>
    <row r="309" spans="3:5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</row>
    <row r="310" spans="3:5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</row>
    <row r="311" spans="3:5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</row>
    <row r="312" spans="3:5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</row>
    <row r="313" spans="3:5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</row>
    <row r="314" spans="3:5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</row>
    <row r="315" spans="3:5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</row>
    <row r="316" spans="3:5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</row>
    <row r="317" spans="3:5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</row>
    <row r="318" spans="3:5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</row>
    <row r="319" spans="3:5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</row>
    <row r="320" spans="3:5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</row>
    <row r="321" spans="3:5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</row>
    <row r="322" spans="3:5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</row>
    <row r="323" spans="3:5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</row>
    <row r="324" spans="3:5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</row>
    <row r="325" spans="3:5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</row>
    <row r="326" spans="3:5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</row>
    <row r="327" spans="3:5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</row>
    <row r="328" spans="3:5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</row>
    <row r="329" spans="3:5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</row>
    <row r="330" spans="3:5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</row>
    <row r="331" spans="3:5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</row>
    <row r="332" spans="3:5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</row>
    <row r="333" spans="3:5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</row>
    <row r="334" spans="3:5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</row>
    <row r="335" spans="3:5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</row>
    <row r="336" spans="3:5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</row>
    <row r="337" spans="3:5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</row>
    <row r="338" spans="3:5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</row>
    <row r="339" spans="3:5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</row>
    <row r="340" spans="3:5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</row>
    <row r="341" spans="3:5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</row>
    <row r="342" spans="3:5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</row>
    <row r="343" spans="3:5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</row>
    <row r="344" spans="3:5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</row>
    <row r="345" spans="3:5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</row>
    <row r="346" spans="3:5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</row>
    <row r="347" spans="3:5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</row>
    <row r="348" spans="3:5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</row>
    <row r="349" spans="3:5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</row>
    <row r="350" spans="3:5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</row>
    <row r="351" spans="3:5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</row>
    <row r="352" spans="3:5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</row>
    <row r="353" spans="3:5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</row>
    <row r="354" spans="3:5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</row>
    <row r="355" spans="3:5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</row>
    <row r="356" spans="3:5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</row>
    <row r="357" spans="3:5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</row>
    <row r="358" spans="3:5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</row>
    <row r="359" spans="3:5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</row>
    <row r="360" spans="3:5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</row>
    <row r="361" spans="3:5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</row>
    <row r="362" spans="3:5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</row>
    <row r="363" spans="3:5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</row>
    <row r="364" spans="3:5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</row>
    <row r="365" spans="3:5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</row>
    <row r="366" spans="3:5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</row>
    <row r="367" spans="3:5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</row>
    <row r="368" spans="3:5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</row>
    <row r="369" spans="3:5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</row>
    <row r="370" spans="3:5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</row>
    <row r="371" spans="3:5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</row>
    <row r="372" spans="3:5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</row>
    <row r="373" spans="3:5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</row>
    <row r="374" spans="3:5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</row>
    <row r="375" spans="3:5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</row>
    <row r="376" spans="3:5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</row>
    <row r="377" spans="3:5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</row>
    <row r="378" spans="3:5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</row>
    <row r="379" spans="3:5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</row>
    <row r="380" spans="3:5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</row>
    <row r="381" spans="3:5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</row>
    <row r="382" spans="3:5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</row>
    <row r="383" spans="3:5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</row>
    <row r="384" spans="3:5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</row>
    <row r="385" spans="3:5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</row>
    <row r="386" spans="3:5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</row>
    <row r="387" spans="3:5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</row>
    <row r="388" spans="3:5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</row>
    <row r="389" spans="3:5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</row>
    <row r="390" spans="3:5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</row>
    <row r="391" spans="3:5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</row>
    <row r="392" spans="3:5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</row>
    <row r="393" spans="3:5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</row>
    <row r="394" spans="3:5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</row>
    <row r="395" spans="3:5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</row>
    <row r="396" spans="3:5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</row>
    <row r="397" spans="3:5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</row>
    <row r="398" spans="3:5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</row>
    <row r="399" spans="3:5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</row>
    <row r="400" spans="3:5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</row>
    <row r="401" spans="3:5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</row>
    <row r="402" spans="3:5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</row>
    <row r="403" spans="3:5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</row>
    <row r="404" spans="3:5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</row>
    <row r="405" spans="3:5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</row>
    <row r="406" spans="3:5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</row>
    <row r="407" spans="3:5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</row>
    <row r="408" spans="3:5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</row>
    <row r="409" spans="3:5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</row>
    <row r="410" spans="3:5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</row>
    <row r="411" spans="3:5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</row>
    <row r="412" spans="3:5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</row>
    <row r="413" spans="3:5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</row>
  </sheetData>
  <hyperlinks>
    <hyperlink ref="A1" location="Main!A1" display="Main" xr:uid="{4B51D9B3-0F63-406D-980E-52B9344DD86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2024-08-04T08:09:20Z</dcterms:created>
  <dcterms:modified xsi:type="dcterms:W3CDTF">2025-04-11T09:18:39Z</dcterms:modified>
</cp:coreProperties>
</file>