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5502BEB-3602-4819-9533-BE6A178C3815}" xr6:coauthVersionLast="47" xr6:coauthVersionMax="47" xr10:uidLastSave="{00000000-0000-0000-0000-000000000000}"/>
  <bookViews>
    <workbookView xWindow="0" yWindow="4590" windowWidth="38400" windowHeight="15240" xr2:uid="{2BB6DE0B-FCD2-465D-9CED-BEDF87A248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O28" i="2"/>
  <c r="N28" i="2"/>
  <c r="M28" i="2"/>
  <c r="L28" i="2"/>
  <c r="Q28" i="2"/>
  <c r="Q26" i="2"/>
  <c r="P26" i="2"/>
  <c r="O26" i="2"/>
  <c r="N26" i="2"/>
  <c r="M26" i="2"/>
  <c r="L26" i="2"/>
  <c r="Q24" i="2"/>
  <c r="P24" i="2"/>
  <c r="O24" i="2"/>
  <c r="N24" i="2"/>
  <c r="M24" i="2"/>
  <c r="L24" i="2"/>
  <c r="Q22" i="2"/>
  <c r="P22" i="2"/>
  <c r="O22" i="2"/>
  <c r="N22" i="2"/>
  <c r="M22" i="2"/>
  <c r="L22" i="2"/>
  <c r="O18" i="2"/>
  <c r="P18" i="2"/>
  <c r="P19" i="2" s="1"/>
  <c r="J19" i="2"/>
  <c r="I19" i="2"/>
  <c r="H19" i="2"/>
  <c r="G19" i="2"/>
  <c r="F19" i="2"/>
  <c r="E19" i="2"/>
  <c r="D19" i="2"/>
  <c r="C19" i="2"/>
  <c r="O19" i="2"/>
  <c r="N19" i="2"/>
  <c r="M19" i="2"/>
  <c r="L19" i="2"/>
  <c r="Q19" i="2"/>
  <c r="Q18" i="2"/>
  <c r="O15" i="2"/>
  <c r="O16" i="2" s="1"/>
  <c r="P16" i="2"/>
  <c r="J16" i="2"/>
  <c r="P15" i="2"/>
  <c r="Q15" i="2"/>
  <c r="Q12" i="2"/>
  <c r="N12" i="2"/>
  <c r="N16" i="2" s="1"/>
  <c r="M12" i="2"/>
  <c r="M16" i="2" s="1"/>
  <c r="L12" i="2"/>
  <c r="L16" i="2" s="1"/>
  <c r="P12" i="2"/>
  <c r="O12" i="2"/>
  <c r="G31" i="2"/>
  <c r="J31" i="2"/>
  <c r="I31" i="2"/>
  <c r="H31" i="2"/>
  <c r="N31" i="2"/>
  <c r="M31" i="2"/>
  <c r="J22" i="2"/>
  <c r="J24" i="2" s="1"/>
  <c r="J26" i="2" s="1"/>
  <c r="J29" i="2" s="1"/>
  <c r="I16" i="2"/>
  <c r="I22" i="2" s="1"/>
  <c r="I24" i="2" s="1"/>
  <c r="I26" i="2" s="1"/>
  <c r="I29" i="2" s="1"/>
  <c r="G16" i="2"/>
  <c r="G22" i="2" s="1"/>
  <c r="G24" i="2" s="1"/>
  <c r="G26" i="2" s="1"/>
  <c r="G29" i="2" s="1"/>
  <c r="F16" i="2"/>
  <c r="F22" i="2" s="1"/>
  <c r="F24" i="2" s="1"/>
  <c r="F26" i="2" s="1"/>
  <c r="F29" i="2" s="1"/>
  <c r="E16" i="2"/>
  <c r="E22" i="2" s="1"/>
  <c r="E24" i="2" s="1"/>
  <c r="E26" i="2" s="1"/>
  <c r="E29" i="2" s="1"/>
  <c r="D16" i="2"/>
  <c r="D22" i="2" s="1"/>
  <c r="D24" i="2" s="1"/>
  <c r="D26" i="2" s="1"/>
  <c r="D29" i="2" s="1"/>
  <c r="C16" i="2"/>
  <c r="C22" i="2" s="1"/>
  <c r="C24" i="2" s="1"/>
  <c r="C26" i="2" s="1"/>
  <c r="C29" i="2" s="1"/>
  <c r="H16" i="2"/>
  <c r="H22" i="2" s="1"/>
  <c r="H24" i="2" s="1"/>
  <c r="H26" i="2" s="1"/>
  <c r="H29" i="2" s="1"/>
  <c r="I7" i="1"/>
  <c r="I5" i="1"/>
  <c r="I8" i="1" s="1"/>
  <c r="M32" i="2" l="1"/>
  <c r="N32" i="2"/>
  <c r="P32" i="2"/>
  <c r="Q16" i="2"/>
  <c r="Q31" i="2"/>
  <c r="P31" i="2"/>
  <c r="O31" i="2"/>
  <c r="O32" i="2"/>
  <c r="G32" i="2"/>
  <c r="I32" i="2"/>
  <c r="J32" i="2"/>
  <c r="H32" i="2"/>
  <c r="C32" i="2"/>
  <c r="D32" i="2"/>
  <c r="E32" i="2"/>
  <c r="F32" i="2"/>
  <c r="Q32" i="2" l="1"/>
</calcChain>
</file>

<file path=xl/sharedStrings.xml><?xml version="1.0" encoding="utf-8"?>
<sst xmlns="http://schemas.openxmlformats.org/spreadsheetml/2006/main" count="110" uniqueCount="101">
  <si>
    <t>L3Harris</t>
  </si>
  <si>
    <t>numbers in Mio USD</t>
  </si>
  <si>
    <t>TICKR</t>
  </si>
  <si>
    <t>SEC</t>
  </si>
  <si>
    <t>LHX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</si>
  <si>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</si>
  <si>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</si>
  <si>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</si>
  <si>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</si>
  <si>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</si>
  <si>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</si>
  <si>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</si>
  <si>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</si>
  <si>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</si>
  <si>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</si>
  <si>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</si>
  <si>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</si>
  <si>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</si>
  <si>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</si>
  <si>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</si>
  <si>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</si>
  <si>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</si>
  <si>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</si>
  <si>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</si>
  <si>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</si>
  <si>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</si>
  <si>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</si>
  <si>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</si>
  <si>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</si>
  <si>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</si>
  <si>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</si>
  <si>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Operating Profit</t>
  </si>
  <si>
    <t>FAS Pension Income</t>
  </si>
  <si>
    <t>Interest Expense</t>
  </si>
  <si>
    <t>Pretax Income</t>
  </si>
  <si>
    <t>Income Tax</t>
  </si>
  <si>
    <t>Net Income</t>
  </si>
  <si>
    <t>Minorities</t>
  </si>
  <si>
    <t>Net Income to Company</t>
  </si>
  <si>
    <t>EPS</t>
  </si>
  <si>
    <t>Business Model</t>
  </si>
  <si>
    <t xml:space="preserve">Segment </t>
  </si>
  <si>
    <t>Products</t>
  </si>
  <si>
    <t>Costumers</t>
  </si>
  <si>
    <t>Space&amp;Airbone Systems</t>
  </si>
  <si>
    <t>Integrated Mission Systems</t>
  </si>
  <si>
    <t>Communication Systems</t>
  </si>
  <si>
    <t>Aerojet Rocketdyne</t>
  </si>
  <si>
    <t>Notes</t>
  </si>
  <si>
    <t xml:space="preserve">to Segments </t>
  </si>
  <si>
    <t>SAS:</t>
  </si>
  <si>
    <t>Space Systems</t>
  </si>
  <si>
    <t>End to end mission soltions in support of intellegence, surveilance and reconnaissance (ISR), position, navigation, and timing</t>
  </si>
  <si>
    <t>weather and climate monitoring, missiles and defense and ground based space surveillance networks</t>
  </si>
  <si>
    <t>Intel&amp;Cyber</t>
  </si>
  <si>
    <t>Situational awareness, intellegence systems and advanced wireless solutions for classified intellegence and defense costumers</t>
  </si>
  <si>
    <t>Mission Avionics</t>
  </si>
  <si>
    <t>Sensors, Processors, hardened electronics, release systems and atennas for aircraft platforms</t>
  </si>
  <si>
    <t>Mission Networks</t>
  </si>
  <si>
    <t>Communications and Networking solutions for air traffic management</t>
  </si>
  <si>
    <t>ACS:</t>
  </si>
  <si>
    <t>see Notes</t>
  </si>
  <si>
    <t>Threat warning and countermeasures for airborne, ground and maritime platforms</t>
  </si>
  <si>
    <t>IMS</t>
  </si>
  <si>
    <t>IMS:</t>
  </si>
  <si>
    <t xml:space="preserve">ISR </t>
  </si>
  <si>
    <t>Airbone passive sensing and taregeting, national command, and control, tactical surveilance, electronic attack, agile strike, mobility and classified platforms</t>
  </si>
  <si>
    <t>Maritime</t>
  </si>
  <si>
    <t>Passive sensing and targeting, utonomy and manned and unmanned teaming, power and communications,</t>
  </si>
  <si>
    <t xml:space="preserve"> undersea sensors and networks and classified capabilities for manned platforms and unmanned surface and undersea vessels</t>
  </si>
  <si>
    <t>Electro Optical</t>
  </si>
  <si>
    <t>Passive sensing and targeting; laser imaging and sensor systems; space communications and avionics; and fuzing, navigation and range-testing solutions on platforms spanning all domains</t>
  </si>
  <si>
    <t>Commericial Aviation Solutions</t>
  </si>
  <si>
    <t xml:space="preserve"> Integrated aircraft avionics, pilot training and data analytics services for the commercial aviation industry</t>
  </si>
  <si>
    <t>Backlog</t>
  </si>
  <si>
    <t>CS:</t>
  </si>
  <si>
    <t>Tactical communiactions</t>
  </si>
  <si>
    <t>x</t>
  </si>
  <si>
    <t>Design, manufacture and sustainment of resilient and secure communication solutions that include tactical radios, software, satellite terminals and end-to-end battlefield systems</t>
  </si>
  <si>
    <t>Broadbrand Communications</t>
  </si>
  <si>
    <t>Design, manufacture and sustainment of resilient and secure communication solutions that include ISR and tactical data links, software and integrated broadband networks</t>
  </si>
  <si>
    <t>Integrated Vision Solutions</t>
  </si>
  <si>
    <t>helemt-integrated Night Vision goggles with aiming systems and image intesifier tubes</t>
  </si>
  <si>
    <t xml:space="preserve">Public Safety </t>
  </si>
  <si>
    <t>IR</t>
  </si>
  <si>
    <t xml:space="preserve"> communication equipment, systems and applications for federal agencies, state and local government first responders, utilities and transit agencies</t>
  </si>
  <si>
    <t>AR:</t>
  </si>
  <si>
    <t>Missiles Solutions</t>
  </si>
  <si>
    <t>Propulsion technology and armament systems for strategic defense, missile defense, hypersonic and tactical systems</t>
  </si>
  <si>
    <t>Space Propulsion</t>
  </si>
  <si>
    <t xml:space="preserve"> Premier propulsion and power systems for national security, space and exploration missions</t>
  </si>
  <si>
    <t>SAS</t>
  </si>
  <si>
    <t>CS</t>
  </si>
  <si>
    <t>AR</t>
  </si>
  <si>
    <t xml:space="preserve">Revenue Growth </t>
  </si>
  <si>
    <t>Gross Margin</t>
  </si>
  <si>
    <t>Product</t>
  </si>
  <si>
    <t>Service</t>
  </si>
  <si>
    <t>Cost of Products</t>
  </si>
  <si>
    <t>Cost of Serivices</t>
  </si>
  <si>
    <t>Other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</si>
</sst>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165" fontId="0" fillId="0" borderId="0" xfId="0" applyNumberFormat="1"/>
    <xf numFmtId="165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3harris.com/" TargetMode="External"/><Relationship Id="rId1" Type="http://schemas.openxmlformats.org/officeDocument/2006/relationships/hyperlink" Target="https://www.sec.gov/edgar/browse/?CIK=20205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7352-44A4-43EF-81BA-8EBC2FBAD086}">
  <dimension ref="A1:J39"/>
  <sheetViews>
    <sheetView tabSelected="1" zoomScale="200" zoomScaleNormal="200" workbookViewId="0">
      <selection activeCell="I4" sqref="I4"/>
    </sheetView>
  </sheetViews>
  <sheetFormatPr defaultRowHeight="15" x14ac:dyDescent="0.25"/>
  <cols>
    <col min="1" max="1" width="4.28515625" customWidth="1"/>
    <col min="2" max="2" width="26.140625" bestFit="1" customWidth="1"/>
    <col min="3" max="3" width="28.5703125" customWidth="1"/>
    <col min="5" max="5" width="9.8554687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5</v>
      </c>
      <c r="I3" s="2">
        <v>227.23</v>
      </c>
    </row>
    <row r="4" spans="1:10" x14ac:dyDescent="0.25">
      <c r="B4" t="s">
        <v>2</v>
      </c>
      <c r="C4" t="s">
        <v>4</v>
      </c>
      <c r="H4" t="s">
        <v>6</v>
      </c>
      <c r="I4" s="2">
        <v>189.70518999999999</v>
      </c>
      <c r="J4" s="3" t="s">
        <v>11</v>
      </c>
    </row>
    <row r="5" spans="1:10" x14ac:dyDescent="0.25">
      <c r="B5" s="4" t="s">
        <v>3</v>
      </c>
      <c r="C5" s="4" t="s">
        <v>84</v>
      </c>
      <c r="H5" t="s">
        <v>7</v>
      </c>
      <c r="I5" s="19">
        <f>I4*I3</f>
        <v>43106.710323699997</v>
      </c>
    </row>
    <row r="6" spans="1:10" x14ac:dyDescent="0.25">
      <c r="H6" t="s">
        <v>8</v>
      </c>
      <c r="I6" s="19">
        <v>547</v>
      </c>
      <c r="J6" s="3" t="s">
        <v>11</v>
      </c>
    </row>
    <row r="7" spans="1:10" x14ac:dyDescent="0.25">
      <c r="A7" s="17" t="s">
        <v>77</v>
      </c>
      <c r="B7" s="1" t="s">
        <v>40</v>
      </c>
      <c r="H7" t="s">
        <v>9</v>
      </c>
      <c r="I7" s="19">
        <f>2102+617+10533</f>
        <v>13252</v>
      </c>
      <c r="J7" s="3" t="s">
        <v>11</v>
      </c>
    </row>
    <row r="8" spans="1:10" x14ac:dyDescent="0.25">
      <c r="B8" s="5" t="s">
        <v>41</v>
      </c>
      <c r="C8" s="6" t="s">
        <v>42</v>
      </c>
      <c r="D8" s="6" t="s">
        <v>27</v>
      </c>
      <c r="E8" s="7" t="s">
        <v>43</v>
      </c>
      <c r="H8" t="s">
        <v>10</v>
      </c>
      <c r="I8" s="19">
        <f>I5+I7-I6</f>
        <v>55811.710323699997</v>
      </c>
    </row>
    <row r="9" spans="1:10" x14ac:dyDescent="0.25">
      <c r="B9" s="8" t="s">
        <v>44</v>
      </c>
      <c r="C9" s="9" t="s">
        <v>61</v>
      </c>
      <c r="D9" s="9"/>
      <c r="E9" s="10"/>
      <c r="I9" s="19"/>
    </row>
    <row r="10" spans="1:10" x14ac:dyDescent="0.25">
      <c r="B10" s="11" t="s">
        <v>45</v>
      </c>
      <c r="C10" t="s">
        <v>61</v>
      </c>
      <c r="E10" s="12"/>
    </row>
    <row r="11" spans="1:10" x14ac:dyDescent="0.25">
      <c r="B11" s="11" t="s">
        <v>46</v>
      </c>
      <c r="C11" t="s">
        <v>61</v>
      </c>
      <c r="E11" s="12"/>
    </row>
    <row r="12" spans="1:10" x14ac:dyDescent="0.25">
      <c r="B12" s="13" t="s">
        <v>47</v>
      </c>
      <c r="C12" s="14" t="s">
        <v>61</v>
      </c>
      <c r="D12" s="14"/>
      <c r="E12" s="15"/>
    </row>
    <row r="14" spans="1:10" x14ac:dyDescent="0.25">
      <c r="A14" s="17" t="s">
        <v>77</v>
      </c>
      <c r="B14" s="16" t="s">
        <v>48</v>
      </c>
    </row>
    <row r="15" spans="1:10" x14ac:dyDescent="0.25">
      <c r="B15" t="s">
        <v>49</v>
      </c>
    </row>
    <row r="16" spans="1:10" x14ac:dyDescent="0.25">
      <c r="B16" s="16" t="s">
        <v>50</v>
      </c>
    </row>
    <row r="17" spans="2:3" x14ac:dyDescent="0.25">
      <c r="B17" t="s">
        <v>51</v>
      </c>
      <c r="C17" t="s">
        <v>52</v>
      </c>
    </row>
    <row r="18" spans="2:3" x14ac:dyDescent="0.25">
      <c r="C18" t="s">
        <v>53</v>
      </c>
    </row>
    <row r="19" spans="2:3" x14ac:dyDescent="0.25">
      <c r="B19" t="s">
        <v>54</v>
      </c>
      <c r="C19" t="s">
        <v>55</v>
      </c>
    </row>
    <row r="20" spans="2:3" x14ac:dyDescent="0.25">
      <c r="B20" t="s">
        <v>56</v>
      </c>
      <c r="C20" t="s">
        <v>57</v>
      </c>
    </row>
    <row r="21" spans="2:3" x14ac:dyDescent="0.25">
      <c r="B21" t="s">
        <v>58</v>
      </c>
      <c r="C21" t="s">
        <v>59</v>
      </c>
    </row>
    <row r="22" spans="2:3" x14ac:dyDescent="0.25">
      <c r="B22" t="s">
        <v>60</v>
      </c>
      <c r="C22" t="s">
        <v>62</v>
      </c>
    </row>
    <row r="24" spans="2:3" x14ac:dyDescent="0.25">
      <c r="B24" s="16" t="s">
        <v>64</v>
      </c>
    </row>
    <row r="25" spans="2:3" x14ac:dyDescent="0.25">
      <c r="B25" t="s">
        <v>65</v>
      </c>
      <c r="C25" t="s">
        <v>66</v>
      </c>
    </row>
    <row r="26" spans="2:3" x14ac:dyDescent="0.25">
      <c r="B26" t="s">
        <v>67</v>
      </c>
      <c r="C26" t="s">
        <v>68</v>
      </c>
    </row>
    <row r="27" spans="2:3" x14ac:dyDescent="0.25">
      <c r="C27" t="s">
        <v>69</v>
      </c>
    </row>
    <row r="28" spans="2:3" x14ac:dyDescent="0.25">
      <c r="B28" t="s">
        <v>70</v>
      </c>
      <c r="C28" t="s">
        <v>71</v>
      </c>
    </row>
    <row r="29" spans="2:3" x14ac:dyDescent="0.25">
      <c r="B29" t="s">
        <v>72</v>
      </c>
      <c r="C29" t="s">
        <v>73</v>
      </c>
    </row>
    <row r="31" spans="2:3" x14ac:dyDescent="0.25">
      <c r="B31" s="16" t="s">
        <v>75</v>
      </c>
    </row>
    <row r="32" spans="2:3" x14ac:dyDescent="0.25">
      <c r="B32" t="s">
        <v>76</v>
      </c>
      <c r="C32" t="s">
        <v>78</v>
      </c>
    </row>
    <row r="33" spans="2:3" x14ac:dyDescent="0.25">
      <c r="B33" t="s">
        <v>79</v>
      </c>
      <c r="C33" t="s">
        <v>80</v>
      </c>
    </row>
    <row r="34" spans="2:3" x14ac:dyDescent="0.25">
      <c r="B34" t="s">
        <v>81</v>
      </c>
      <c r="C34" t="s">
        <v>82</v>
      </c>
    </row>
    <row r="35" spans="2:3" x14ac:dyDescent="0.25">
      <c r="B35" t="s">
        <v>83</v>
      </c>
      <c r="C35" t="s">
        <v>85</v>
      </c>
    </row>
    <row r="37" spans="2:3" x14ac:dyDescent="0.25">
      <c r="B37" s="16" t="s">
        <v>86</v>
      </c>
    </row>
    <row r="38" spans="2:3" x14ac:dyDescent="0.25">
      <c r="B38" t="s">
        <v>87</v>
      </c>
      <c r="C38" t="s">
        <v>88</v>
      </c>
    </row>
    <row r="39" spans="2:3" x14ac:dyDescent="0.25">
      <c r="B39" t="s">
        <v>89</v>
      </c>
      <c r="C39" t="s">
        <v>90</v>
      </c>
    </row>
  </sheetData>
  <hyperlinks>
    <hyperlink ref="B5" r:id="rId1" xr:uid="{AD663FDC-8B23-40E9-A498-7387F6D5AAF4}"/>
    <hyperlink ref="C5" r:id="rId2" xr:uid="{A338F51F-2CF7-4D44-A181-71BF26E4C1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9436-EE92-4230-872C-D29BFA4000B7}">
  <dimension ref="A1:AH431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B26" sqref="B26"/>
    </sheetView>
  </sheetViews>
  <sheetFormatPr defaultRowHeight="15" x14ac:dyDescent="0.25"/>
  <cols>
    <col min="1" max="1" width="4.7109375" bestFit="1" customWidth="1"/>
    <col min="2" max="2" width="22.140625" bestFit="1" customWidth="1"/>
  </cols>
  <sheetData>
    <row r="1" spans="1:34" x14ac:dyDescent="0.25">
      <c r="A1" s="4" t="s">
        <v>12</v>
      </c>
    </row>
    <row r="2" spans="1:34" x14ac:dyDescent="0.25"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11</v>
      </c>
      <c r="I2" s="3" t="s">
        <v>18</v>
      </c>
      <c r="J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</row>
    <row r="3" spans="1:34" x14ac:dyDescent="0.25">
      <c r="B3" t="s">
        <v>74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>
        <v>22300</v>
      </c>
      <c r="Q3" s="19">
        <v>32700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B6" t="s">
        <v>91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>
        <v>6384</v>
      </c>
      <c r="Q6" s="19">
        <v>6856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B7" t="s">
        <v>63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>
        <v>6626</v>
      </c>
      <c r="Q7" s="19">
        <v>6630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B8" t="s">
        <v>92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>
        <v>4217</v>
      </c>
      <c r="Q8" s="19">
        <v>5070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B9" t="s">
        <v>93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0</v>
      </c>
      <c r="Q9" s="19">
        <v>1052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B10" t="s">
        <v>96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v>13156</v>
      </c>
      <c r="P10" s="19">
        <v>12097</v>
      </c>
      <c r="Q10" s="19">
        <v>13694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B11" t="s">
        <v>97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>
        <v>4658</v>
      </c>
      <c r="P11" s="19">
        <v>4965</v>
      </c>
      <c r="Q11" s="19">
        <v>5725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B12" s="1" t="s">
        <v>27</v>
      </c>
      <c r="C12" s="20"/>
      <c r="D12" s="20">
        <v>4693</v>
      </c>
      <c r="E12" s="20"/>
      <c r="F12" s="20"/>
      <c r="G12" s="20"/>
      <c r="H12" s="20">
        <v>5299</v>
      </c>
      <c r="I12" s="20"/>
      <c r="J12" s="20"/>
      <c r="K12" s="19"/>
      <c r="L12" s="20">
        <f t="shared" ref="L12:N12" si="0">SUM(L10:L11)</f>
        <v>0</v>
      </c>
      <c r="M12" s="20">
        <f t="shared" si="0"/>
        <v>0</v>
      </c>
      <c r="N12" s="20">
        <f t="shared" si="0"/>
        <v>0</v>
      </c>
      <c r="O12" s="20">
        <f>SUM(O10:O11)</f>
        <v>17814</v>
      </c>
      <c r="P12" s="20">
        <f t="shared" ref="P12" si="1">SUM(P10:P11)</f>
        <v>17062</v>
      </c>
      <c r="Q12" s="20">
        <f>SUM(Q10:Q11)</f>
        <v>19419</v>
      </c>
      <c r="R12" s="2"/>
    </row>
    <row r="13" spans="1:34" x14ac:dyDescent="0.25">
      <c r="B13" t="s">
        <v>98</v>
      </c>
      <c r="C13" s="19"/>
      <c r="D13" s="19">
        <v>0</v>
      </c>
      <c r="E13" s="19"/>
      <c r="F13" s="19"/>
      <c r="G13" s="19"/>
      <c r="H13" s="19">
        <v>0</v>
      </c>
      <c r="I13" s="19"/>
      <c r="J13" s="19"/>
      <c r="K13" s="19"/>
      <c r="L13" s="19"/>
      <c r="M13" s="19"/>
      <c r="N13" s="19"/>
      <c r="O13" s="19">
        <v>9007</v>
      </c>
      <c r="P13" s="19">
        <v>8355</v>
      </c>
      <c r="Q13" s="19">
        <v>9711</v>
      </c>
      <c r="R13" s="2"/>
      <c r="S13" s="2"/>
      <c r="T13" s="2"/>
      <c r="U13" s="2"/>
      <c r="V13" s="2"/>
      <c r="W13" s="2"/>
    </row>
    <row r="14" spans="1:34" x14ac:dyDescent="0.25">
      <c r="B14" t="s">
        <v>99</v>
      </c>
      <c r="C14" s="19"/>
      <c r="D14" s="19">
        <v>0</v>
      </c>
      <c r="E14" s="19"/>
      <c r="F14" s="19"/>
      <c r="G14" s="19"/>
      <c r="H14" s="19">
        <v>0</v>
      </c>
      <c r="I14" s="19"/>
      <c r="J14" s="19"/>
      <c r="K14" s="19"/>
      <c r="L14" s="19"/>
      <c r="M14" s="19"/>
      <c r="N14" s="19"/>
      <c r="O14" s="19">
        <v>3431</v>
      </c>
      <c r="P14" s="19">
        <v>3780</v>
      </c>
      <c r="Q14" s="19">
        <v>4595</v>
      </c>
      <c r="R14" s="2"/>
      <c r="S14" s="2"/>
      <c r="T14" s="2"/>
      <c r="U14" s="2"/>
      <c r="V14" s="2"/>
      <c r="W14" s="2"/>
    </row>
    <row r="15" spans="1:34" x14ac:dyDescent="0.25">
      <c r="B15" t="s">
        <v>28</v>
      </c>
      <c r="C15" s="19"/>
      <c r="D15" s="19">
        <v>3506</v>
      </c>
      <c r="E15" s="19"/>
      <c r="F15" s="19"/>
      <c r="G15" s="19"/>
      <c r="H15" s="19">
        <v>3939</v>
      </c>
      <c r="I15" s="19"/>
      <c r="J15" s="19"/>
      <c r="K15" s="19"/>
      <c r="L15" s="19"/>
      <c r="M15" s="19"/>
      <c r="N15" s="19"/>
      <c r="O15" s="19">
        <f>O13+O14</f>
        <v>12438</v>
      </c>
      <c r="P15" s="19">
        <f>P13+P14</f>
        <v>12135</v>
      </c>
      <c r="Q15" s="19">
        <f>Q13+Q14</f>
        <v>14306</v>
      </c>
      <c r="R15" s="2"/>
      <c r="S15" s="2"/>
      <c r="T15" s="2"/>
      <c r="U15" s="2"/>
      <c r="V15" s="2"/>
      <c r="W15" s="2"/>
    </row>
    <row r="16" spans="1:34" x14ac:dyDescent="0.25">
      <c r="B16" t="s">
        <v>29</v>
      </c>
      <c r="C16" s="19">
        <f t="shared" ref="C16:G16" si="2">C12-C15</f>
        <v>0</v>
      </c>
      <c r="D16" s="19">
        <f t="shared" si="2"/>
        <v>1187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>H12-H15</f>
        <v>1360</v>
      </c>
      <c r="I16" s="19">
        <f t="shared" ref="I16" si="3">I12-I15</f>
        <v>0</v>
      </c>
      <c r="J16" s="19">
        <f>J12-J15</f>
        <v>0</v>
      </c>
      <c r="K16" s="19"/>
      <c r="L16" s="19">
        <f t="shared" ref="L16:P16" si="4">L12-L15</f>
        <v>0</v>
      </c>
      <c r="M16" s="19">
        <f t="shared" si="4"/>
        <v>0</v>
      </c>
      <c r="N16" s="19">
        <f t="shared" si="4"/>
        <v>0</v>
      </c>
      <c r="O16" s="19">
        <f t="shared" si="4"/>
        <v>5376</v>
      </c>
      <c r="P16" s="19">
        <f t="shared" si="4"/>
        <v>4927</v>
      </c>
      <c r="Q16" s="19">
        <f>Q12-Q15</f>
        <v>5113</v>
      </c>
      <c r="R16" s="2"/>
      <c r="S16" s="2"/>
      <c r="T16" s="2"/>
      <c r="U16" s="2"/>
      <c r="V16" s="2"/>
      <c r="W16" s="2"/>
    </row>
    <row r="17" spans="2:23" x14ac:dyDescent="0.25">
      <c r="B17" t="s">
        <v>30</v>
      </c>
      <c r="C17" s="19"/>
      <c r="D17" s="19">
        <v>787</v>
      </c>
      <c r="E17" s="19"/>
      <c r="F17" s="19"/>
      <c r="G17" s="19"/>
      <c r="H17" s="19">
        <v>884</v>
      </c>
      <c r="I17" s="19"/>
      <c r="J17" s="19"/>
      <c r="K17" s="19"/>
      <c r="L17" s="19"/>
      <c r="M17" s="19"/>
      <c r="N17" s="19"/>
      <c r="O17" s="19">
        <v>3280</v>
      </c>
      <c r="P17" s="19">
        <v>3006</v>
      </c>
      <c r="Q17" s="19">
        <v>3262</v>
      </c>
      <c r="R17" s="2"/>
      <c r="S17" s="2"/>
      <c r="T17" s="2"/>
      <c r="U17" s="2"/>
      <c r="V17" s="2"/>
      <c r="W17" s="2"/>
    </row>
    <row r="18" spans="2:23" x14ac:dyDescent="0.25">
      <c r="B18" t="s">
        <v>100</v>
      </c>
      <c r="C18" s="19"/>
      <c r="D18" s="19">
        <v>0</v>
      </c>
      <c r="E18" s="19"/>
      <c r="F18" s="19"/>
      <c r="G18" s="19"/>
      <c r="H18" s="19">
        <v>0</v>
      </c>
      <c r="I18" s="19"/>
      <c r="J18" s="19"/>
      <c r="K18" s="19"/>
      <c r="L18" s="19"/>
      <c r="M18" s="19"/>
      <c r="N18" s="19"/>
      <c r="O18" s="19">
        <f>-220+207</f>
        <v>-13</v>
      </c>
      <c r="P18" s="19">
        <f>-8+802</f>
        <v>794</v>
      </c>
      <c r="Q18" s="19">
        <f>51+374</f>
        <v>425</v>
      </c>
      <c r="R18" s="2"/>
      <c r="S18" s="2"/>
      <c r="T18" s="2"/>
      <c r="U18" s="2"/>
      <c r="V18" s="2"/>
      <c r="W18" s="2"/>
    </row>
    <row r="19" spans="2:23" x14ac:dyDescent="0.25">
      <c r="B19" t="s">
        <v>31</v>
      </c>
      <c r="C19" s="19">
        <f t="shared" ref="C19" si="5">C16-C17-C18</f>
        <v>0</v>
      </c>
      <c r="D19" s="19">
        <f t="shared" ref="D19" si="6">D16-D17-D18</f>
        <v>400</v>
      </c>
      <c r="E19" s="19">
        <f t="shared" ref="E19" si="7">E16-E17-E18</f>
        <v>0</v>
      </c>
      <c r="F19" s="19">
        <f t="shared" ref="F19" si="8">F16-F17-F18</f>
        <v>0</v>
      </c>
      <c r="G19" s="19">
        <f t="shared" ref="G19" si="9">G16-G17-G18</f>
        <v>0</v>
      </c>
      <c r="H19" s="19">
        <f>H16-H17-H18</f>
        <v>476</v>
      </c>
      <c r="I19" s="19">
        <f t="shared" ref="I19:J19" si="10">I16-I17-I18</f>
        <v>0</v>
      </c>
      <c r="J19" s="19">
        <f t="shared" si="10"/>
        <v>0</v>
      </c>
      <c r="K19" s="19"/>
      <c r="L19" s="19">
        <f t="shared" ref="L19:O19" si="11">L16-L17-L18</f>
        <v>0</v>
      </c>
      <c r="M19" s="19">
        <f t="shared" si="11"/>
        <v>0</v>
      </c>
      <c r="N19" s="19">
        <f t="shared" si="11"/>
        <v>0</v>
      </c>
      <c r="O19" s="19">
        <f t="shared" si="11"/>
        <v>2109</v>
      </c>
      <c r="P19" s="19">
        <f>P16-P17-P18</f>
        <v>1127</v>
      </c>
      <c r="Q19" s="19">
        <f>Q16-Q17-Q18</f>
        <v>1426</v>
      </c>
      <c r="R19" s="2"/>
      <c r="S19" s="2"/>
      <c r="T19" s="2"/>
      <c r="U19" s="2"/>
      <c r="V19" s="2"/>
      <c r="W19" s="2"/>
    </row>
    <row r="20" spans="2:23" x14ac:dyDescent="0.25">
      <c r="B20" t="s">
        <v>32</v>
      </c>
      <c r="C20" s="19"/>
      <c r="D20" s="19">
        <v>83</v>
      </c>
      <c r="E20" s="19"/>
      <c r="F20" s="19"/>
      <c r="G20" s="19"/>
      <c r="H20" s="19">
        <v>86</v>
      </c>
      <c r="I20" s="19"/>
      <c r="J20" s="19"/>
      <c r="K20" s="19"/>
      <c r="L20" s="19"/>
      <c r="M20" s="19"/>
      <c r="N20" s="19"/>
      <c r="O20" s="19">
        <v>439</v>
      </c>
      <c r="P20" s="19">
        <v>425</v>
      </c>
      <c r="Q20" s="19">
        <v>338</v>
      </c>
      <c r="R20" s="2"/>
      <c r="S20" s="2"/>
      <c r="T20" s="2"/>
      <c r="U20" s="2"/>
      <c r="V20" s="2"/>
      <c r="W20" s="2"/>
    </row>
    <row r="21" spans="2:23" x14ac:dyDescent="0.25">
      <c r="B21" t="s">
        <v>33</v>
      </c>
      <c r="C21" s="19"/>
      <c r="D21" s="19">
        <v>111</v>
      </c>
      <c r="E21" s="19"/>
      <c r="F21" s="19"/>
      <c r="G21" s="19"/>
      <c r="H21" s="19">
        <v>172</v>
      </c>
      <c r="I21" s="19"/>
      <c r="J21" s="19"/>
      <c r="K21" s="19"/>
      <c r="L21" s="19"/>
      <c r="M21" s="19"/>
      <c r="N21" s="19"/>
      <c r="O21" s="19">
        <v>265</v>
      </c>
      <c r="P21" s="19">
        <v>279</v>
      </c>
      <c r="Q21" s="19">
        <v>543</v>
      </c>
      <c r="R21" s="2"/>
      <c r="S21" s="2"/>
      <c r="T21" s="2"/>
      <c r="U21" s="2"/>
      <c r="V21" s="2"/>
      <c r="W21" s="2"/>
    </row>
    <row r="22" spans="2:23" x14ac:dyDescent="0.25">
      <c r="B22" t="s">
        <v>34</v>
      </c>
      <c r="C22" s="19">
        <f t="shared" ref="C22:G22" si="12">C19-C21+C20</f>
        <v>0</v>
      </c>
      <c r="D22" s="19">
        <f>D19-D21+D20</f>
        <v>372</v>
      </c>
      <c r="E22" s="19">
        <f t="shared" si="12"/>
        <v>0</v>
      </c>
      <c r="F22" s="19">
        <f t="shared" si="12"/>
        <v>0</v>
      </c>
      <c r="G22" s="19">
        <f t="shared" si="12"/>
        <v>0</v>
      </c>
      <c r="H22" s="19">
        <f>H19-H21+H20</f>
        <v>390</v>
      </c>
      <c r="I22" s="19">
        <f t="shared" ref="I22:Q22" si="13">I19-I21+I20</f>
        <v>0</v>
      </c>
      <c r="J22" s="19">
        <f t="shared" si="13"/>
        <v>0</v>
      </c>
      <c r="K22" s="19"/>
      <c r="L22" s="19">
        <f t="shared" si="13"/>
        <v>0</v>
      </c>
      <c r="M22" s="19">
        <f t="shared" si="13"/>
        <v>0</v>
      </c>
      <c r="N22" s="19">
        <f t="shared" si="13"/>
        <v>0</v>
      </c>
      <c r="O22" s="19">
        <f t="shared" si="13"/>
        <v>2283</v>
      </c>
      <c r="P22" s="19">
        <f t="shared" si="13"/>
        <v>1273</v>
      </c>
      <c r="Q22" s="19">
        <f t="shared" si="13"/>
        <v>1221</v>
      </c>
      <c r="R22" s="2"/>
      <c r="S22" s="2"/>
      <c r="T22" s="2"/>
      <c r="U22" s="2"/>
      <c r="V22" s="2"/>
      <c r="W22" s="2"/>
    </row>
    <row r="23" spans="2:23" x14ac:dyDescent="0.25">
      <c r="B23" t="s">
        <v>35</v>
      </c>
      <c r="C23" s="19"/>
      <c r="D23" s="19">
        <v>21</v>
      </c>
      <c r="E23" s="19"/>
      <c r="F23" s="19"/>
      <c r="G23" s="19"/>
      <c r="H23" s="19">
        <v>23</v>
      </c>
      <c r="I23" s="19"/>
      <c r="J23" s="19"/>
      <c r="K23" s="19"/>
      <c r="L23" s="19"/>
      <c r="M23" s="19"/>
      <c r="N23" s="19"/>
      <c r="O23" s="19">
        <v>441</v>
      </c>
      <c r="P23" s="19">
        <v>212</v>
      </c>
      <c r="Q23" s="19">
        <v>23</v>
      </c>
      <c r="R23" s="2"/>
      <c r="S23" s="2"/>
      <c r="T23" s="2"/>
      <c r="U23" s="2"/>
      <c r="V23" s="2"/>
      <c r="W23" s="2"/>
    </row>
    <row r="24" spans="2:23" x14ac:dyDescent="0.25">
      <c r="B24" t="s">
        <v>36</v>
      </c>
      <c r="C24" s="19">
        <f t="shared" ref="C24:G24" si="14">C22-C23</f>
        <v>0</v>
      </c>
      <c r="D24" s="19">
        <f t="shared" si="14"/>
        <v>351</v>
      </c>
      <c r="E24" s="19">
        <f t="shared" si="14"/>
        <v>0</v>
      </c>
      <c r="F24" s="19">
        <f t="shared" si="14"/>
        <v>0</v>
      </c>
      <c r="G24" s="19">
        <f t="shared" si="14"/>
        <v>0</v>
      </c>
      <c r="H24" s="19">
        <f>H22-H23</f>
        <v>367</v>
      </c>
      <c r="I24" s="19">
        <f t="shared" ref="I24:Q24" si="15">I22-I23</f>
        <v>0</v>
      </c>
      <c r="J24" s="19">
        <f t="shared" si="15"/>
        <v>0</v>
      </c>
      <c r="K24" s="19"/>
      <c r="L24" s="19">
        <f t="shared" si="15"/>
        <v>0</v>
      </c>
      <c r="M24" s="19">
        <f t="shared" si="15"/>
        <v>0</v>
      </c>
      <c r="N24" s="19">
        <f t="shared" si="15"/>
        <v>0</v>
      </c>
      <c r="O24" s="19">
        <f t="shared" si="15"/>
        <v>1842</v>
      </c>
      <c r="P24" s="19">
        <f t="shared" si="15"/>
        <v>1061</v>
      </c>
      <c r="Q24" s="19">
        <f t="shared" si="15"/>
        <v>1198</v>
      </c>
      <c r="R24" s="2"/>
      <c r="S24" s="2"/>
      <c r="T24" s="2"/>
      <c r="U24" s="2"/>
      <c r="V24" s="2"/>
      <c r="W24" s="2"/>
    </row>
    <row r="25" spans="2:23" x14ac:dyDescent="0.25">
      <c r="B25" t="s">
        <v>37</v>
      </c>
      <c r="C25" s="19"/>
      <c r="D25" s="19">
        <v>2</v>
      </c>
      <c r="E25" s="19"/>
      <c r="F25" s="19"/>
      <c r="G25" s="19"/>
      <c r="H25" s="19">
        <v>1</v>
      </c>
      <c r="I25" s="19"/>
      <c r="J25" s="19"/>
      <c r="K25" s="19"/>
      <c r="L25" s="19"/>
      <c r="M25" s="19"/>
      <c r="N25" s="19"/>
      <c r="O25" s="19">
        <v>-4</v>
      </c>
      <c r="P25" s="19">
        <v>-1</v>
      </c>
      <c r="Q25" s="19">
        <v>-29</v>
      </c>
      <c r="R25" s="2"/>
    </row>
    <row r="26" spans="2:23" x14ac:dyDescent="0.25">
      <c r="B26" s="1" t="s">
        <v>38</v>
      </c>
      <c r="C26" s="19">
        <f t="shared" ref="C26:G26" si="16">C24-C25</f>
        <v>0</v>
      </c>
      <c r="D26" s="19">
        <f>D24-D25</f>
        <v>349</v>
      </c>
      <c r="E26" s="19">
        <f t="shared" si="16"/>
        <v>0</v>
      </c>
      <c r="F26" s="19">
        <f t="shared" si="16"/>
        <v>0</v>
      </c>
      <c r="G26" s="19">
        <f t="shared" si="16"/>
        <v>0</v>
      </c>
      <c r="H26" s="19">
        <f>H24-H25</f>
        <v>366</v>
      </c>
      <c r="I26" s="19">
        <f t="shared" ref="I26:Q26" si="17">I24-I25</f>
        <v>0</v>
      </c>
      <c r="J26" s="19">
        <f t="shared" si="17"/>
        <v>0</v>
      </c>
      <c r="K26" s="19"/>
      <c r="L26" s="19">
        <f t="shared" si="17"/>
        <v>0</v>
      </c>
      <c r="M26" s="19">
        <f t="shared" si="17"/>
        <v>0</v>
      </c>
      <c r="N26" s="19">
        <f t="shared" si="17"/>
        <v>0</v>
      </c>
      <c r="O26" s="19">
        <f t="shared" si="17"/>
        <v>1846</v>
      </c>
      <c r="P26" s="19">
        <f t="shared" si="17"/>
        <v>1062</v>
      </c>
      <c r="Q26" s="19">
        <f t="shared" si="17"/>
        <v>1227</v>
      </c>
      <c r="R26" s="2"/>
    </row>
    <row r="27" spans="2:23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"/>
    </row>
    <row r="28" spans="2:23" x14ac:dyDescent="0.25">
      <c r="B28" t="s">
        <v>6</v>
      </c>
      <c r="C28" s="2"/>
      <c r="D28" s="2">
        <v>189.2</v>
      </c>
      <c r="E28" s="2"/>
      <c r="F28" s="2"/>
      <c r="G28" s="2"/>
      <c r="H28" s="2">
        <v>189.7</v>
      </c>
      <c r="I28" s="2"/>
      <c r="J28" s="2"/>
      <c r="K28" s="2"/>
      <c r="L28" s="2" t="e">
        <f t="shared" ref="L28:P28" si="18">L26/L29</f>
        <v>#DIV/0!</v>
      </c>
      <c r="M28" s="2" t="e">
        <f t="shared" si="18"/>
        <v>#DIV/0!</v>
      </c>
      <c r="N28" s="2" t="e">
        <f t="shared" si="18"/>
        <v>#DIV/0!</v>
      </c>
      <c r="O28" s="2">
        <f t="shared" si="18"/>
        <v>201.30861504907307</v>
      </c>
      <c r="P28" s="2">
        <f t="shared" si="18"/>
        <v>193.44262295081967</v>
      </c>
      <c r="Q28" s="2">
        <f>Q26/Q29</f>
        <v>189.64451313755796</v>
      </c>
      <c r="R28" s="2"/>
    </row>
    <row r="29" spans="2:23" x14ac:dyDescent="0.25">
      <c r="B29" t="s">
        <v>39</v>
      </c>
      <c r="C29" s="2" t="e">
        <f t="shared" ref="C29:G29" si="19">C26/C28</f>
        <v>#DIV/0!</v>
      </c>
      <c r="D29" s="2">
        <f t="shared" si="19"/>
        <v>1.8446088794926006</v>
      </c>
      <c r="E29" s="2" t="e">
        <f t="shared" si="19"/>
        <v>#DIV/0!</v>
      </c>
      <c r="F29" s="2" t="e">
        <f t="shared" si="19"/>
        <v>#DIV/0!</v>
      </c>
      <c r="G29" s="2" t="e">
        <f t="shared" si="19"/>
        <v>#DIV/0!</v>
      </c>
      <c r="H29" s="2">
        <f>H26/H28</f>
        <v>1.9293621507643648</v>
      </c>
      <c r="I29" s="2" t="e">
        <f t="shared" ref="I29:J29" si="20">I26/I28</f>
        <v>#DIV/0!</v>
      </c>
      <c r="J29" s="2" t="e">
        <f t="shared" si="20"/>
        <v>#DIV/0!</v>
      </c>
      <c r="K29" s="2"/>
      <c r="L29" s="2"/>
      <c r="M29" s="2"/>
      <c r="N29" s="2"/>
      <c r="O29" s="2">
        <v>9.17</v>
      </c>
      <c r="P29" s="2">
        <v>5.49</v>
      </c>
      <c r="Q29" s="2">
        <v>6.47</v>
      </c>
      <c r="R29" s="2"/>
    </row>
    <row r="30" spans="2:23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R30" s="2"/>
    </row>
    <row r="31" spans="2:23" x14ac:dyDescent="0.25">
      <c r="B31" t="s">
        <v>94</v>
      </c>
      <c r="C31" s="2"/>
      <c r="D31" s="2"/>
      <c r="E31" s="2"/>
      <c r="F31" s="2"/>
      <c r="G31" s="18" t="e">
        <f>G12/C12-1</f>
        <v>#DIV/0!</v>
      </c>
      <c r="H31" s="18">
        <f>H12/D12-1</f>
        <v>0.12912848923929254</v>
      </c>
      <c r="I31" s="18" t="e">
        <f t="shared" ref="I31:J31" si="21">I12/E12-1</f>
        <v>#DIV/0!</v>
      </c>
      <c r="J31" s="18" t="e">
        <f t="shared" si="21"/>
        <v>#DIV/0!</v>
      </c>
      <c r="K31" s="2"/>
      <c r="L31" s="2"/>
      <c r="M31" s="18" t="e">
        <f>M12/L12-1</f>
        <v>#DIV/0!</v>
      </c>
      <c r="N31" s="18" t="e">
        <f>N12/M12-1</f>
        <v>#DIV/0!</v>
      </c>
      <c r="O31" s="18" t="e">
        <f>O12/N12-1</f>
        <v>#DIV/0!</v>
      </c>
      <c r="P31" s="18">
        <f>P12/O12-1</f>
        <v>-4.2213988997417795E-2</v>
      </c>
      <c r="Q31" s="18">
        <f>Q12/P12-1</f>
        <v>0.13814324229281438</v>
      </c>
      <c r="R31" s="2"/>
    </row>
    <row r="32" spans="2:23" x14ac:dyDescent="0.25">
      <c r="B32" t="s">
        <v>95</v>
      </c>
      <c r="C32" s="18" t="e">
        <f t="shared" ref="C32:G32" si="22">C16/C12</f>
        <v>#DIV/0!</v>
      </c>
      <c r="D32" s="18">
        <f t="shared" si="22"/>
        <v>0.25292989558917539</v>
      </c>
      <c r="E32" s="18" t="e">
        <f t="shared" si="22"/>
        <v>#DIV/0!</v>
      </c>
      <c r="F32" s="18" t="e">
        <f t="shared" si="22"/>
        <v>#DIV/0!</v>
      </c>
      <c r="G32" s="18" t="e">
        <f t="shared" si="22"/>
        <v>#DIV/0!</v>
      </c>
      <c r="H32" s="18">
        <f>H16/H12</f>
        <v>0.25665219852802418</v>
      </c>
      <c r="I32" s="18" t="e">
        <f t="shared" ref="I32:J32" si="23">I16/I12</f>
        <v>#DIV/0!</v>
      </c>
      <c r="J32" s="18" t="e">
        <f t="shared" si="23"/>
        <v>#DIV/0!</v>
      </c>
      <c r="K32" s="2"/>
      <c r="L32" s="2"/>
      <c r="M32" s="18" t="e">
        <f t="shared" ref="M32:Q32" si="24">M16/M12</f>
        <v>#DIV/0!</v>
      </c>
      <c r="N32" s="18" t="e">
        <f t="shared" si="24"/>
        <v>#DIV/0!</v>
      </c>
      <c r="O32" s="18">
        <f t="shared" si="24"/>
        <v>0.30178511283260356</v>
      </c>
      <c r="P32" s="18">
        <f t="shared" si="24"/>
        <v>0.28877036689719843</v>
      </c>
      <c r="Q32" s="18">
        <f t="shared" si="24"/>
        <v>0.26329883104176321</v>
      </c>
      <c r="R32" s="2"/>
    </row>
    <row r="33" spans="3:1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3:1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3:1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3:1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3:1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3:1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3:1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3:1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3:1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3:1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3:1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3:1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3:1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3:1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3:1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3:1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3:1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3:1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3:1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3:1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3:1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3:1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3:1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3:1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3:1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3:1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3:1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3:18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3:18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</sheetData>
  <hyperlinks>
    <hyperlink ref="A1" location="Main!A1" display="Main" xr:uid="{B7BFB55B-3B38-411B-9C81-5E5E2215D1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2024-09-09T08:32:52Z</dcterms:created>
  <dcterms:modified xsi:type="dcterms:W3CDTF">2025-01-27T16:50:10Z</dcterms:modified>
</cp:coreProperties>
</file>