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43DB75C-01E9-4FC6-BAAB-7EBBC5F0C2BA}" xr6:coauthVersionLast="47" xr6:coauthVersionMax="47" xr10:uidLastSave="{00000000-0000-0000-0000-000000000000}"/>
  <bookViews>
    <workbookView xWindow="225" yWindow="4680" windowWidth="38175" windowHeight="15240" xr2:uid="{EA792E1E-3BA0-4584-A29C-9504A225675A}"/>
  </bookViews>
  <sheets>
    <sheet name="Main" sheetId="1" r:id="rId1"/>
    <sheet name="Fina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2" l="1"/>
  <c r="N62" i="2"/>
  <c r="M62" i="2"/>
  <c r="L62" i="2"/>
  <c r="Q62" i="2"/>
  <c r="O58" i="2"/>
  <c r="N58" i="2"/>
  <c r="M58" i="2"/>
  <c r="L58" i="2"/>
  <c r="Q58" i="2"/>
  <c r="P56" i="2"/>
  <c r="O56" i="2"/>
  <c r="N56" i="2"/>
  <c r="M56" i="2"/>
  <c r="L56" i="2"/>
  <c r="Q56" i="2"/>
  <c r="P52" i="2"/>
  <c r="P58" i="2" s="1"/>
  <c r="P62" i="2" s="1"/>
  <c r="O52" i="2"/>
  <c r="N52" i="2"/>
  <c r="M52" i="2"/>
  <c r="L52" i="2"/>
  <c r="Q52" i="2"/>
  <c r="P45" i="2"/>
  <c r="O45" i="2"/>
  <c r="N45" i="2"/>
  <c r="M45" i="2"/>
  <c r="L45" i="2"/>
  <c r="Q45" i="2"/>
  <c r="P43" i="2"/>
  <c r="O43" i="2"/>
  <c r="N43" i="2"/>
  <c r="M43" i="2"/>
  <c r="L43" i="2"/>
  <c r="Q43" i="2"/>
  <c r="Q37" i="2"/>
  <c r="P37" i="2"/>
  <c r="O37" i="2"/>
  <c r="N37" i="2"/>
  <c r="M37" i="2"/>
  <c r="L37" i="2"/>
  <c r="P29" i="2"/>
  <c r="O29" i="2"/>
  <c r="N29" i="2"/>
  <c r="M29" i="2"/>
  <c r="P28" i="2"/>
  <c r="O28" i="2"/>
  <c r="N28" i="2"/>
  <c r="M28" i="2"/>
  <c r="P27" i="2"/>
  <c r="O27" i="2"/>
  <c r="N27" i="2"/>
  <c r="M27" i="2"/>
  <c r="Q29" i="2"/>
  <c r="Q28" i="2"/>
  <c r="Q27" i="2"/>
  <c r="P26" i="2"/>
  <c r="O26" i="2"/>
  <c r="N26" i="2"/>
  <c r="M26" i="2"/>
  <c r="Q26" i="2"/>
  <c r="Q8" i="2"/>
  <c r="O21" i="2"/>
  <c r="P21" i="2"/>
  <c r="Q21" i="2"/>
  <c r="O17" i="2"/>
  <c r="P17" i="2"/>
  <c r="Q17" i="2"/>
  <c r="P16" i="2"/>
  <c r="O16" i="2"/>
  <c r="N16" i="2"/>
  <c r="N18" i="2" s="1"/>
  <c r="N20" i="2" s="1"/>
  <c r="N22" i="2" s="1"/>
  <c r="N24" i="2" s="1"/>
  <c r="M16" i="2"/>
  <c r="M18" i="2" s="1"/>
  <c r="M20" i="2" s="1"/>
  <c r="M22" i="2" s="1"/>
  <c r="M24" i="2" s="1"/>
  <c r="L16" i="2"/>
  <c r="L18" i="2" s="1"/>
  <c r="L20" i="2" s="1"/>
  <c r="L22" i="2" s="1"/>
  <c r="L24" i="2" s="1"/>
  <c r="Q16" i="2"/>
  <c r="Q18" i="2" s="1"/>
  <c r="Q20" i="2" s="1"/>
  <c r="Q22" i="2" s="1"/>
  <c r="Q24" i="2" s="1"/>
  <c r="K6" i="1"/>
  <c r="K4" i="1"/>
  <c r="K7" i="1" s="1"/>
  <c r="P18" i="2" l="1"/>
  <c r="P20" i="2" s="1"/>
  <c r="P22" i="2" s="1"/>
  <c r="P24" i="2" s="1"/>
  <c r="O18" i="2"/>
  <c r="O20" i="2" s="1"/>
  <c r="O22" i="2" s="1"/>
  <c r="O24" i="2" s="1"/>
</calcChain>
</file>

<file path=xl/sharedStrings.xml><?xml version="1.0" encoding="utf-8"?>
<sst xmlns="http://schemas.openxmlformats.org/spreadsheetml/2006/main" count="132" uniqueCount="121">
  <si>
    <t xml:space="preserve">Lockhead Martin </t>
  </si>
  <si>
    <t>LMT</t>
  </si>
  <si>
    <t>in Mio USD</t>
  </si>
  <si>
    <t>SEC</t>
  </si>
  <si>
    <t>Price</t>
  </si>
  <si>
    <t>Shares</t>
  </si>
  <si>
    <t>MC</t>
  </si>
  <si>
    <t>Cash</t>
  </si>
  <si>
    <t>Debt</t>
  </si>
  <si>
    <t>EV</t>
  </si>
  <si>
    <t>Main</t>
  </si>
  <si>
    <t>Income Statment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</si>
  <si>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</si>
  <si>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</si>
  <si>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</si>
  <si>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</si>
  <si>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</si>
  <si>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</si>
  <si>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</si>
  <si>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</si>
  <si>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</si>
  <si>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Products</t>
  </si>
  <si>
    <t>Services</t>
  </si>
  <si>
    <t>Aeronautics:</t>
  </si>
  <si>
    <t>tactical airlifter</t>
  </si>
  <si>
    <t>fighter</t>
  </si>
  <si>
    <t>stealth fighter</t>
  </si>
  <si>
    <t>largest program 26% of net sales, 64% of segment sales</t>
  </si>
  <si>
    <t>Segments</t>
  </si>
  <si>
    <t>Missles and Fire Control</t>
  </si>
  <si>
    <t>air and missle defense systems</t>
  </si>
  <si>
    <t>-F-35 Lighting II</t>
  </si>
  <si>
    <t>-C-130 Hercules</t>
  </si>
  <si>
    <t>-F-16 Fighting Falcon</t>
  </si>
  <si>
    <t>-F-22 Raptor</t>
  </si>
  <si>
    <t>-Patriot Advanced Capability 3 and Terminal Altitude Area Defense</t>
  </si>
  <si>
    <t>-Multiple Rocket Launch System, Precision Strike Missles,  Joint Air-to-Surface Standoff Missile,</t>
  </si>
  <si>
    <t xml:space="preserve"> Long Range Anti-Ship Missile  and Hellfire tactical and strike missile programs.</t>
  </si>
  <si>
    <t>Precison Strike Weapons</t>
  </si>
  <si>
    <t>-Apache Fire Control System, Sniper Advanced Targeted Pod, Infrared Search and Track</t>
  </si>
  <si>
    <t>Targeting systems</t>
  </si>
  <si>
    <t>FY18</t>
  </si>
  <si>
    <t>FY19</t>
  </si>
  <si>
    <t>FY20</t>
  </si>
  <si>
    <t>FY21</t>
  </si>
  <si>
    <t>FY22</t>
  </si>
  <si>
    <t>FY23</t>
  </si>
  <si>
    <t>FY24</t>
  </si>
  <si>
    <t>Aeronaumatics</t>
  </si>
  <si>
    <t>Rotary and Mission Systems</t>
  </si>
  <si>
    <t>Space</t>
  </si>
  <si>
    <t>COGS</t>
  </si>
  <si>
    <t>Gross Profit</t>
  </si>
  <si>
    <t xml:space="preserve">Other Income </t>
  </si>
  <si>
    <t>Operating Profit</t>
  </si>
  <si>
    <t>Interest Income</t>
  </si>
  <si>
    <t>Pretax Income</t>
  </si>
  <si>
    <t>Income Tax</t>
  </si>
  <si>
    <t>Net Income</t>
  </si>
  <si>
    <t>-Special Operations Forces Global Logistics Support Services</t>
  </si>
  <si>
    <t>Logistic Services to U.S. Army</t>
  </si>
  <si>
    <t xml:space="preserve">-Hypersonics Program </t>
  </si>
  <si>
    <t>Hypersonic weapon systems for U.S. military and Air-Force</t>
  </si>
  <si>
    <t xml:space="preserve">-Javelin Program </t>
  </si>
  <si>
    <t>One-person portable platform anti-tank und multiple target weapon system</t>
  </si>
  <si>
    <t xml:space="preserve">-Sikorsky helicopter program related to Black Hawk, Seahawk etc </t>
  </si>
  <si>
    <t>Transport mission for U.S. Marine Helicopters</t>
  </si>
  <si>
    <t>-Imtegrated Warfare Systems and Sensor for example Aegis Combat System</t>
  </si>
  <si>
    <t>Weapon System for U.S. Marine and other international  Battleships for open sea combat</t>
  </si>
  <si>
    <t>-C6ISR Programs and C2BMC</t>
  </si>
  <si>
    <t>Air operation  Missile Defense System and undersea combat programs</t>
  </si>
  <si>
    <t>-Training and Logistic services</t>
  </si>
  <si>
    <t>Provide Simulators and training programs for U.S. Military and other Militaries</t>
  </si>
  <si>
    <t>-Next Gen OPIR</t>
  </si>
  <si>
    <t>Worldwide missiles warning systems</t>
  </si>
  <si>
    <t>-Trident II D5 FBM</t>
  </si>
  <si>
    <t xml:space="preserve">Submarine launched ballistic missiles </t>
  </si>
  <si>
    <t xml:space="preserve">-The Orion Multi-purpose Crew Vehicle </t>
  </si>
  <si>
    <t xml:space="preserve">Spacecraft for NASA </t>
  </si>
  <si>
    <t>-Next Generation Interceptor</t>
  </si>
  <si>
    <t>Missile Defense</t>
  </si>
  <si>
    <t>-Global Positioning System III</t>
  </si>
  <si>
    <t>GPS Satelite System</t>
  </si>
  <si>
    <t>-Hypersonics System</t>
  </si>
  <si>
    <t>Hypersonic strike weapons</t>
  </si>
  <si>
    <t>Transport Layer Program</t>
  </si>
  <si>
    <t>space coomunications</t>
  </si>
  <si>
    <t>Backlog Aeronaumatics</t>
  </si>
  <si>
    <t>Backlog MMS</t>
  </si>
  <si>
    <t>Missiles and Fire Control</t>
  </si>
  <si>
    <t>Backlog RMS</t>
  </si>
  <si>
    <t>Backlog Space</t>
  </si>
  <si>
    <t>Backlog Total</t>
  </si>
  <si>
    <t>Revenue Growth</t>
  </si>
  <si>
    <t>Gross Margin</t>
  </si>
  <si>
    <t>Operating Margin</t>
  </si>
  <si>
    <t>Tax Rate</t>
  </si>
  <si>
    <t>Balance Sheets</t>
  </si>
  <si>
    <t>x</t>
  </si>
  <si>
    <t>Cash and Cash Equivalents</t>
  </si>
  <si>
    <t>Receivables</t>
  </si>
  <si>
    <t>Contract Assets</t>
  </si>
  <si>
    <t>Inventories</t>
  </si>
  <si>
    <t>Other</t>
  </si>
  <si>
    <t>Current Assets</t>
  </si>
  <si>
    <t>PP&amp;E</t>
  </si>
  <si>
    <t>Goodwill</t>
  </si>
  <si>
    <t>Intangibles</t>
  </si>
  <si>
    <t>Defferd Taxes</t>
  </si>
  <si>
    <t>Non-Current Assets</t>
  </si>
  <si>
    <t>Assets</t>
  </si>
  <si>
    <t>Accounts Payable</t>
  </si>
  <si>
    <t>Contract Liabilties</t>
  </si>
  <si>
    <t>Current Debt</t>
  </si>
  <si>
    <t>Current Liabilties</t>
  </si>
  <si>
    <t>Accrued Pension Liabilties</t>
  </si>
  <si>
    <t>Accrued Expenses</t>
  </si>
  <si>
    <t>Non Current Liabilties</t>
  </si>
  <si>
    <t>Liabilities</t>
  </si>
  <si>
    <t>Equity</t>
  </si>
  <si>
    <t>Equity &amp; Liabilties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</si>
</sst>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4" fillId="0" borderId="4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2" applyFont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93646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C46-0B49-4B94-B3CC-6630A63E4D0B}">
  <dimension ref="A1:Q35"/>
  <sheetViews>
    <sheetView tabSelected="1" zoomScale="200" zoomScaleNormal="200" workbookViewId="0">
      <selection activeCell="K3" sqref="K3"/>
    </sheetView>
  </sheetViews>
  <sheetFormatPr defaultRowHeight="15" x14ac:dyDescent="0.25"/>
  <cols>
    <col min="1" max="1" width="5.5703125" customWidth="1"/>
    <col min="11" max="11" width="9.5703125" bestFit="1" customWidth="1"/>
  </cols>
  <sheetData>
    <row r="1" spans="1:17" x14ac:dyDescent="0.25">
      <c r="A1" s="1" t="s">
        <v>0</v>
      </c>
    </row>
    <row r="2" spans="1:17" x14ac:dyDescent="0.25">
      <c r="A2" t="s">
        <v>2</v>
      </c>
      <c r="J2" t="s">
        <v>4</v>
      </c>
      <c r="K2" s="2">
        <v>475.99</v>
      </c>
    </row>
    <row r="3" spans="1:17" x14ac:dyDescent="0.25">
      <c r="C3" t="s">
        <v>1</v>
      </c>
      <c r="J3" t="s">
        <v>5</v>
      </c>
      <c r="K3" s="2">
        <v>238.358003</v>
      </c>
      <c r="L3" s="4" t="s">
        <v>17</v>
      </c>
    </row>
    <row r="4" spans="1:17" x14ac:dyDescent="0.25">
      <c r="C4" s="3" t="s">
        <v>3</v>
      </c>
      <c r="J4" t="s">
        <v>6</v>
      </c>
      <c r="K4" s="2">
        <f>K2*K3</f>
        <v>113456.02584797</v>
      </c>
    </row>
    <row r="5" spans="1:17" x14ac:dyDescent="0.25">
      <c r="J5" t="s">
        <v>7</v>
      </c>
      <c r="K5" s="2">
        <v>2523</v>
      </c>
      <c r="L5" s="4" t="s">
        <v>17</v>
      </c>
    </row>
    <row r="6" spans="1:17" x14ac:dyDescent="0.25">
      <c r="J6" t="s">
        <v>8</v>
      </c>
      <c r="K6" s="2">
        <f>0.142+19115</f>
        <v>19115.142</v>
      </c>
      <c r="L6" s="4" t="s">
        <v>17</v>
      </c>
    </row>
    <row r="7" spans="1:17" x14ac:dyDescent="0.25">
      <c r="J7" t="s">
        <v>9</v>
      </c>
      <c r="K7" s="2">
        <f>K4-K5+K6</f>
        <v>130048.16784797001</v>
      </c>
    </row>
    <row r="9" spans="1:17" x14ac:dyDescent="0.25">
      <c r="B9" s="8" t="s">
        <v>28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5">
      <c r="B10" s="13" t="s">
        <v>23</v>
      </c>
      <c r="Q10" s="12"/>
    </row>
    <row r="11" spans="1:17" x14ac:dyDescent="0.25">
      <c r="B11" s="11" t="s">
        <v>31</v>
      </c>
      <c r="D11" t="s">
        <v>26</v>
      </c>
      <c r="F11" t="s">
        <v>27</v>
      </c>
      <c r="Q11" s="12"/>
    </row>
    <row r="12" spans="1:17" x14ac:dyDescent="0.25">
      <c r="B12" s="11" t="s">
        <v>32</v>
      </c>
      <c r="D12" t="s">
        <v>24</v>
      </c>
      <c r="Q12" s="12"/>
    </row>
    <row r="13" spans="1:17" x14ac:dyDescent="0.25">
      <c r="B13" s="11" t="s">
        <v>33</v>
      </c>
      <c r="D13" t="s">
        <v>25</v>
      </c>
      <c r="Q13" s="12"/>
    </row>
    <row r="14" spans="1:17" x14ac:dyDescent="0.25">
      <c r="B14" s="11" t="s">
        <v>34</v>
      </c>
      <c r="D14" t="s">
        <v>26</v>
      </c>
      <c r="Q14" s="12"/>
    </row>
    <row r="15" spans="1:17" x14ac:dyDescent="0.25">
      <c r="B15" s="13" t="s">
        <v>29</v>
      </c>
      <c r="Q15" s="12"/>
    </row>
    <row r="16" spans="1:17" x14ac:dyDescent="0.25">
      <c r="B16" s="11" t="s">
        <v>35</v>
      </c>
      <c r="J16" t="s">
        <v>30</v>
      </c>
      <c r="Q16" s="12"/>
    </row>
    <row r="17" spans="2:17" x14ac:dyDescent="0.25">
      <c r="B17" s="11" t="s">
        <v>36</v>
      </c>
      <c r="Q17" s="12"/>
    </row>
    <row r="18" spans="2:17" x14ac:dyDescent="0.25">
      <c r="B18" s="14" t="s">
        <v>37</v>
      </c>
      <c r="J18" t="s">
        <v>38</v>
      </c>
      <c r="Q18" s="12"/>
    </row>
    <row r="19" spans="2:17" x14ac:dyDescent="0.25">
      <c r="B19" s="11" t="s">
        <v>39</v>
      </c>
      <c r="J19" t="s">
        <v>40</v>
      </c>
      <c r="Q19" s="12"/>
    </row>
    <row r="20" spans="2:17" x14ac:dyDescent="0.25">
      <c r="B20" s="11" t="s">
        <v>59</v>
      </c>
      <c r="J20" t="s">
        <v>60</v>
      </c>
      <c r="Q20" s="12"/>
    </row>
    <row r="21" spans="2:17" x14ac:dyDescent="0.25">
      <c r="B21" s="11" t="s">
        <v>61</v>
      </c>
      <c r="E21" t="s">
        <v>62</v>
      </c>
      <c r="Q21" s="12"/>
    </row>
    <row r="22" spans="2:17" x14ac:dyDescent="0.25">
      <c r="B22" s="11" t="s">
        <v>63</v>
      </c>
      <c r="E22" t="s">
        <v>64</v>
      </c>
      <c r="Q22" s="12"/>
    </row>
    <row r="23" spans="2:17" x14ac:dyDescent="0.25">
      <c r="B23" s="13" t="s">
        <v>49</v>
      </c>
      <c r="Q23" s="12"/>
    </row>
    <row r="24" spans="2:17" x14ac:dyDescent="0.25">
      <c r="B24" s="11" t="s">
        <v>65</v>
      </c>
      <c r="I24" t="s">
        <v>66</v>
      </c>
      <c r="Q24" s="12"/>
    </row>
    <row r="25" spans="2:17" x14ac:dyDescent="0.25">
      <c r="B25" s="11" t="s">
        <v>67</v>
      </c>
      <c r="I25" t="s">
        <v>68</v>
      </c>
      <c r="Q25" s="12"/>
    </row>
    <row r="26" spans="2:17" x14ac:dyDescent="0.25">
      <c r="B26" s="11" t="s">
        <v>69</v>
      </c>
      <c r="F26" t="s">
        <v>70</v>
      </c>
      <c r="Q26" s="12"/>
    </row>
    <row r="27" spans="2:17" x14ac:dyDescent="0.25">
      <c r="B27" s="11" t="s">
        <v>71</v>
      </c>
      <c r="F27" t="s">
        <v>72</v>
      </c>
      <c r="Q27" s="12"/>
    </row>
    <row r="28" spans="2:17" x14ac:dyDescent="0.25">
      <c r="B28" s="13" t="s">
        <v>50</v>
      </c>
      <c r="Q28" s="12"/>
    </row>
    <row r="29" spans="2:17" x14ac:dyDescent="0.25">
      <c r="B29" s="11" t="s">
        <v>73</v>
      </c>
      <c r="F29" t="s">
        <v>74</v>
      </c>
      <c r="Q29" s="12"/>
    </row>
    <row r="30" spans="2:17" x14ac:dyDescent="0.25">
      <c r="B30" s="11" t="s">
        <v>75</v>
      </c>
      <c r="F30" t="s">
        <v>76</v>
      </c>
      <c r="Q30" s="12"/>
    </row>
    <row r="31" spans="2:17" x14ac:dyDescent="0.25">
      <c r="B31" s="11" t="s">
        <v>77</v>
      </c>
      <c r="F31" t="s">
        <v>78</v>
      </c>
      <c r="Q31" s="12"/>
    </row>
    <row r="32" spans="2:17" x14ac:dyDescent="0.25">
      <c r="B32" s="11" t="s">
        <v>79</v>
      </c>
      <c r="F32" t="s">
        <v>80</v>
      </c>
      <c r="Q32" s="12"/>
    </row>
    <row r="33" spans="2:17" x14ac:dyDescent="0.25">
      <c r="B33" s="11" t="s">
        <v>81</v>
      </c>
      <c r="F33" t="s">
        <v>82</v>
      </c>
      <c r="Q33" s="12"/>
    </row>
    <row r="34" spans="2:17" x14ac:dyDescent="0.25">
      <c r="B34" s="11" t="s">
        <v>83</v>
      </c>
      <c r="F34" t="s">
        <v>84</v>
      </c>
      <c r="Q34" s="12"/>
    </row>
    <row r="35" spans="2:17" x14ac:dyDescent="0.25">
      <c r="B35" s="15" t="s">
        <v>85</v>
      </c>
      <c r="C35" s="16"/>
      <c r="D35" s="16"/>
      <c r="E35" s="16"/>
      <c r="F35" s="16" t="s">
        <v>86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</row>
  </sheetData>
  <hyperlinks>
    <hyperlink ref="C4" r:id="rId1" xr:uid="{65F0FF9F-F09A-4FF2-95F2-D5B45185585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CA57-4E24-4CA5-A0F0-6B7F19F9F5C3}">
  <dimension ref="A1:T30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5" x14ac:dyDescent="0.25"/>
  <cols>
    <col min="1" max="1" width="4.7109375" bestFit="1" customWidth="1"/>
    <col min="2" max="2" width="23.42578125" bestFit="1" customWidth="1"/>
    <col min="12" max="16" width="9.28515625" bestFit="1" customWidth="1"/>
    <col min="17" max="17" width="9.5703125" bestFit="1" customWidth="1"/>
  </cols>
  <sheetData>
    <row r="1" spans="1:20" x14ac:dyDescent="0.25">
      <c r="A1" s="3" t="s">
        <v>10</v>
      </c>
    </row>
    <row r="2" spans="1:20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41</v>
      </c>
      <c r="M2" s="4" t="s">
        <v>42</v>
      </c>
      <c r="N2" s="4" t="s">
        <v>43</v>
      </c>
      <c r="O2" s="4" t="s">
        <v>44</v>
      </c>
      <c r="P2" s="4" t="s">
        <v>45</v>
      </c>
      <c r="Q2" s="4" t="s">
        <v>46</v>
      </c>
      <c r="R2" s="4" t="s">
        <v>47</v>
      </c>
    </row>
    <row r="3" spans="1:20" x14ac:dyDescent="0.25">
      <c r="A3" s="19" t="s">
        <v>98</v>
      </c>
      <c r="B3" s="5" t="s">
        <v>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B4" t="s">
        <v>87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60156</v>
      </c>
      <c r="R4" s="2"/>
      <c r="S4" s="2"/>
      <c r="T4" s="2"/>
    </row>
    <row r="5" spans="1:20" x14ac:dyDescent="0.25">
      <c r="B5" t="s">
        <v>88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32229</v>
      </c>
      <c r="R5" s="2"/>
      <c r="S5" s="2"/>
      <c r="T5" s="2"/>
    </row>
    <row r="6" spans="1:20" x14ac:dyDescent="0.25">
      <c r="B6" t="s">
        <v>90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v>37726</v>
      </c>
      <c r="R6" s="2"/>
      <c r="S6" s="2"/>
      <c r="T6" s="2"/>
    </row>
    <row r="7" spans="1:20" x14ac:dyDescent="0.25">
      <c r="B7" t="s">
        <v>91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30456</v>
      </c>
      <c r="R7" s="2"/>
      <c r="S7" s="2"/>
      <c r="T7" s="2"/>
    </row>
    <row r="8" spans="1:20" x14ac:dyDescent="0.25">
      <c r="B8" t="s">
        <v>92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>SUM(Q4:Q7)</f>
        <v>160567</v>
      </c>
      <c r="R8" s="2"/>
      <c r="S8" s="2"/>
      <c r="T8" s="2"/>
    </row>
    <row r="9" spans="1:20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B10" t="s">
        <v>48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26748</v>
      </c>
      <c r="P10" s="6">
        <v>26987</v>
      </c>
      <c r="Q10" s="6">
        <v>27474</v>
      </c>
      <c r="R10" s="6"/>
      <c r="S10" s="2"/>
      <c r="T10" s="2"/>
    </row>
    <row r="11" spans="1:20" x14ac:dyDescent="0.25">
      <c r="B11" t="s">
        <v>89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11693</v>
      </c>
      <c r="P11" s="6">
        <v>11317</v>
      </c>
      <c r="Q11" s="6">
        <v>11253</v>
      </c>
      <c r="R11" s="6"/>
      <c r="S11" s="2"/>
      <c r="T11" s="2"/>
    </row>
    <row r="12" spans="1:20" x14ac:dyDescent="0.25">
      <c r="B12" t="s">
        <v>49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16789</v>
      </c>
      <c r="P12" s="6">
        <v>16148</v>
      </c>
      <c r="Q12" s="6">
        <v>16239</v>
      </c>
      <c r="R12" s="6"/>
      <c r="S12" s="2"/>
      <c r="T12" s="2"/>
    </row>
    <row r="13" spans="1:20" x14ac:dyDescent="0.25">
      <c r="B13" t="s">
        <v>50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v>11814</v>
      </c>
      <c r="P13" s="6">
        <v>11532</v>
      </c>
      <c r="Q13" s="6">
        <v>12605</v>
      </c>
      <c r="R13" s="6"/>
      <c r="S13" s="2"/>
      <c r="T13" s="2"/>
    </row>
    <row r="14" spans="1:20" x14ac:dyDescent="0.25">
      <c r="B14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56435</v>
      </c>
      <c r="P14" s="6">
        <v>55466</v>
      </c>
      <c r="Q14" s="6">
        <v>56265</v>
      </c>
      <c r="R14" s="6"/>
      <c r="S14" s="2"/>
      <c r="T14" s="2"/>
    </row>
    <row r="15" spans="1:20" x14ac:dyDescent="0.25">
      <c r="B15" t="s">
        <v>22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10609</v>
      </c>
      <c r="P15" s="6">
        <v>10518</v>
      </c>
      <c r="Q15" s="6">
        <v>11306</v>
      </c>
      <c r="R15" s="6"/>
      <c r="S15" s="2"/>
      <c r="T15" s="2"/>
    </row>
    <row r="16" spans="1:20" x14ac:dyDescent="0.25">
      <c r="B16" s="1" t="s">
        <v>20</v>
      </c>
      <c r="C16" s="6"/>
      <c r="D16" s="6"/>
      <c r="E16" s="6"/>
      <c r="F16" s="6"/>
      <c r="G16" s="6"/>
      <c r="H16" s="6"/>
      <c r="I16" s="6"/>
      <c r="J16" s="6"/>
      <c r="K16" s="6"/>
      <c r="L16" s="7">
        <f t="shared" ref="L16:P16" si="0">SUM(L14:L15)</f>
        <v>0</v>
      </c>
      <c r="M16" s="7">
        <f t="shared" si="0"/>
        <v>0</v>
      </c>
      <c r="N16" s="7">
        <f t="shared" si="0"/>
        <v>0</v>
      </c>
      <c r="O16" s="7">
        <f t="shared" si="0"/>
        <v>67044</v>
      </c>
      <c r="P16" s="7">
        <f t="shared" si="0"/>
        <v>65984</v>
      </c>
      <c r="Q16" s="7">
        <f>SUM(Q14:Q15)</f>
        <v>67571</v>
      </c>
      <c r="R16" s="6"/>
      <c r="S16" s="2"/>
      <c r="T16" s="2"/>
    </row>
    <row r="17" spans="1:20" x14ac:dyDescent="0.25">
      <c r="B17" t="s">
        <v>51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f>50017+9434+36-1504</f>
        <v>57983</v>
      </c>
      <c r="P17" s="6">
        <f>49357+9252+100-1012</f>
        <v>57697</v>
      </c>
      <c r="Q17" s="6">
        <f>50206+10027+92-1233</f>
        <v>59092</v>
      </c>
      <c r="R17" s="6"/>
      <c r="S17" s="2"/>
      <c r="T17" s="2"/>
    </row>
    <row r="18" spans="1:20" x14ac:dyDescent="0.25">
      <c r="B18" s="1" t="s">
        <v>52</v>
      </c>
      <c r="C18" s="6"/>
      <c r="D18" s="6"/>
      <c r="E18" s="6"/>
      <c r="F18" s="6"/>
      <c r="G18" s="6"/>
      <c r="H18" s="6"/>
      <c r="I18" s="6"/>
      <c r="J18" s="6"/>
      <c r="K18" s="6"/>
      <c r="L18" s="7">
        <f t="shared" ref="L18:P18" si="1">L16-L17</f>
        <v>0</v>
      </c>
      <c r="M18" s="7">
        <f t="shared" si="1"/>
        <v>0</v>
      </c>
      <c r="N18" s="7">
        <f t="shared" si="1"/>
        <v>0</v>
      </c>
      <c r="O18" s="7">
        <f t="shared" si="1"/>
        <v>9061</v>
      </c>
      <c r="P18" s="7">
        <f t="shared" si="1"/>
        <v>8287</v>
      </c>
      <c r="Q18" s="7">
        <f>Q16-Q17</f>
        <v>8479</v>
      </c>
      <c r="R18" s="6"/>
      <c r="S18" s="2"/>
      <c r="T18" s="2"/>
    </row>
    <row r="19" spans="1:20" x14ac:dyDescent="0.25">
      <c r="B19" t="s">
        <v>53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62</v>
      </c>
      <c r="P19" s="6">
        <v>61</v>
      </c>
      <c r="Q19" s="6">
        <v>28</v>
      </c>
      <c r="R19" s="6"/>
      <c r="S19" s="2"/>
      <c r="T19" s="2"/>
    </row>
    <row r="20" spans="1:20" x14ac:dyDescent="0.25">
      <c r="B20" s="1" t="s">
        <v>54</v>
      </c>
      <c r="C20" s="6"/>
      <c r="D20" s="6"/>
      <c r="E20" s="6"/>
      <c r="F20" s="6"/>
      <c r="G20" s="6"/>
      <c r="H20" s="6"/>
      <c r="I20" s="6"/>
      <c r="J20" s="6"/>
      <c r="K20" s="6"/>
      <c r="L20" s="7">
        <f t="shared" ref="L20:P20" si="2">L18+L19</f>
        <v>0</v>
      </c>
      <c r="M20" s="7">
        <f t="shared" si="2"/>
        <v>0</v>
      </c>
      <c r="N20" s="7">
        <f t="shared" si="2"/>
        <v>0</v>
      </c>
      <c r="O20" s="7">
        <f t="shared" si="2"/>
        <v>9123</v>
      </c>
      <c r="P20" s="7">
        <f t="shared" si="2"/>
        <v>8348</v>
      </c>
      <c r="Q20" s="7">
        <f>Q18+Q19</f>
        <v>8507</v>
      </c>
      <c r="R20" s="6"/>
      <c r="S20" s="2"/>
      <c r="T20" s="2"/>
    </row>
    <row r="21" spans="1:20" x14ac:dyDescent="0.25">
      <c r="B21" t="s">
        <v>55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f>-569-1292+288</f>
        <v>-1573</v>
      </c>
      <c r="P21" s="6">
        <f>-623-971-74</f>
        <v>-1668</v>
      </c>
      <c r="Q21" s="6">
        <f>-916+443+64</f>
        <v>-409</v>
      </c>
      <c r="R21" s="6"/>
      <c r="S21" s="2"/>
      <c r="T21" s="2"/>
    </row>
    <row r="22" spans="1:20" x14ac:dyDescent="0.25">
      <c r="B22" t="s">
        <v>56</v>
      </c>
      <c r="C22" s="6"/>
      <c r="D22" s="6"/>
      <c r="E22" s="6"/>
      <c r="F22" s="6"/>
      <c r="G22" s="6"/>
      <c r="H22" s="6"/>
      <c r="I22" s="6"/>
      <c r="J22" s="6"/>
      <c r="K22" s="6"/>
      <c r="L22" s="6">
        <f t="shared" ref="L22:P22" si="3">L20+L21</f>
        <v>0</v>
      </c>
      <c r="M22" s="6">
        <f t="shared" si="3"/>
        <v>0</v>
      </c>
      <c r="N22" s="6">
        <f t="shared" si="3"/>
        <v>0</v>
      </c>
      <c r="O22" s="6">
        <f t="shared" si="3"/>
        <v>7550</v>
      </c>
      <c r="P22" s="6">
        <f t="shared" si="3"/>
        <v>6680</v>
      </c>
      <c r="Q22" s="6">
        <f>Q20+Q21</f>
        <v>8098</v>
      </c>
      <c r="R22" s="6"/>
      <c r="S22" s="2"/>
      <c r="T22" s="2"/>
    </row>
    <row r="23" spans="1:20" x14ac:dyDescent="0.25">
      <c r="B23" t="s">
        <v>57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1235</v>
      </c>
      <c r="P23" s="6">
        <v>948</v>
      </c>
      <c r="Q23" s="6">
        <v>1178</v>
      </c>
      <c r="R23" s="6"/>
      <c r="S23" s="2"/>
      <c r="T23" s="2"/>
    </row>
    <row r="24" spans="1:20" x14ac:dyDescent="0.25">
      <c r="B24" s="1" t="s">
        <v>58</v>
      </c>
      <c r="C24" s="6"/>
      <c r="D24" s="6"/>
      <c r="E24" s="6"/>
      <c r="F24" s="6"/>
      <c r="G24" s="6"/>
      <c r="H24" s="6"/>
      <c r="I24" s="6"/>
      <c r="J24" s="6"/>
      <c r="K24" s="6"/>
      <c r="L24" s="7">
        <f t="shared" ref="L24:P24" si="4">L22-L23</f>
        <v>0</v>
      </c>
      <c r="M24" s="7">
        <f t="shared" si="4"/>
        <v>0</v>
      </c>
      <c r="N24" s="7">
        <f t="shared" si="4"/>
        <v>0</v>
      </c>
      <c r="O24" s="7">
        <f t="shared" si="4"/>
        <v>6315</v>
      </c>
      <c r="P24" s="7">
        <f t="shared" si="4"/>
        <v>5732</v>
      </c>
      <c r="Q24" s="7">
        <f>Q22-Q23</f>
        <v>6920</v>
      </c>
      <c r="R24" s="6"/>
      <c r="S24" s="2"/>
      <c r="T24" s="2"/>
    </row>
    <row r="25" spans="1:20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  <c r="T25" s="2"/>
    </row>
    <row r="26" spans="1:20" x14ac:dyDescent="0.25">
      <c r="B26" t="s">
        <v>93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18" t="e">
        <f t="shared" ref="M26:P26" si="5">M16/L16-1</f>
        <v>#DIV/0!</v>
      </c>
      <c r="N26" s="18" t="e">
        <f t="shared" si="5"/>
        <v>#DIV/0!</v>
      </c>
      <c r="O26" s="18" t="e">
        <f t="shared" si="5"/>
        <v>#DIV/0!</v>
      </c>
      <c r="P26" s="18">
        <f t="shared" si="5"/>
        <v>-1.5810512499254248E-2</v>
      </c>
      <c r="Q26" s="18">
        <f>Q16/P16-1</f>
        <v>2.4051285160038738E-2</v>
      </c>
      <c r="R26" s="6"/>
      <c r="S26" s="2"/>
      <c r="T26" s="2"/>
    </row>
    <row r="27" spans="1:20" x14ac:dyDescent="0.25">
      <c r="B27" t="s">
        <v>94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18" t="e">
        <f t="shared" ref="M27:P27" si="6">M18/M16</f>
        <v>#DIV/0!</v>
      </c>
      <c r="N27" s="18" t="e">
        <f t="shared" si="6"/>
        <v>#DIV/0!</v>
      </c>
      <c r="O27" s="18">
        <f t="shared" si="6"/>
        <v>0.13515005071296463</v>
      </c>
      <c r="P27" s="18">
        <f t="shared" si="6"/>
        <v>0.12559105237633367</v>
      </c>
      <c r="Q27" s="18">
        <f>Q18/Q16</f>
        <v>0.125482825472466</v>
      </c>
      <c r="R27" s="6"/>
      <c r="S27" s="2"/>
      <c r="T27" s="2"/>
    </row>
    <row r="28" spans="1:20" x14ac:dyDescent="0.25">
      <c r="B28" t="s">
        <v>95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18" t="e">
        <f t="shared" ref="M28:P28" si="7">M20/M16</f>
        <v>#DIV/0!</v>
      </c>
      <c r="N28" s="18" t="e">
        <f t="shared" si="7"/>
        <v>#DIV/0!</v>
      </c>
      <c r="O28" s="18">
        <f t="shared" si="7"/>
        <v>0.13607481653839271</v>
      </c>
      <c r="P28" s="18">
        <f t="shared" si="7"/>
        <v>0.12651551891367604</v>
      </c>
      <c r="Q28" s="18">
        <f>Q20/Q16</f>
        <v>0.12589720442201535</v>
      </c>
      <c r="R28" s="6"/>
      <c r="S28" s="2"/>
      <c r="T28" s="2"/>
    </row>
    <row r="29" spans="1:20" x14ac:dyDescent="0.25">
      <c r="B29" t="s">
        <v>96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18" t="e">
        <f t="shared" ref="M29:P29" si="8">M23/M22</f>
        <v>#DIV/0!</v>
      </c>
      <c r="N29" s="18" t="e">
        <f t="shared" si="8"/>
        <v>#DIV/0!</v>
      </c>
      <c r="O29" s="18">
        <f t="shared" si="8"/>
        <v>0.16357615894039734</v>
      </c>
      <c r="P29" s="18">
        <f t="shared" si="8"/>
        <v>0.14191616766467066</v>
      </c>
      <c r="Q29" s="18">
        <f>Q23/Q22</f>
        <v>0.14546801679427018</v>
      </c>
      <c r="R29" s="6"/>
      <c r="S29" s="2"/>
      <c r="T29" s="2"/>
    </row>
    <row r="30" spans="1:20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  <c r="T30" s="2"/>
    </row>
    <row r="31" spans="1:20" x14ac:dyDescent="0.25">
      <c r="A31" s="19" t="s">
        <v>98</v>
      </c>
      <c r="B31" s="5" t="s">
        <v>97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  <c r="T31" s="2"/>
    </row>
    <row r="32" spans="1:20" x14ac:dyDescent="0.25">
      <c r="B32" t="s">
        <v>99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2547</v>
      </c>
      <c r="Q32" s="6">
        <v>1442</v>
      </c>
      <c r="R32" s="6"/>
      <c r="S32" s="2"/>
      <c r="T32" s="2"/>
    </row>
    <row r="33" spans="2:20" x14ac:dyDescent="0.25">
      <c r="B33" t="s">
        <v>100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>
        <v>2505</v>
      </c>
      <c r="Q33" s="6">
        <v>2132</v>
      </c>
      <c r="R33" s="6"/>
      <c r="S33" s="2"/>
      <c r="T33" s="2"/>
    </row>
    <row r="34" spans="2:20" x14ac:dyDescent="0.25">
      <c r="B34" t="s">
        <v>101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>
        <v>12318</v>
      </c>
      <c r="Q34" s="6">
        <v>13183</v>
      </c>
      <c r="R34" s="6"/>
      <c r="S34" s="2"/>
      <c r="T34" s="2"/>
    </row>
    <row r="35" spans="2:20" x14ac:dyDescent="0.25">
      <c r="B35" t="s">
        <v>102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v>3088</v>
      </c>
      <c r="Q35" s="6">
        <v>3132</v>
      </c>
      <c r="R35" s="6"/>
      <c r="S35" s="2"/>
      <c r="T35" s="2"/>
    </row>
    <row r="36" spans="2:20" x14ac:dyDescent="0.25">
      <c r="B36" t="s">
        <v>103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>
        <v>533</v>
      </c>
      <c r="Q36" s="6">
        <v>632</v>
      </c>
      <c r="R36" s="6"/>
      <c r="S36" s="2"/>
      <c r="T36" s="2"/>
    </row>
    <row r="37" spans="2:20" x14ac:dyDescent="0.25">
      <c r="B37" s="1" t="s">
        <v>104</v>
      </c>
      <c r="C37" s="6"/>
      <c r="D37" s="6"/>
      <c r="E37" s="6"/>
      <c r="F37" s="6"/>
      <c r="G37" s="6"/>
      <c r="H37" s="6"/>
      <c r="I37" s="6"/>
      <c r="J37" s="6"/>
      <c r="K37" s="6"/>
      <c r="L37" s="7">
        <f t="shared" ref="L37:P37" si="9">SUM(L32:L36)</f>
        <v>0</v>
      </c>
      <c r="M37" s="7">
        <f t="shared" si="9"/>
        <v>0</v>
      </c>
      <c r="N37" s="7">
        <f t="shared" si="9"/>
        <v>0</v>
      </c>
      <c r="O37" s="7">
        <f t="shared" si="9"/>
        <v>0</v>
      </c>
      <c r="P37" s="7">
        <f t="shared" si="9"/>
        <v>20991</v>
      </c>
      <c r="Q37" s="7">
        <f>SUM(Q32:Q36)</f>
        <v>20521</v>
      </c>
      <c r="R37" s="6"/>
      <c r="S37" s="2"/>
      <c r="T37" s="2"/>
    </row>
    <row r="38" spans="2:20" x14ac:dyDescent="0.25">
      <c r="B38" t="s">
        <v>105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>
        <v>7975</v>
      </c>
      <c r="Q38" s="6">
        <v>8370</v>
      </c>
      <c r="R38" s="6"/>
      <c r="S38" s="2"/>
      <c r="T38" s="2"/>
    </row>
    <row r="39" spans="2:20" x14ac:dyDescent="0.25">
      <c r="B39" t="s">
        <v>106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>
        <v>10780</v>
      </c>
      <c r="Q39" s="6">
        <v>10799</v>
      </c>
      <c r="R39" s="6"/>
      <c r="S39" s="2"/>
      <c r="T39" s="2"/>
    </row>
    <row r="40" spans="2:20" x14ac:dyDescent="0.25">
      <c r="B40" t="s">
        <v>107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>
        <v>2459</v>
      </c>
      <c r="Q40" s="6">
        <v>2212</v>
      </c>
      <c r="R40" s="6"/>
      <c r="S40" s="2"/>
      <c r="T40" s="2"/>
    </row>
    <row r="41" spans="2:20" x14ac:dyDescent="0.25">
      <c r="B41" t="s">
        <v>108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>
        <v>3744</v>
      </c>
      <c r="Q41" s="6">
        <v>2953</v>
      </c>
      <c r="R41" s="6"/>
      <c r="S41" s="2"/>
      <c r="T41" s="2"/>
    </row>
    <row r="42" spans="2:20" x14ac:dyDescent="0.25">
      <c r="B42" t="s">
        <v>103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>
        <v>6931</v>
      </c>
      <c r="Q42" s="6">
        <v>7601</v>
      </c>
      <c r="R42" s="6"/>
      <c r="S42" s="2"/>
      <c r="T42" s="2"/>
    </row>
    <row r="43" spans="2:20" x14ac:dyDescent="0.25">
      <c r="B43" s="1" t="s">
        <v>109</v>
      </c>
      <c r="C43" s="6"/>
      <c r="D43" s="6"/>
      <c r="E43" s="6"/>
      <c r="F43" s="6"/>
      <c r="G43" s="6"/>
      <c r="H43" s="6"/>
      <c r="I43" s="6"/>
      <c r="J43" s="6"/>
      <c r="K43" s="6"/>
      <c r="L43" s="7">
        <f t="shared" ref="L43:P43" si="10">SUM(L38:L42)</f>
        <v>0</v>
      </c>
      <c r="M43" s="7">
        <f t="shared" si="10"/>
        <v>0</v>
      </c>
      <c r="N43" s="7">
        <f t="shared" si="10"/>
        <v>0</v>
      </c>
      <c r="O43" s="7">
        <f t="shared" si="10"/>
        <v>0</v>
      </c>
      <c r="P43" s="7">
        <f t="shared" si="10"/>
        <v>31889</v>
      </c>
      <c r="Q43" s="7">
        <f>SUM(Q38:Q42)</f>
        <v>31935</v>
      </c>
      <c r="R43" s="6"/>
      <c r="S43" s="2"/>
      <c r="T43" s="2"/>
    </row>
    <row r="44" spans="2:20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R44" s="6"/>
      <c r="S44" s="2"/>
      <c r="T44" s="2"/>
    </row>
    <row r="45" spans="2:20" x14ac:dyDescent="0.25">
      <c r="B45" s="1" t="s">
        <v>110</v>
      </c>
      <c r="C45" s="6"/>
      <c r="D45" s="6"/>
      <c r="E45" s="6"/>
      <c r="F45" s="6"/>
      <c r="G45" s="6"/>
      <c r="H45" s="6"/>
      <c r="I45" s="6"/>
      <c r="J45" s="6"/>
      <c r="K45" s="6"/>
      <c r="L45" s="7">
        <f t="shared" ref="L45:P45" si="11">L37+L43</f>
        <v>0</v>
      </c>
      <c r="M45" s="7">
        <f t="shared" si="11"/>
        <v>0</v>
      </c>
      <c r="N45" s="7">
        <f t="shared" si="11"/>
        <v>0</v>
      </c>
      <c r="O45" s="7">
        <f t="shared" si="11"/>
        <v>0</v>
      </c>
      <c r="P45" s="7">
        <f t="shared" si="11"/>
        <v>52880</v>
      </c>
      <c r="Q45" s="7">
        <f>Q37+Q43</f>
        <v>52456</v>
      </c>
      <c r="R45" s="6"/>
      <c r="S45" s="2"/>
      <c r="T45" s="2"/>
    </row>
    <row r="46" spans="2:20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  <c r="T46" s="2"/>
    </row>
    <row r="47" spans="2:20" x14ac:dyDescent="0.25">
      <c r="B47" t="s">
        <v>111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>
        <v>2117</v>
      </c>
      <c r="Q47" s="6">
        <v>2312</v>
      </c>
      <c r="R47" s="6"/>
      <c r="S47" s="2"/>
      <c r="T47" s="2"/>
    </row>
    <row r="48" spans="2:20" x14ac:dyDescent="0.25">
      <c r="B48" t="s">
        <v>116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>
        <v>3075</v>
      </c>
      <c r="Q48" s="6">
        <v>3133</v>
      </c>
      <c r="R48" s="6"/>
      <c r="S48" s="2"/>
      <c r="T48" s="2"/>
    </row>
    <row r="49" spans="2:20" x14ac:dyDescent="0.25">
      <c r="B49" t="s">
        <v>112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>
        <v>8488</v>
      </c>
      <c r="Q49" s="6">
        <v>9190</v>
      </c>
      <c r="R49" s="6"/>
      <c r="S49" s="2"/>
      <c r="T49" s="2"/>
    </row>
    <row r="50" spans="2:20" x14ac:dyDescent="0.25">
      <c r="B50" t="s">
        <v>113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>
        <v>118</v>
      </c>
      <c r="Q50" s="6">
        <v>168</v>
      </c>
      <c r="R50" s="6"/>
      <c r="S50" s="2"/>
      <c r="T50" s="2"/>
    </row>
    <row r="51" spans="2:20" x14ac:dyDescent="0.25">
      <c r="B51" t="s">
        <v>103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>
        <v>2089</v>
      </c>
      <c r="Q51" s="6">
        <v>2134</v>
      </c>
      <c r="R51" s="6"/>
      <c r="S51" s="2"/>
      <c r="T51" s="2"/>
    </row>
    <row r="52" spans="2:20" x14ac:dyDescent="0.25">
      <c r="B52" s="1" t="s">
        <v>114</v>
      </c>
      <c r="C52" s="6"/>
      <c r="D52" s="6"/>
      <c r="E52" s="6"/>
      <c r="F52" s="6"/>
      <c r="G52" s="6"/>
      <c r="H52" s="6"/>
      <c r="I52" s="6"/>
      <c r="J52" s="6"/>
      <c r="K52" s="6"/>
      <c r="L52" s="7">
        <f t="shared" ref="L52:P52" si="12">SUM(L47:L51)</f>
        <v>0</v>
      </c>
      <c r="M52" s="7">
        <f t="shared" si="12"/>
        <v>0</v>
      </c>
      <c r="N52" s="7">
        <f t="shared" si="12"/>
        <v>0</v>
      </c>
      <c r="O52" s="7">
        <f t="shared" si="12"/>
        <v>0</v>
      </c>
      <c r="P52" s="7">
        <f t="shared" si="12"/>
        <v>15887</v>
      </c>
      <c r="Q52" s="7">
        <f>SUM(Q47:Q51)</f>
        <v>16937</v>
      </c>
      <c r="R52" s="6"/>
      <c r="S52" s="2"/>
      <c r="T52" s="2"/>
    </row>
    <row r="53" spans="2:20" x14ac:dyDescent="0.25">
      <c r="B53" t="s">
        <v>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>
        <v>15429</v>
      </c>
      <c r="Q53" s="6">
        <v>17291</v>
      </c>
      <c r="R53" s="6"/>
      <c r="S53" s="2"/>
      <c r="T53" s="2"/>
    </row>
    <row r="54" spans="2:20" x14ac:dyDescent="0.25">
      <c r="B54" t="s">
        <v>115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>
        <v>5472</v>
      </c>
      <c r="Q54" s="6">
        <v>6162</v>
      </c>
      <c r="R54" s="6"/>
      <c r="S54" s="2"/>
      <c r="T54" s="2"/>
    </row>
    <row r="55" spans="2:20" x14ac:dyDescent="0.25">
      <c r="B55" t="s">
        <v>103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>
        <v>6826</v>
      </c>
      <c r="Q55" s="6">
        <v>5231</v>
      </c>
      <c r="R55" s="6"/>
      <c r="S55" s="2"/>
      <c r="T55" s="2"/>
    </row>
    <row r="56" spans="2:20" x14ac:dyDescent="0.25">
      <c r="B56" t="s">
        <v>117</v>
      </c>
      <c r="C56" s="6"/>
      <c r="D56" s="6"/>
      <c r="E56" s="6"/>
      <c r="F56" s="6"/>
      <c r="G56" s="6"/>
      <c r="H56" s="6"/>
      <c r="I56" s="6"/>
      <c r="J56" s="6"/>
      <c r="K56" s="6"/>
      <c r="L56" s="7">
        <f t="shared" ref="L56:P56" si="13">SUM(L53:L55)</f>
        <v>0</v>
      </c>
      <c r="M56" s="7">
        <f t="shared" si="13"/>
        <v>0</v>
      </c>
      <c r="N56" s="7">
        <f t="shared" si="13"/>
        <v>0</v>
      </c>
      <c r="O56" s="7">
        <f t="shared" si="13"/>
        <v>0</v>
      </c>
      <c r="P56" s="7">
        <f t="shared" si="13"/>
        <v>27727</v>
      </c>
      <c r="Q56" s="7">
        <f>SUM(Q53:Q55)</f>
        <v>28684</v>
      </c>
      <c r="R56" s="6"/>
      <c r="S56" s="2"/>
      <c r="T56" s="2"/>
    </row>
    <row r="57" spans="2:20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  <c r="T57" s="2"/>
    </row>
    <row r="58" spans="2:20" x14ac:dyDescent="0.25">
      <c r="B58" s="1" t="s">
        <v>118</v>
      </c>
      <c r="C58" s="6"/>
      <c r="D58" s="6"/>
      <c r="E58" s="6"/>
      <c r="F58" s="6"/>
      <c r="G58" s="6"/>
      <c r="H58" s="6"/>
      <c r="I58" s="6"/>
      <c r="J58" s="6"/>
      <c r="K58" s="6"/>
      <c r="L58" s="7">
        <f t="shared" ref="L58:P58" si="14">L52+L56</f>
        <v>0</v>
      </c>
      <c r="M58" s="7">
        <f t="shared" si="14"/>
        <v>0</v>
      </c>
      <c r="N58" s="7">
        <f t="shared" si="14"/>
        <v>0</v>
      </c>
      <c r="O58" s="7">
        <f t="shared" si="14"/>
        <v>0</v>
      </c>
      <c r="P58" s="7">
        <f t="shared" si="14"/>
        <v>43614</v>
      </c>
      <c r="Q58" s="7">
        <f>Q52+Q56</f>
        <v>45621</v>
      </c>
      <c r="R58" s="6"/>
      <c r="S58" s="2"/>
      <c r="T58" s="2"/>
    </row>
    <row r="59" spans="2:20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  <c r="T59" s="2"/>
    </row>
    <row r="60" spans="2:20" x14ac:dyDescent="0.25">
      <c r="B60" t="s">
        <v>119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>
        <v>9266</v>
      </c>
      <c r="Q60" s="6">
        <v>6835</v>
      </c>
      <c r="R60" s="6"/>
      <c r="S60" s="2"/>
      <c r="T60" s="2"/>
    </row>
    <row r="61" spans="2:20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  <c r="T61" s="2"/>
    </row>
    <row r="62" spans="2:20" x14ac:dyDescent="0.25">
      <c r="B62" s="1" t="s">
        <v>120</v>
      </c>
      <c r="C62" s="6"/>
      <c r="D62" s="6"/>
      <c r="E62" s="6"/>
      <c r="F62" s="6"/>
      <c r="G62" s="6"/>
      <c r="H62" s="6"/>
      <c r="I62" s="6"/>
      <c r="J62" s="6"/>
      <c r="K62" s="6"/>
      <c r="L62" s="7">
        <f t="shared" ref="L62:O62" si="15">L58+L60</f>
        <v>0</v>
      </c>
      <c r="M62" s="7">
        <f t="shared" si="15"/>
        <v>0</v>
      </c>
      <c r="N62" s="7">
        <f t="shared" si="15"/>
        <v>0</v>
      </c>
      <c r="O62" s="7">
        <f t="shared" si="15"/>
        <v>0</v>
      </c>
      <c r="P62" s="7">
        <f t="shared" ref="P62" si="16">P58+P60</f>
        <v>52880</v>
      </c>
      <c r="Q62" s="7">
        <f>Q58+Q60</f>
        <v>52456</v>
      </c>
      <c r="R62" s="6"/>
      <c r="S62" s="2"/>
      <c r="T62" s="2"/>
    </row>
    <row r="63" spans="2:20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  <c r="T63" s="2"/>
    </row>
    <row r="64" spans="2:20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  <c r="T64" s="2"/>
    </row>
    <row r="65" spans="3:20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  <c r="T65" s="2"/>
    </row>
    <row r="66" spans="3:20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  <c r="T66" s="2"/>
    </row>
    <row r="67" spans="3:20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  <c r="T67" s="2"/>
    </row>
    <row r="68" spans="3:20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  <c r="T68" s="2"/>
    </row>
    <row r="69" spans="3:20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  <c r="T69" s="2"/>
    </row>
    <row r="70" spans="3:20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  <c r="T70" s="2"/>
    </row>
    <row r="71" spans="3:20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  <c r="T71" s="2"/>
    </row>
    <row r="72" spans="3:20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  <c r="T72" s="2"/>
    </row>
    <row r="73" spans="3:20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  <c r="T73" s="2"/>
    </row>
    <row r="74" spans="3:20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  <c r="T74" s="2"/>
    </row>
    <row r="75" spans="3:20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  <c r="T75" s="2"/>
    </row>
    <row r="76" spans="3:20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  <c r="T76" s="2"/>
    </row>
    <row r="77" spans="3:20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  <c r="T77" s="2"/>
    </row>
    <row r="78" spans="3:20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  <c r="T78" s="2"/>
    </row>
    <row r="79" spans="3:20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  <c r="T79" s="2"/>
    </row>
    <row r="80" spans="3:20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  <c r="T80" s="2"/>
    </row>
    <row r="81" spans="3:20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  <c r="T81" s="2"/>
    </row>
    <row r="82" spans="3:20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  <c r="T82" s="2"/>
    </row>
    <row r="83" spans="3:20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  <c r="T83" s="2"/>
    </row>
    <row r="84" spans="3:20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  <c r="T84" s="2"/>
    </row>
    <row r="85" spans="3:20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  <c r="T85" s="2"/>
    </row>
    <row r="86" spans="3:20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  <c r="T86" s="2"/>
    </row>
    <row r="87" spans="3:20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  <c r="T87" s="2"/>
    </row>
    <row r="88" spans="3:20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  <c r="T88" s="2"/>
    </row>
    <row r="89" spans="3:20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  <c r="T89" s="2"/>
    </row>
    <row r="90" spans="3:20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  <c r="T90" s="2"/>
    </row>
    <row r="91" spans="3:20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  <c r="T91" s="2"/>
    </row>
    <row r="92" spans="3:20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  <c r="T92" s="2"/>
    </row>
    <row r="93" spans="3:20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  <c r="T93" s="2"/>
    </row>
    <row r="94" spans="3:20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  <c r="T94" s="2"/>
    </row>
    <row r="95" spans="3:20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  <c r="T95" s="2"/>
    </row>
    <row r="96" spans="3:20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  <c r="T96" s="2"/>
    </row>
    <row r="97" spans="3:20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  <c r="T97" s="2"/>
    </row>
    <row r="98" spans="3:20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  <c r="T98" s="2"/>
    </row>
    <row r="99" spans="3:20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  <c r="T99" s="2"/>
    </row>
    <row r="100" spans="3:20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  <c r="T100" s="2"/>
    </row>
    <row r="101" spans="3:20" x14ac:dyDescent="0.25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3:20" x14ac:dyDescent="0.25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3:20" x14ac:dyDescent="0.25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3:20" x14ac:dyDescent="0.25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3:20" x14ac:dyDescent="0.25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3:20" x14ac:dyDescent="0.25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3:20" x14ac:dyDescent="0.2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3:20" x14ac:dyDescent="0.2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3:20" x14ac:dyDescent="0.2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3:20" x14ac:dyDescent="0.25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3:20" x14ac:dyDescent="0.25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3:20" x14ac:dyDescent="0.25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5:20" x14ac:dyDescent="0.25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5:20" x14ac:dyDescent="0.25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5:20" x14ac:dyDescent="0.25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5:20" x14ac:dyDescent="0.2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5:20" x14ac:dyDescent="0.2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5:20" x14ac:dyDescent="0.2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5:20" x14ac:dyDescent="0.25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5:20" x14ac:dyDescent="0.25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5:20" x14ac:dyDescent="0.25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5:20" x14ac:dyDescent="0.25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5:20" x14ac:dyDescent="0.25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5:20" x14ac:dyDescent="0.25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5:20" x14ac:dyDescent="0.25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5:20" x14ac:dyDescent="0.25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5:20" x14ac:dyDescent="0.25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5:20" x14ac:dyDescent="0.25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5:20" x14ac:dyDescent="0.25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5:20" x14ac:dyDescent="0.25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5:20" x14ac:dyDescent="0.25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5:20" x14ac:dyDescent="0.25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5:20" x14ac:dyDescent="0.25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5:20" x14ac:dyDescent="0.25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5:20" x14ac:dyDescent="0.25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5:20" x14ac:dyDescent="0.25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5:20" x14ac:dyDescent="0.25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5:20" x14ac:dyDescent="0.25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5:20" x14ac:dyDescent="0.25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5:20" x14ac:dyDescent="0.25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5:20" x14ac:dyDescent="0.25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5:20" x14ac:dyDescent="0.25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5:20" x14ac:dyDescent="0.25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5:20" x14ac:dyDescent="0.25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5:20" x14ac:dyDescent="0.25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5:20" x14ac:dyDescent="0.25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5:20" x14ac:dyDescent="0.25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5:20" x14ac:dyDescent="0.25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5:20" x14ac:dyDescent="0.25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5:20" x14ac:dyDescent="0.25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5:20" x14ac:dyDescent="0.25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5:20" x14ac:dyDescent="0.25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5:20" x14ac:dyDescent="0.25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5:20" x14ac:dyDescent="0.25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5:20" x14ac:dyDescent="0.25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5:20" x14ac:dyDescent="0.25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5:20" x14ac:dyDescent="0.25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5:20" x14ac:dyDescent="0.25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5:20" x14ac:dyDescent="0.25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5:20" x14ac:dyDescent="0.25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5:20" x14ac:dyDescent="0.25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5:20" x14ac:dyDescent="0.25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5:20" x14ac:dyDescent="0.25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5:20" x14ac:dyDescent="0.25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5:20" x14ac:dyDescent="0.25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5:20" x14ac:dyDescent="0.25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5:20" x14ac:dyDescent="0.25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5:20" x14ac:dyDescent="0.25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5:20" x14ac:dyDescent="0.25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5:20" x14ac:dyDescent="0.25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5:20" x14ac:dyDescent="0.25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5:20" x14ac:dyDescent="0.25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5:20" x14ac:dyDescent="0.25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5:20" x14ac:dyDescent="0.25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5:20" x14ac:dyDescent="0.25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5:20" x14ac:dyDescent="0.25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5:20" x14ac:dyDescent="0.25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5:20" x14ac:dyDescent="0.25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5:20" x14ac:dyDescent="0.25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5:20" x14ac:dyDescent="0.25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5:20" x14ac:dyDescent="0.25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5:20" x14ac:dyDescent="0.25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5:20" x14ac:dyDescent="0.25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5:20" x14ac:dyDescent="0.25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5:20" x14ac:dyDescent="0.25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5:20" x14ac:dyDescent="0.25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5:20" x14ac:dyDescent="0.25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5:20" x14ac:dyDescent="0.25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5:20" x14ac:dyDescent="0.25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5:20" x14ac:dyDescent="0.25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5:20" x14ac:dyDescent="0.25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5:20" x14ac:dyDescent="0.25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5:20" x14ac:dyDescent="0.25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5:20" x14ac:dyDescent="0.25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5:20" x14ac:dyDescent="0.25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5:20" x14ac:dyDescent="0.25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5:20" x14ac:dyDescent="0.25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5:20" x14ac:dyDescent="0.25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5:20" x14ac:dyDescent="0.25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5:20" x14ac:dyDescent="0.25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5:20" x14ac:dyDescent="0.25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5:20" x14ac:dyDescent="0.25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5:20" x14ac:dyDescent="0.25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5:20" x14ac:dyDescent="0.25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5:20" x14ac:dyDescent="0.25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5:20" x14ac:dyDescent="0.25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5:20" x14ac:dyDescent="0.25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5:20" x14ac:dyDescent="0.25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5:20" x14ac:dyDescent="0.25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5:20" x14ac:dyDescent="0.25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5:20" x14ac:dyDescent="0.25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5:20" x14ac:dyDescent="0.25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5:20" x14ac:dyDescent="0.25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5:20" x14ac:dyDescent="0.25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5:20" x14ac:dyDescent="0.25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5:20" x14ac:dyDescent="0.25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5:20" x14ac:dyDescent="0.25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5:20" x14ac:dyDescent="0.25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5:20" x14ac:dyDescent="0.25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5:20" x14ac:dyDescent="0.25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5:20" x14ac:dyDescent="0.25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5:20" x14ac:dyDescent="0.25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5:20" x14ac:dyDescent="0.25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5:20" x14ac:dyDescent="0.25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5:20" x14ac:dyDescent="0.25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5:20" x14ac:dyDescent="0.25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5:20" x14ac:dyDescent="0.25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5:20" x14ac:dyDescent="0.25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5:20" x14ac:dyDescent="0.25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5:20" x14ac:dyDescent="0.25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5:20" x14ac:dyDescent="0.25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5:20" x14ac:dyDescent="0.25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5:20" x14ac:dyDescent="0.25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5:20" x14ac:dyDescent="0.25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5:20" x14ac:dyDescent="0.25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5:20" x14ac:dyDescent="0.25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5:20" x14ac:dyDescent="0.25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5:20" x14ac:dyDescent="0.25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5:20" x14ac:dyDescent="0.25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5:20" x14ac:dyDescent="0.25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5:20" x14ac:dyDescent="0.25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5:20" x14ac:dyDescent="0.25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5:20" x14ac:dyDescent="0.25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5:20" x14ac:dyDescent="0.25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5:20" x14ac:dyDescent="0.25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5:20" x14ac:dyDescent="0.25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5:20" x14ac:dyDescent="0.25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5:20" x14ac:dyDescent="0.25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5:20" x14ac:dyDescent="0.25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5:20" x14ac:dyDescent="0.25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5:20" x14ac:dyDescent="0.25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5:20" x14ac:dyDescent="0.25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5:20" x14ac:dyDescent="0.25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5:20" x14ac:dyDescent="0.25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5:20" x14ac:dyDescent="0.25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5:20" x14ac:dyDescent="0.25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5:20" x14ac:dyDescent="0.25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5:20" x14ac:dyDescent="0.25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5:20" x14ac:dyDescent="0.25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5:20" x14ac:dyDescent="0.25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5:20" x14ac:dyDescent="0.25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5:20" x14ac:dyDescent="0.25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5:20" x14ac:dyDescent="0.25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5:20" x14ac:dyDescent="0.25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5:20" x14ac:dyDescent="0.25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5:20" x14ac:dyDescent="0.25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5:20" x14ac:dyDescent="0.25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5:20" x14ac:dyDescent="0.25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5:20" x14ac:dyDescent="0.25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5:20" x14ac:dyDescent="0.25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5:20" x14ac:dyDescent="0.25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5:20" x14ac:dyDescent="0.25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5:20" x14ac:dyDescent="0.25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5:20" x14ac:dyDescent="0.25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5:20" x14ac:dyDescent="0.25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5:20" x14ac:dyDescent="0.25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5:20" x14ac:dyDescent="0.25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5:20" x14ac:dyDescent="0.25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5:20" x14ac:dyDescent="0.25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5:20" x14ac:dyDescent="0.25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5:20" x14ac:dyDescent="0.25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5:20" x14ac:dyDescent="0.25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5:20" x14ac:dyDescent="0.25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5:20" x14ac:dyDescent="0.25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5:20" x14ac:dyDescent="0.25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5:20" x14ac:dyDescent="0.25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5:20" x14ac:dyDescent="0.25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5:20" x14ac:dyDescent="0.25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5:20" x14ac:dyDescent="0.25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5:20" x14ac:dyDescent="0.25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5:20" x14ac:dyDescent="0.25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5:20" x14ac:dyDescent="0.25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5:20" x14ac:dyDescent="0.25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5:20" x14ac:dyDescent="0.25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5:20" x14ac:dyDescent="0.25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5:20" x14ac:dyDescent="0.25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5:20" x14ac:dyDescent="0.25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5:20" x14ac:dyDescent="0.25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5:20" x14ac:dyDescent="0.25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5:20" x14ac:dyDescent="0.25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5:20" x14ac:dyDescent="0.25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5:20" x14ac:dyDescent="0.25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5:20" x14ac:dyDescent="0.25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5:20" x14ac:dyDescent="0.25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5:20" x14ac:dyDescent="0.25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</sheetData>
  <hyperlinks>
    <hyperlink ref="A1" location="Main!A1" display="Main" xr:uid="{D291865D-AF1E-435E-8001-721FE7FD44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2024-08-24T07:50:16Z</dcterms:created>
  <dcterms:modified xsi:type="dcterms:W3CDTF">2025-04-13T09:45:11Z</dcterms:modified>
</cp:coreProperties>
</file>