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6F81D51-7BE1-4072-AC62-1059BF38810A}" xr6:coauthVersionLast="47" xr6:coauthVersionMax="47" xr10:uidLastSave="{00000000-0000-0000-0000-000000000000}"/>
  <bookViews>
    <workbookView xWindow="19095" yWindow="0" windowWidth="19410" windowHeight="20925" xr2:uid="{5D63058C-4F61-4487-8908-0B52D11604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" l="1"/>
  <c r="O7" i="2"/>
  <c r="N7" i="2"/>
  <c r="M7" i="2"/>
  <c r="L7" i="2"/>
  <c r="P7" i="2"/>
  <c r="Q7" i="2"/>
  <c r="P3" i="2"/>
  <c r="P11" i="2" s="1"/>
  <c r="O3" i="2"/>
  <c r="O12" i="2" s="1"/>
  <c r="N3" i="2"/>
  <c r="N12" i="2" s="1"/>
  <c r="M3" i="2"/>
  <c r="M12" i="2" s="1"/>
  <c r="L3" i="2"/>
  <c r="L12" i="2" s="1"/>
  <c r="Q3" i="2"/>
  <c r="Q11" i="2" s="1"/>
  <c r="C27" i="2"/>
  <c r="C30" i="2" s="1"/>
  <c r="C32" i="2" s="1"/>
  <c r="C34" i="2" s="1"/>
  <c r="J27" i="2"/>
  <c r="J30" i="2" s="1"/>
  <c r="J32" i="2" s="1"/>
  <c r="J34" i="2" s="1"/>
  <c r="I27" i="2"/>
  <c r="I30" i="2" s="1"/>
  <c r="I32" i="2" s="1"/>
  <c r="I34" i="2" s="1"/>
  <c r="H27" i="2"/>
  <c r="H30" i="2" s="1"/>
  <c r="H32" i="2" s="1"/>
  <c r="H34" i="2" s="1"/>
  <c r="F27" i="2"/>
  <c r="F30" i="2" s="1"/>
  <c r="F32" i="2" s="1"/>
  <c r="F34" i="2" s="1"/>
  <c r="E27" i="2"/>
  <c r="E30" i="2" s="1"/>
  <c r="E32" i="2" s="1"/>
  <c r="E34" i="2" s="1"/>
  <c r="D27" i="2"/>
  <c r="D30" i="2" s="1"/>
  <c r="D32" i="2" s="1"/>
  <c r="D34" i="2" s="1"/>
  <c r="G27" i="2"/>
  <c r="G30" i="2" s="1"/>
  <c r="G32" i="2" s="1"/>
  <c r="G34" i="2" s="1"/>
  <c r="H8" i="1"/>
  <c r="H5" i="1"/>
  <c r="H7" i="1"/>
  <c r="H3" i="1"/>
  <c r="P12" i="2" l="1"/>
  <c r="Q12" i="2"/>
  <c r="L11" i="2"/>
  <c r="M11" i="2"/>
  <c r="N11" i="2"/>
  <c r="O11" i="2"/>
</calcChain>
</file>

<file path=xl/sharedStrings.xml><?xml version="1.0" encoding="utf-8"?>
<sst xmlns="http://schemas.openxmlformats.org/spreadsheetml/2006/main" count="66" uniqueCount="59">
  <si>
    <t>Manchester United</t>
  </si>
  <si>
    <t>MANU</t>
  </si>
  <si>
    <t>IR</t>
  </si>
  <si>
    <t>Shares</t>
  </si>
  <si>
    <t>MC</t>
  </si>
  <si>
    <t>Cash</t>
  </si>
  <si>
    <t>Debt</t>
  </si>
  <si>
    <t>EV</t>
  </si>
  <si>
    <t>Q125</t>
  </si>
  <si>
    <t>in mio GBP</t>
  </si>
  <si>
    <t>Price GBP</t>
  </si>
  <si>
    <t>Price USD</t>
  </si>
  <si>
    <t>USD/GBP</t>
  </si>
  <si>
    <t>Main</t>
  </si>
  <si>
    <t>Q124</t>
  </si>
  <si>
    <t>Q224</t>
  </si>
  <si>
    <t>Q324</t>
  </si>
  <si>
    <t>Q424</t>
  </si>
  <si>
    <t>Q225</t>
  </si>
  <si>
    <t>Q325</t>
  </si>
  <si>
    <t>Q425</t>
  </si>
  <si>
    <t>EPS</t>
  </si>
  <si>
    <t>Revenue</t>
  </si>
  <si>
    <t>Operating Expenses</t>
  </si>
  <si>
    <t>Gain on disposal of intangibles</t>
  </si>
  <si>
    <t>Operating Income</t>
  </si>
  <si>
    <t>Finance Cost</t>
  </si>
  <si>
    <t>Finance Income</t>
  </si>
  <si>
    <t>Pretax Income</t>
  </si>
  <si>
    <t>Tax Expense</t>
  </si>
  <si>
    <t>Net Income</t>
  </si>
  <si>
    <t>Commercial Revenue</t>
  </si>
  <si>
    <t>Broadcasting Revenue</t>
  </si>
  <si>
    <t>Matchday Revenue</t>
  </si>
  <si>
    <t>Employee benefit expenses</t>
  </si>
  <si>
    <t>Other Operating Expenses</t>
  </si>
  <si>
    <t>Depreciation</t>
  </si>
  <si>
    <t xml:space="preserve">Amortization </t>
  </si>
  <si>
    <t>Exceptional Items</t>
  </si>
  <si>
    <t>Home games played</t>
  </si>
  <si>
    <t>Premier Leauge</t>
  </si>
  <si>
    <t>European Games</t>
  </si>
  <si>
    <t>Domestic Cups</t>
  </si>
  <si>
    <t>Away Games Played</t>
  </si>
  <si>
    <t>FY19</t>
  </si>
  <si>
    <t>FY20</t>
  </si>
  <si>
    <t>FY22</t>
  </si>
  <si>
    <t>FY21</t>
  </si>
  <si>
    <t>FY23</t>
  </si>
  <si>
    <t>FY24</t>
  </si>
  <si>
    <t>Total Games</t>
  </si>
  <si>
    <t>ARPHG</t>
  </si>
  <si>
    <t>Titles:</t>
  </si>
  <si>
    <t>2024: Womens FA Cup</t>
  </si>
  <si>
    <t>Mens Team:</t>
  </si>
  <si>
    <t xml:space="preserve">Old Trafford </t>
  </si>
  <si>
    <t>Capacity</t>
  </si>
  <si>
    <t>Stadium Capacity</t>
  </si>
  <si>
    <t>Average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</si>
</sst>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8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16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manut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CC23-19D7-48E0-91A0-5D76A9FAE3D6}">
  <dimension ref="A1:I16"/>
  <sheetViews>
    <sheetView tabSelected="1" zoomScale="200" zoomScaleNormal="200" workbookViewId="0">
      <selection activeCell="B17" sqref="B17"/>
    </sheetView>
  </sheetViews>
  <sheetFormatPr defaultRowHeight="15" x14ac:dyDescent="0.25"/>
  <cols>
    <col min="1" max="1" width="3.42578125" customWidth="1"/>
  </cols>
  <sheetData>
    <row r="1" spans="1:9" x14ac:dyDescent="0.25">
      <c r="A1" s="1" t="s">
        <v>0</v>
      </c>
    </row>
    <row r="2" spans="1:9" x14ac:dyDescent="0.25">
      <c r="A2" t="s">
        <v>9</v>
      </c>
      <c r="G2" t="s">
        <v>11</v>
      </c>
      <c r="H2">
        <v>15.92</v>
      </c>
    </row>
    <row r="3" spans="1:9" x14ac:dyDescent="0.25">
      <c r="G3" t="s">
        <v>10</v>
      </c>
      <c r="H3" s="4">
        <f>+H2*H10</f>
        <v>12.895200000000001</v>
      </c>
    </row>
    <row r="4" spans="1:9" x14ac:dyDescent="0.25">
      <c r="G4" t="s">
        <v>3</v>
      </c>
      <c r="H4" s="5">
        <v>169.31700000000001</v>
      </c>
      <c r="I4" s="3" t="s">
        <v>8</v>
      </c>
    </row>
    <row r="5" spans="1:9" x14ac:dyDescent="0.25">
      <c r="B5" t="s">
        <v>1</v>
      </c>
      <c r="G5" t="s">
        <v>4</v>
      </c>
      <c r="H5" s="5">
        <f>+H3*H4</f>
        <v>2183.3765784000002</v>
      </c>
    </row>
    <row r="6" spans="1:9" x14ac:dyDescent="0.25">
      <c r="B6" s="2" t="s">
        <v>2</v>
      </c>
      <c r="G6" t="s">
        <v>5</v>
      </c>
      <c r="H6" s="5">
        <v>149.55799999999999</v>
      </c>
      <c r="I6" s="3" t="s">
        <v>8</v>
      </c>
    </row>
    <row r="7" spans="1:9" x14ac:dyDescent="0.25">
      <c r="G7" t="s">
        <v>6</v>
      </c>
      <c r="H7" s="5">
        <f>481.714+232.317</f>
        <v>714.03099999999995</v>
      </c>
      <c r="I7" s="3" t="s">
        <v>8</v>
      </c>
    </row>
    <row r="8" spans="1:9" x14ac:dyDescent="0.25">
      <c r="G8" t="s">
        <v>7</v>
      </c>
      <c r="H8" s="5">
        <f>+H5-H6+H7</f>
        <v>2747.8495784000002</v>
      </c>
    </row>
    <row r="10" spans="1:9" x14ac:dyDescent="0.25">
      <c r="B10" t="s">
        <v>52</v>
      </c>
      <c r="G10" t="s">
        <v>12</v>
      </c>
      <c r="H10">
        <v>0.81</v>
      </c>
    </row>
    <row r="11" spans="1:9" x14ac:dyDescent="0.25">
      <c r="B11" t="s">
        <v>53</v>
      </c>
    </row>
    <row r="13" spans="1:9" x14ac:dyDescent="0.25">
      <c r="B13" t="s">
        <v>54</v>
      </c>
    </row>
    <row r="15" spans="1:9" x14ac:dyDescent="0.25">
      <c r="B15" t="s">
        <v>55</v>
      </c>
    </row>
    <row r="16" spans="1:9" x14ac:dyDescent="0.25">
      <c r="B16" t="s">
        <v>56</v>
      </c>
    </row>
  </sheetData>
  <hyperlinks>
    <hyperlink ref="B6" r:id="rId1" xr:uid="{3849CD7D-83AC-4424-BF95-0D36780A5F2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8D91-22DA-4B57-AA84-6D1B6EBD56ED}">
  <dimension ref="A1:AP333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Q12" sqref="Q12"/>
    </sheetView>
  </sheetViews>
  <sheetFormatPr defaultRowHeight="15" x14ac:dyDescent="0.25"/>
  <cols>
    <col min="1" max="1" width="5.42578125" bestFit="1" customWidth="1"/>
    <col min="2" max="2" width="31.28515625" customWidth="1"/>
  </cols>
  <sheetData>
    <row r="1" spans="1:42" x14ac:dyDescent="0.25">
      <c r="A1" s="2" t="s">
        <v>13</v>
      </c>
    </row>
    <row r="2" spans="1:42" x14ac:dyDescent="0.25">
      <c r="C2" s="3" t="s">
        <v>14</v>
      </c>
      <c r="D2" s="3" t="s">
        <v>15</v>
      </c>
      <c r="E2" s="3" t="s">
        <v>16</v>
      </c>
      <c r="F2" s="3" t="s">
        <v>17</v>
      </c>
      <c r="G2" s="3" t="s">
        <v>8</v>
      </c>
      <c r="H2" s="3" t="s">
        <v>18</v>
      </c>
      <c r="I2" s="3" t="s">
        <v>19</v>
      </c>
      <c r="J2" s="3" t="s">
        <v>20</v>
      </c>
      <c r="L2" s="3" t="s">
        <v>44</v>
      </c>
      <c r="M2" s="3" t="s">
        <v>45</v>
      </c>
      <c r="N2" s="3" t="s">
        <v>47</v>
      </c>
      <c r="O2" s="3" t="s">
        <v>46</v>
      </c>
      <c r="P2" s="3" t="s">
        <v>48</v>
      </c>
      <c r="Q2" s="3" t="s">
        <v>49</v>
      </c>
    </row>
    <row r="3" spans="1:42" x14ac:dyDescent="0.25">
      <c r="B3" t="s">
        <v>39</v>
      </c>
      <c r="C3" s="3"/>
      <c r="D3" s="3"/>
      <c r="E3" s="3"/>
      <c r="F3" s="3"/>
      <c r="G3" s="3"/>
      <c r="H3" s="3"/>
      <c r="I3" s="3"/>
      <c r="J3" s="3"/>
      <c r="L3">
        <f t="shared" ref="L3:P3" si="0">+SUM(L4:L6)</f>
        <v>24</v>
      </c>
      <c r="M3">
        <f t="shared" si="0"/>
        <v>4</v>
      </c>
      <c r="N3">
        <f t="shared" si="0"/>
        <v>30</v>
      </c>
      <c r="O3">
        <f t="shared" si="0"/>
        <v>26</v>
      </c>
      <c r="P3">
        <f t="shared" si="0"/>
        <v>33</v>
      </c>
      <c r="Q3">
        <f>+SUM(Q4:Q6)</f>
        <v>25</v>
      </c>
    </row>
    <row r="4" spans="1:42" x14ac:dyDescent="0.25">
      <c r="B4" t="s">
        <v>40</v>
      </c>
      <c r="C4" s="3"/>
      <c r="D4" s="3"/>
      <c r="E4" s="3"/>
      <c r="F4" s="3"/>
      <c r="G4" s="3"/>
      <c r="H4" s="3"/>
      <c r="I4" s="3"/>
      <c r="J4" s="3"/>
      <c r="L4">
        <v>16</v>
      </c>
      <c r="M4">
        <v>3</v>
      </c>
      <c r="N4">
        <v>19</v>
      </c>
      <c r="O4">
        <v>19</v>
      </c>
      <c r="P4">
        <v>19</v>
      </c>
      <c r="Q4">
        <v>19</v>
      </c>
    </row>
    <row r="5" spans="1:42" x14ac:dyDescent="0.25">
      <c r="B5" t="s">
        <v>41</v>
      </c>
      <c r="C5" s="3"/>
      <c r="D5" s="3"/>
      <c r="E5" s="3"/>
      <c r="F5" s="3"/>
      <c r="G5" s="3"/>
      <c r="H5" s="3"/>
      <c r="I5" s="3"/>
      <c r="J5" s="3"/>
      <c r="L5">
        <v>4</v>
      </c>
      <c r="M5">
        <v>1</v>
      </c>
      <c r="N5">
        <v>7</v>
      </c>
      <c r="O5">
        <v>4</v>
      </c>
      <c r="P5">
        <v>6</v>
      </c>
      <c r="Q5">
        <v>3</v>
      </c>
    </row>
    <row r="6" spans="1:42" x14ac:dyDescent="0.25">
      <c r="B6" t="s">
        <v>42</v>
      </c>
      <c r="C6" s="3"/>
      <c r="D6" s="3"/>
      <c r="E6" s="3"/>
      <c r="F6" s="3"/>
      <c r="G6" s="3"/>
      <c r="H6" s="3"/>
      <c r="I6" s="3"/>
      <c r="J6" s="3"/>
      <c r="L6">
        <v>4</v>
      </c>
      <c r="M6">
        <v>0</v>
      </c>
      <c r="N6">
        <v>4</v>
      </c>
      <c r="O6">
        <v>3</v>
      </c>
      <c r="P6">
        <v>8</v>
      </c>
      <c r="Q6">
        <v>3</v>
      </c>
    </row>
    <row r="7" spans="1:42" x14ac:dyDescent="0.25">
      <c r="B7" t="s">
        <v>43</v>
      </c>
      <c r="C7" s="3"/>
      <c r="D7" s="3"/>
      <c r="E7" s="3"/>
      <c r="F7" s="3"/>
      <c r="G7" s="3"/>
      <c r="H7" s="3"/>
      <c r="I7" s="3"/>
      <c r="J7" s="3"/>
      <c r="L7">
        <f t="shared" ref="L7:O7" si="1">+SUM(L8:L10)</f>
        <v>27</v>
      </c>
      <c r="M7">
        <f t="shared" si="1"/>
        <v>6</v>
      </c>
      <c r="N7">
        <f t="shared" si="1"/>
        <v>23</v>
      </c>
      <c r="O7">
        <f t="shared" si="1"/>
        <v>23</v>
      </c>
      <c r="P7">
        <f>+SUM(P8:P10)</f>
        <v>29</v>
      </c>
      <c r="Q7">
        <f>+SUM(Q8:Q10)</f>
        <v>27</v>
      </c>
    </row>
    <row r="8" spans="1:42" x14ac:dyDescent="0.25">
      <c r="B8" t="s">
        <v>40</v>
      </c>
      <c r="C8" s="3"/>
      <c r="D8" s="3"/>
      <c r="E8" s="3"/>
      <c r="F8" s="3"/>
      <c r="G8" s="3"/>
      <c r="H8" s="3"/>
      <c r="I8" s="3"/>
      <c r="J8" s="3"/>
      <c r="L8">
        <v>16</v>
      </c>
      <c r="M8">
        <v>3</v>
      </c>
      <c r="N8">
        <v>19</v>
      </c>
      <c r="O8">
        <v>19</v>
      </c>
      <c r="P8">
        <v>19</v>
      </c>
      <c r="Q8">
        <v>19</v>
      </c>
    </row>
    <row r="9" spans="1:42" x14ac:dyDescent="0.25">
      <c r="B9" t="s">
        <v>41</v>
      </c>
      <c r="C9" s="3"/>
      <c r="D9" s="3"/>
      <c r="E9" s="3"/>
      <c r="F9" s="3"/>
      <c r="G9" s="3"/>
      <c r="H9" s="3"/>
      <c r="I9" s="3"/>
      <c r="J9" s="3"/>
      <c r="L9">
        <v>5</v>
      </c>
      <c r="M9">
        <v>2</v>
      </c>
      <c r="N9">
        <v>4</v>
      </c>
      <c r="O9">
        <v>4</v>
      </c>
      <c r="P9">
        <v>6</v>
      </c>
      <c r="Q9">
        <v>3</v>
      </c>
    </row>
    <row r="10" spans="1:42" x14ac:dyDescent="0.25">
      <c r="B10" t="s">
        <v>42</v>
      </c>
      <c r="C10" s="3"/>
      <c r="D10" s="3"/>
      <c r="E10" s="3"/>
      <c r="F10" s="3"/>
      <c r="G10" s="3"/>
      <c r="H10" s="3"/>
      <c r="I10" s="3"/>
      <c r="J10" s="3"/>
      <c r="L10">
        <v>6</v>
      </c>
      <c r="M10">
        <v>1</v>
      </c>
      <c r="N10">
        <v>0</v>
      </c>
      <c r="O10">
        <v>0</v>
      </c>
      <c r="P10">
        <v>4</v>
      </c>
      <c r="Q10">
        <v>5</v>
      </c>
    </row>
    <row r="11" spans="1:42" x14ac:dyDescent="0.25">
      <c r="B11" s="1" t="s">
        <v>50</v>
      </c>
      <c r="C11" s="8"/>
      <c r="D11" s="8"/>
      <c r="E11" s="8"/>
      <c r="F11" s="8"/>
      <c r="G11" s="8"/>
      <c r="H11" s="8"/>
      <c r="I11" s="8"/>
      <c r="J11" s="8"/>
      <c r="K11" s="7"/>
      <c r="L11" s="1">
        <f t="shared" ref="L11:Q11" si="2">+L3+L7</f>
        <v>51</v>
      </c>
      <c r="M11" s="1">
        <f t="shared" si="2"/>
        <v>10</v>
      </c>
      <c r="N11" s="1">
        <f t="shared" si="2"/>
        <v>53</v>
      </c>
      <c r="O11" s="1">
        <f t="shared" si="2"/>
        <v>49</v>
      </c>
      <c r="P11" s="1">
        <f t="shared" si="2"/>
        <v>62</v>
      </c>
      <c r="Q11" s="1">
        <f>+Q3+Q7</f>
        <v>52</v>
      </c>
      <c r="R11" s="7"/>
    </row>
    <row r="12" spans="1:42" x14ac:dyDescent="0.25">
      <c r="B12" s="7" t="s">
        <v>51</v>
      </c>
      <c r="C12" s="8"/>
      <c r="D12" s="8"/>
      <c r="E12" s="8"/>
      <c r="F12" s="8"/>
      <c r="G12" s="8"/>
      <c r="H12" s="8"/>
      <c r="I12" s="8"/>
      <c r="J12" s="8"/>
      <c r="K12" s="7"/>
      <c r="L12" s="9">
        <f t="shared" ref="L12:Q12" si="3">+L18/L3</f>
        <v>0</v>
      </c>
      <c r="M12" s="9">
        <f t="shared" si="3"/>
        <v>22.448499999999999</v>
      </c>
      <c r="N12" s="9">
        <f t="shared" si="3"/>
        <v>0.23656666666666668</v>
      </c>
      <c r="O12" s="9">
        <f t="shared" si="3"/>
        <v>4.2513076923076927</v>
      </c>
      <c r="P12" s="9">
        <f t="shared" si="3"/>
        <v>4.1339393939393938</v>
      </c>
      <c r="Q12" s="9">
        <f>+Q18/Q3</f>
        <v>5.4853599999999991</v>
      </c>
      <c r="R12" s="7"/>
    </row>
    <row r="13" spans="1:42" x14ac:dyDescent="0.25">
      <c r="B13" s="7" t="s">
        <v>57</v>
      </c>
      <c r="C13" s="8"/>
      <c r="D13" s="8"/>
      <c r="E13" s="8"/>
      <c r="F13" s="8"/>
      <c r="G13" s="8"/>
      <c r="H13" s="8"/>
      <c r="I13" s="8"/>
      <c r="J13" s="8"/>
      <c r="K13" s="7"/>
      <c r="L13" s="9"/>
      <c r="M13" s="9"/>
      <c r="N13" s="9"/>
      <c r="O13" s="9"/>
      <c r="P13" s="9"/>
      <c r="Q13" s="9">
        <v>74.31</v>
      </c>
      <c r="R13" s="7"/>
    </row>
    <row r="14" spans="1:42" x14ac:dyDescent="0.25">
      <c r="B14" s="7" t="s">
        <v>58</v>
      </c>
      <c r="C14" s="8"/>
      <c r="D14" s="8"/>
      <c r="E14" s="8"/>
      <c r="F14" s="8"/>
      <c r="G14" s="8"/>
      <c r="H14" s="8"/>
      <c r="I14" s="8"/>
      <c r="J14" s="8"/>
      <c r="K14" s="7"/>
      <c r="L14" s="9"/>
      <c r="M14" s="9"/>
      <c r="N14" s="9"/>
      <c r="O14" s="9"/>
      <c r="P14" s="9"/>
      <c r="Q14" s="9">
        <f>+Q12/Q13*100</f>
        <v>7.3817252052213691</v>
      </c>
      <c r="R14" s="7"/>
    </row>
    <row r="15" spans="1:42" x14ac:dyDescent="0.25">
      <c r="C15" s="3"/>
      <c r="D15" s="3"/>
      <c r="E15" s="3"/>
      <c r="F15" s="3"/>
      <c r="G15" s="3"/>
      <c r="H15" s="3"/>
      <c r="I15" s="3"/>
      <c r="J15" s="3"/>
    </row>
    <row r="16" spans="1:42" x14ac:dyDescent="0.25">
      <c r="B16" t="s">
        <v>31</v>
      </c>
      <c r="C16" s="5">
        <v>90.4</v>
      </c>
      <c r="D16" s="5"/>
      <c r="E16" s="5"/>
      <c r="F16" s="5"/>
      <c r="G16" s="5">
        <v>85.3</v>
      </c>
      <c r="H16" s="5"/>
      <c r="I16" s="5"/>
      <c r="J16" s="5"/>
      <c r="K16" s="5"/>
      <c r="L16" s="5"/>
      <c r="M16" s="5">
        <v>279.04399999999998</v>
      </c>
      <c r="N16" s="5">
        <v>232.20500000000001</v>
      </c>
      <c r="O16" s="5">
        <v>257.82</v>
      </c>
      <c r="P16" s="5">
        <v>302.88600000000002</v>
      </c>
      <c r="Q16" s="5">
        <v>302.87599999999998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2:42" x14ac:dyDescent="0.25">
      <c r="B17" t="s">
        <v>32</v>
      </c>
      <c r="C17" s="5">
        <v>39.299999999999997</v>
      </c>
      <c r="D17" s="5"/>
      <c r="E17" s="5"/>
      <c r="F17" s="5"/>
      <c r="G17" s="5">
        <v>31.3</v>
      </c>
      <c r="H17" s="5"/>
      <c r="I17" s="5"/>
      <c r="J17" s="5"/>
      <c r="K17" s="5"/>
      <c r="L17" s="5"/>
      <c r="M17" s="5">
        <v>140.203</v>
      </c>
      <c r="N17" s="5">
        <v>254.815</v>
      </c>
      <c r="O17" s="5">
        <v>214.84700000000001</v>
      </c>
      <c r="P17" s="5">
        <v>209.095</v>
      </c>
      <c r="Q17" s="5">
        <v>221.745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2:42" x14ac:dyDescent="0.25">
      <c r="B18" t="s">
        <v>33</v>
      </c>
      <c r="C18" s="5">
        <v>27.4</v>
      </c>
      <c r="D18" s="5"/>
      <c r="E18" s="5"/>
      <c r="F18" s="5"/>
      <c r="G18" s="5">
        <v>26.5</v>
      </c>
      <c r="H18" s="5"/>
      <c r="I18" s="5"/>
      <c r="J18" s="5"/>
      <c r="K18" s="5"/>
      <c r="L18" s="5"/>
      <c r="M18" s="5">
        <v>89.793999999999997</v>
      </c>
      <c r="N18" s="5">
        <v>7.0970000000000004</v>
      </c>
      <c r="O18" s="5">
        <v>110.53400000000001</v>
      </c>
      <c r="P18" s="5">
        <v>136.41999999999999</v>
      </c>
      <c r="Q18" s="5">
        <v>137.13399999999999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2:42" x14ac:dyDescent="0.25">
      <c r="B19" s="1" t="s">
        <v>22</v>
      </c>
      <c r="C19" s="6">
        <v>157.096</v>
      </c>
      <c r="D19" s="6"/>
      <c r="E19" s="6"/>
      <c r="F19" s="6"/>
      <c r="G19" s="6">
        <v>143.065</v>
      </c>
      <c r="H19" s="6"/>
      <c r="I19" s="6"/>
      <c r="J19" s="6"/>
      <c r="K19" s="5"/>
      <c r="L19" s="6"/>
      <c r="M19" s="6">
        <v>509.041</v>
      </c>
      <c r="N19" s="6">
        <v>494.11700000000002</v>
      </c>
      <c r="O19" s="6">
        <v>583.20100000000002</v>
      </c>
      <c r="P19" s="6">
        <v>648.40099999999995</v>
      </c>
      <c r="Q19" s="6">
        <v>661.77499999999998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2:42" x14ac:dyDescent="0.25">
      <c r="B20" t="s">
        <v>23</v>
      </c>
      <c r="C20" s="5">
        <v>184.762</v>
      </c>
      <c r="D20" s="5"/>
      <c r="E20" s="5"/>
      <c r="F20" s="5"/>
      <c r="G20" s="5">
        <v>185.58500000000001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2:42" x14ac:dyDescent="0.25">
      <c r="B21" t="s">
        <v>34</v>
      </c>
      <c r="C21" s="5">
        <v>90.3</v>
      </c>
      <c r="D21" s="5"/>
      <c r="E21" s="5"/>
      <c r="F21" s="5"/>
      <c r="G21" s="5">
        <v>80.2</v>
      </c>
      <c r="H21" s="5"/>
      <c r="I21" s="5"/>
      <c r="J21" s="5"/>
      <c r="K21" s="5"/>
      <c r="L21" s="5"/>
      <c r="M21" s="5">
        <v>284.029</v>
      </c>
      <c r="N21" s="5">
        <v>322.60000000000002</v>
      </c>
      <c r="O21" s="5">
        <v>384.14100000000002</v>
      </c>
      <c r="P21" s="5">
        <v>331.37400000000002</v>
      </c>
      <c r="Q21" s="5">
        <v>364.71899999999999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2:42" x14ac:dyDescent="0.25">
      <c r="B22" t="s">
        <v>35</v>
      </c>
      <c r="C22" s="5">
        <v>43.5</v>
      </c>
      <c r="D22" s="5"/>
      <c r="E22" s="5"/>
      <c r="F22" s="5"/>
      <c r="G22" s="5">
        <v>39.200000000000003</v>
      </c>
      <c r="H22" s="5"/>
      <c r="I22" s="5"/>
      <c r="J22" s="5"/>
      <c r="K22" s="5"/>
      <c r="L22" s="5"/>
      <c r="M22" s="5">
        <v>92.876000000000005</v>
      </c>
      <c r="N22" s="5">
        <v>76.466999999999999</v>
      </c>
      <c r="O22" s="5">
        <v>117.911</v>
      </c>
      <c r="P22" s="5">
        <v>163.221</v>
      </c>
      <c r="Q22" s="5">
        <v>149.38399999999999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2:42" x14ac:dyDescent="0.25">
      <c r="B23" t="s">
        <v>36</v>
      </c>
      <c r="C23" s="5">
        <v>4.0999999999999996</v>
      </c>
      <c r="D23" s="5"/>
      <c r="E23" s="5"/>
      <c r="F23" s="5"/>
      <c r="G23" s="5">
        <v>4.3</v>
      </c>
      <c r="H23" s="5"/>
      <c r="I23" s="5"/>
      <c r="J23" s="5"/>
      <c r="K23" s="5"/>
      <c r="L23" s="5"/>
      <c r="M23" s="5">
        <v>18.542999999999999</v>
      </c>
      <c r="N23" s="5">
        <v>14.959</v>
      </c>
      <c r="O23" s="5">
        <v>14.314</v>
      </c>
      <c r="P23" s="5">
        <v>13.848000000000001</v>
      </c>
      <c r="Q23" s="5">
        <v>16526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2:42" x14ac:dyDescent="0.25">
      <c r="B24" t="s">
        <v>37</v>
      </c>
      <c r="C24" s="5">
        <v>46.8</v>
      </c>
      <c r="D24" s="5"/>
      <c r="E24" s="5"/>
      <c r="F24" s="5"/>
      <c r="G24" s="5">
        <v>53.3</v>
      </c>
      <c r="H24" s="5"/>
      <c r="I24" s="5"/>
      <c r="J24" s="5"/>
      <c r="K24" s="5"/>
      <c r="L24" s="5"/>
      <c r="M24" s="5">
        <v>126.756</v>
      </c>
      <c r="N24" s="5">
        <v>124.398</v>
      </c>
      <c r="O24" s="5">
        <v>151.46199999999999</v>
      </c>
      <c r="P24" s="5">
        <v>172.684</v>
      </c>
      <c r="Q24" s="5">
        <v>190.12299999999999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2:42" x14ac:dyDescent="0.25">
      <c r="B25" t="s">
        <v>38</v>
      </c>
      <c r="C25" s="5">
        <v>0</v>
      </c>
      <c r="D25" s="5"/>
      <c r="E25" s="5"/>
      <c r="F25" s="5"/>
      <c r="G25" s="5">
        <v>8.6</v>
      </c>
      <c r="H25" s="5"/>
      <c r="I25" s="5"/>
      <c r="J25" s="5"/>
      <c r="K25" s="5"/>
      <c r="L25" s="5"/>
      <c r="M25" s="5">
        <v>0</v>
      </c>
      <c r="N25" s="5">
        <v>0</v>
      </c>
      <c r="O25" s="5">
        <v>24.692</v>
      </c>
      <c r="P25" s="5">
        <v>0</v>
      </c>
      <c r="Q25" s="5">
        <v>47.777999999999999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2:42" x14ac:dyDescent="0.25">
      <c r="B26" t="s">
        <v>24</v>
      </c>
      <c r="C26" s="5">
        <v>29.481000000000002</v>
      </c>
      <c r="D26" s="5"/>
      <c r="E26" s="5"/>
      <c r="F26" s="5"/>
      <c r="G26" s="5">
        <v>35.552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2:42" x14ac:dyDescent="0.25">
      <c r="B27" t="s">
        <v>25</v>
      </c>
      <c r="C27" s="5">
        <f>+C19-C20+C26</f>
        <v>1.8150000000000048</v>
      </c>
      <c r="D27" s="5">
        <f>+D19-D20+D26</f>
        <v>0</v>
      </c>
      <c r="E27" s="5">
        <f>+E19-E20+E26</f>
        <v>0</v>
      </c>
      <c r="F27" s="5">
        <f>+F19-F20+F26</f>
        <v>0</v>
      </c>
      <c r="G27" s="5">
        <f>+G19-G20+G26</f>
        <v>-6.9680000000000106</v>
      </c>
      <c r="H27" s="5">
        <f>+H19-H20+H26</f>
        <v>0</v>
      </c>
      <c r="I27" s="5">
        <f>+I19-I20+I26</f>
        <v>0</v>
      </c>
      <c r="J27" s="5">
        <f>+J19-J20+J26</f>
        <v>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2:42" x14ac:dyDescent="0.25">
      <c r="B28" t="s">
        <v>26</v>
      </c>
      <c r="C28" s="5">
        <v>34.968000000000004</v>
      </c>
      <c r="D28" s="5"/>
      <c r="E28" s="5"/>
      <c r="F28" s="5"/>
      <c r="G28" s="5">
        <v>19.776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2:42" x14ac:dyDescent="0.25">
      <c r="B29" t="s">
        <v>27</v>
      </c>
      <c r="C29" s="5">
        <v>0.34899999999999998</v>
      </c>
      <c r="D29" s="5"/>
      <c r="E29" s="5"/>
      <c r="F29" s="5"/>
      <c r="G29" s="5">
        <v>28.372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2:42" x14ac:dyDescent="0.25">
      <c r="B30" t="s">
        <v>28</v>
      </c>
      <c r="C30" s="5">
        <f t="shared" ref="C30:F30" si="4">+C27-C28+C29</f>
        <v>-32.804000000000002</v>
      </c>
      <c r="D30" s="5">
        <f t="shared" si="4"/>
        <v>0</v>
      </c>
      <c r="E30" s="5">
        <f t="shared" si="4"/>
        <v>0</v>
      </c>
      <c r="F30" s="5">
        <f t="shared" si="4"/>
        <v>0</v>
      </c>
      <c r="G30" s="5">
        <f>+G27-G28+G29</f>
        <v>1.6279999999999895</v>
      </c>
      <c r="H30" s="5">
        <f t="shared" ref="H30:J30" si="5">+H27-H28+H29</f>
        <v>0</v>
      </c>
      <c r="I30" s="5">
        <f t="shared" si="5"/>
        <v>0</v>
      </c>
      <c r="J30" s="5">
        <f t="shared" si="5"/>
        <v>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2:42" x14ac:dyDescent="0.25">
      <c r="B31" t="s">
        <v>29</v>
      </c>
      <c r="C31" s="5">
        <v>-7.0469999999999997</v>
      </c>
      <c r="D31" s="5"/>
      <c r="E31" s="5"/>
      <c r="F31" s="5"/>
      <c r="G31" s="5">
        <v>0.29899999999999999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2:42" x14ac:dyDescent="0.25">
      <c r="B32" t="s">
        <v>30</v>
      </c>
      <c r="C32" s="5">
        <f t="shared" ref="C32:F32" si="6">+C30-C31</f>
        <v>-25.757000000000001</v>
      </c>
      <c r="D32" s="5">
        <f t="shared" si="6"/>
        <v>0</v>
      </c>
      <c r="E32" s="5">
        <f t="shared" si="6"/>
        <v>0</v>
      </c>
      <c r="F32" s="5">
        <f t="shared" si="6"/>
        <v>0</v>
      </c>
      <c r="G32" s="5">
        <f>+G30-G31</f>
        <v>1.3289999999999895</v>
      </c>
      <c r="H32" s="5">
        <f t="shared" ref="H32:J32" si="7">+H30-H31</f>
        <v>0</v>
      </c>
      <c r="I32" s="5">
        <f t="shared" si="7"/>
        <v>0</v>
      </c>
      <c r="J32" s="5">
        <f t="shared" si="7"/>
        <v>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2:42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2:42" x14ac:dyDescent="0.25">
      <c r="B34" t="s">
        <v>21</v>
      </c>
      <c r="C34" s="4">
        <f t="shared" ref="C34:F34" si="8">+C32/C35</f>
        <v>-0.15786441446686975</v>
      </c>
      <c r="D34" s="4" t="e">
        <f t="shared" si="8"/>
        <v>#DIV/0!</v>
      </c>
      <c r="E34" s="4" t="e">
        <f t="shared" si="8"/>
        <v>#DIV/0!</v>
      </c>
      <c r="F34" s="4" t="e">
        <f t="shared" si="8"/>
        <v>#DIV/0!</v>
      </c>
      <c r="G34" s="4">
        <f>+G32/G35</f>
        <v>7.8491823030173557E-3</v>
      </c>
      <c r="H34" s="4" t="e">
        <f t="shared" ref="H34:J34" si="9">+H32/H35</f>
        <v>#DIV/0!</v>
      </c>
      <c r="I34" s="4" t="e">
        <f t="shared" si="9"/>
        <v>#DIV/0!</v>
      </c>
      <c r="J34" s="4" t="e">
        <f t="shared" si="9"/>
        <v>#DIV/0!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2:42" x14ac:dyDescent="0.25">
      <c r="B35" t="s">
        <v>3</v>
      </c>
      <c r="C35" s="5">
        <v>163.15899999999999</v>
      </c>
      <c r="D35" s="5"/>
      <c r="E35" s="5"/>
      <c r="F35" s="5"/>
      <c r="G35" s="5">
        <v>169.31700000000001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2:42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2:42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2:42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2:42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2:42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2:42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2:42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2:42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2:42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2:42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2:4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2:4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2:4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3:4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3:4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3:4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3:4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3:4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3:4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3:4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3:4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3:4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3:4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3:4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3:4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3:4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3:4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3:4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3:4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3:4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3:4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3:4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3:4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3:4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3:4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3:4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3:4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3:4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3:4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3:4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3:4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3:4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3:4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3:4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3:4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3:4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3:4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3:4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3:4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3:4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3:4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3:4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3:4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3:4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3:4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3:4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3:4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3:4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3:4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3:4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3:4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3:4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3:4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3:4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3:4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3:4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3:4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3:4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3:4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3:4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3:4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3:4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3:4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3:4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3:4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3:4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3:4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3:4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3:4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3:4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3:4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3:4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3:4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3:4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3:4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3:4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3:4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3:4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3:4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3:4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3:4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3:4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3:4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3:4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3:4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3:4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3:4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3:4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3:4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3:4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3:4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3:4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3:4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3:4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3:4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3:4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3:4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3:4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3:4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3:4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3:4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3:4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3:4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3:4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3:4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3:4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3:4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3:4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3:4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3:4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3:4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3:4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3:4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3:4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3:4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3:4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3:4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3:4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3:4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3:4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3:4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3:4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3:4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3:4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3:4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3:4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3:4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3:4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3:4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3:4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3:4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3:4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3:4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3:4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3:4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3:4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3:4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3:4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3:4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3:4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3:4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3:4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3:4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3:4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3:4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3:4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3:4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3:4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3:4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3:4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3:4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3:4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3:42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3:42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3:42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3:42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3:42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3:42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3:42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3:42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3:42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3:42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3:42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3:42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3:42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3:42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3:42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3:42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3:42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3:42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3:42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3:42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3:42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3:42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3:42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3:42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3:42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3:42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3:42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3:42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3:42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3:42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3:42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3:42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3:42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3:42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3:42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3:42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3:42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3:42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3:42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3:42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3:42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3:42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3:42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3:42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3:42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3:42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3:42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3:42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3:42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3:42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3:42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3:42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3:42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3:42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3:42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3:42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3:42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3:42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3:42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3:42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3:42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3:42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3:42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3:42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3:42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3:42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3:42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3:42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3:42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3:42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3:42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3:42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3:42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3:42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3:42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3:42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3:42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3:42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3:42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3:42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3:42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3:42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3:42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3:42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3:42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3:42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3:42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3:42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3:42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3:42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3:42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3:42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3:42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3:42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3:42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3:42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3:42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3:42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3:42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3:42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3:42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3:42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3:42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3:42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3:42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3:42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3:42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3:42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3:42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3:42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3:42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3:42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3:42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3:42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3:42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3:42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3:42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3:42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3:42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3:42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3:42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3:42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3:42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3:42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3:42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3:42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3:42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3:42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3:42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3:42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3:42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3:42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3:42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3:42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3:42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3:42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</sheetData>
  <hyperlinks>
    <hyperlink ref="A1" location="Main!A1" display="Main" xr:uid="{0F8BCF67-7824-4E4F-A579-DC645FA5D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2025-02-10T09:52:26Z</dcterms:created>
  <dcterms:modified xsi:type="dcterms:W3CDTF">2025-02-10T10:26:26Z</dcterms:modified>
</cp:coreProperties>
</file>