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01A3BF1-373F-49E3-8E32-109E6F8AB9C7}" xr6:coauthVersionLast="47" xr6:coauthVersionMax="47" xr10:uidLastSave="{00000000-0000-0000-0000-000000000000}"/>
  <bookViews>
    <workbookView xWindow="19095" yWindow="0" windowWidth="19410" windowHeight="20925" xr2:uid="{B61D8A75-B4AF-4E0D-9F19-D8242793AF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F38" i="2"/>
  <c r="E38" i="2"/>
  <c r="C38" i="2"/>
  <c r="F37" i="2"/>
  <c r="E37" i="2"/>
  <c r="C37" i="2"/>
  <c r="F36" i="2"/>
  <c r="E36" i="2"/>
  <c r="C36" i="2"/>
  <c r="J38" i="2"/>
  <c r="I38" i="2"/>
  <c r="J37" i="2"/>
  <c r="I37" i="2"/>
  <c r="J36" i="2"/>
  <c r="I36" i="2"/>
  <c r="J35" i="2"/>
  <c r="I35" i="2"/>
  <c r="J34" i="2"/>
  <c r="I34" i="2"/>
  <c r="J33" i="2"/>
  <c r="I33" i="2"/>
  <c r="G38" i="2"/>
  <c r="G37" i="2"/>
  <c r="G36" i="2"/>
  <c r="G35" i="2"/>
  <c r="G34" i="2"/>
  <c r="G33" i="2"/>
  <c r="H34" i="2"/>
  <c r="H33" i="2"/>
  <c r="D15" i="2"/>
  <c r="D36" i="2" s="1"/>
  <c r="H15" i="2"/>
  <c r="H36" i="2" s="1"/>
  <c r="H6" i="1"/>
  <c r="H5" i="1"/>
  <c r="H8" i="1" s="1"/>
  <c r="H17" i="2" l="1"/>
  <c r="H22" i="2" s="1"/>
  <c r="D17" i="2"/>
  <c r="D22" i="2" s="1"/>
  <c r="H35" i="2"/>
  <c r="D26" i="2" l="1"/>
  <c r="D37" i="2"/>
  <c r="H26" i="2"/>
  <c r="H37" i="2"/>
  <c r="H38" i="2" l="1"/>
  <c r="H28" i="2"/>
  <c r="H30" i="2" s="1"/>
  <c r="D38" i="2"/>
  <c r="D28" i="2"/>
  <c r="D30" i="2" s="1"/>
</calcChain>
</file>

<file path=xl/sharedStrings.xml><?xml version="1.0" encoding="utf-8"?>
<sst xmlns="http://schemas.openxmlformats.org/spreadsheetml/2006/main" count="69" uniqueCount="62">
  <si>
    <t xml:space="preserve">Mercardo Libre </t>
  </si>
  <si>
    <t>IR</t>
  </si>
  <si>
    <t>MELI</t>
  </si>
  <si>
    <t>Price</t>
  </si>
  <si>
    <t>Shares</t>
  </si>
  <si>
    <t>MC</t>
  </si>
  <si>
    <t>Cash</t>
  </si>
  <si>
    <t>Debt</t>
  </si>
  <si>
    <t>EV</t>
  </si>
  <si>
    <t>SEC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</si>
  <si>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</si>
  <si>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</si>
  <si>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</si>
  <si>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</si>
  <si>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</si>
  <si>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</si>
  <si>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</si>
  <si>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</si>
  <si>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</si>
  <si>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numbers in mio USD</t>
  </si>
  <si>
    <t>Service Revenue</t>
  </si>
  <si>
    <t>Product Revenue</t>
  </si>
  <si>
    <t>Revenue</t>
  </si>
  <si>
    <t>COGS</t>
  </si>
  <si>
    <t>Gross Profit</t>
  </si>
  <si>
    <t>R&amp;D</t>
  </si>
  <si>
    <t>S&amp;M</t>
  </si>
  <si>
    <t>Provision for Doubful Accounts</t>
  </si>
  <si>
    <t>G&amp;A</t>
  </si>
  <si>
    <t>Operating Income</t>
  </si>
  <si>
    <t>Interest Income</t>
  </si>
  <si>
    <t>Interest Expense</t>
  </si>
  <si>
    <t>Foreign Currency Losses</t>
  </si>
  <si>
    <t>Pretax Income</t>
  </si>
  <si>
    <t>Tax Expenses</t>
  </si>
  <si>
    <t>Net Income</t>
  </si>
  <si>
    <t>EPS</t>
  </si>
  <si>
    <t>Services Growth</t>
  </si>
  <si>
    <t>Product Growth</t>
  </si>
  <si>
    <t>Revenue Growth</t>
  </si>
  <si>
    <t>Gross Margin</t>
  </si>
  <si>
    <t>Operating Margin</t>
  </si>
  <si>
    <t>Tax Rate</t>
  </si>
  <si>
    <t>Businessmodel</t>
  </si>
  <si>
    <t>x</t>
  </si>
  <si>
    <t xml:space="preserve">CEO: Stelleo Tolda, Marcos Galperin </t>
  </si>
  <si>
    <t>Founded:1999</t>
  </si>
  <si>
    <t>Notes</t>
  </si>
  <si>
    <t xml:space="preserve">Argentina, Brazil, Chile, Columbia, Costa Rica, Dominican Republic, Ecuador, Peru, Mexico, Panama Honduras, Nicuragua, El Salvador, </t>
  </si>
  <si>
    <t xml:space="preserve">Urugay, Bolivia, Guatemala, Paraguy and Venezuela </t>
  </si>
  <si>
    <t>Largest ecommerce player in Latin America. Markets:</t>
  </si>
  <si>
    <t>Brazil Revenue</t>
  </si>
  <si>
    <t>Argentina Revenue</t>
  </si>
  <si>
    <t>Mexico Revenue</t>
  </si>
  <si>
    <t>Other Countries Revenue</t>
  </si>
  <si>
    <t>Commerce Services</t>
  </si>
  <si>
    <t>Commerce Products Sales</t>
  </si>
  <si>
    <t>Financial Services</t>
  </si>
  <si>
    <t>Fintech Revenues</t>
  </si>
  <si>
    <t>Credit Revenues</t>
  </si>
  <si>
    <t xml:space="preserve">Balance Sheet 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</si>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</sst>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#,##0.0;\(#,##0.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5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6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c.gov/edgar/browse/?CIK=1099590&amp;owner=exclude" TargetMode="External"/><Relationship Id="rId1" Type="http://schemas.openxmlformats.org/officeDocument/2006/relationships/hyperlink" Target="https://investor.mercadolib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275B-F90E-4F35-8186-4E382A97D98C}">
  <dimension ref="A1:I20"/>
  <sheetViews>
    <sheetView tabSelected="1" zoomScale="200" zoomScaleNormal="200" workbookViewId="0">
      <selection activeCell="H5" sqref="H5"/>
    </sheetView>
  </sheetViews>
  <sheetFormatPr defaultRowHeight="15" x14ac:dyDescent="0.25"/>
  <cols>
    <col min="1" max="1" width="4.140625" customWidth="1"/>
  </cols>
  <sheetData>
    <row r="1" spans="1:9" x14ac:dyDescent="0.25">
      <c r="A1" s="1" t="s">
        <v>0</v>
      </c>
    </row>
    <row r="2" spans="1:9" x14ac:dyDescent="0.25">
      <c r="A2" t="s">
        <v>19</v>
      </c>
    </row>
    <row r="3" spans="1:9" x14ac:dyDescent="0.25">
      <c r="G3" t="s">
        <v>3</v>
      </c>
      <c r="H3" s="11">
        <v>1737.97</v>
      </c>
    </row>
    <row r="4" spans="1:9" x14ac:dyDescent="0.25">
      <c r="B4" s="3" t="s">
        <v>1</v>
      </c>
      <c r="G4" t="s">
        <v>4</v>
      </c>
      <c r="H4" s="2">
        <v>50.697437999999998</v>
      </c>
      <c r="I4" s="4" t="s">
        <v>10</v>
      </c>
    </row>
    <row r="5" spans="1:9" x14ac:dyDescent="0.25">
      <c r="B5" s="3" t="s">
        <v>9</v>
      </c>
      <c r="G5" t="s">
        <v>5</v>
      </c>
      <c r="H5" s="2">
        <f>H3*H4</f>
        <v>88110.626320859999</v>
      </c>
    </row>
    <row r="6" spans="1:9" x14ac:dyDescent="0.25">
      <c r="B6" t="s">
        <v>2</v>
      </c>
      <c r="G6" t="s">
        <v>6</v>
      </c>
      <c r="H6" s="2">
        <f>2818+1005+4073</f>
        <v>7896</v>
      </c>
      <c r="I6" s="4" t="s">
        <v>10</v>
      </c>
    </row>
    <row r="7" spans="1:9" x14ac:dyDescent="0.25">
      <c r="G7" t="s">
        <v>7</v>
      </c>
      <c r="H7" s="2">
        <v>0</v>
      </c>
      <c r="I7" s="4" t="s">
        <v>10</v>
      </c>
    </row>
    <row r="8" spans="1:9" x14ac:dyDescent="0.25">
      <c r="A8" s="8" t="s">
        <v>44</v>
      </c>
      <c r="B8" s="9" t="s">
        <v>43</v>
      </c>
      <c r="G8" t="s">
        <v>8</v>
      </c>
      <c r="H8" s="2">
        <f>H5-H6+H7</f>
        <v>80214.626320859999</v>
      </c>
    </row>
    <row r="10" spans="1:9" x14ac:dyDescent="0.25">
      <c r="G10" t="s">
        <v>45</v>
      </c>
    </row>
    <row r="11" spans="1:9" x14ac:dyDescent="0.25">
      <c r="G11" t="s">
        <v>46</v>
      </c>
    </row>
    <row r="17" spans="1:2" x14ac:dyDescent="0.25">
      <c r="A17" s="8" t="s">
        <v>44</v>
      </c>
      <c r="B17" s="9" t="s">
        <v>47</v>
      </c>
    </row>
    <row r="18" spans="1:2" x14ac:dyDescent="0.25">
      <c r="B18" t="s">
        <v>50</v>
      </c>
    </row>
    <row r="19" spans="1:2" x14ac:dyDescent="0.25">
      <c r="B19" t="s">
        <v>48</v>
      </c>
    </row>
    <row r="20" spans="1:2" x14ac:dyDescent="0.25">
      <c r="B20" t="s">
        <v>49</v>
      </c>
    </row>
  </sheetData>
  <hyperlinks>
    <hyperlink ref="B4" r:id="rId1" xr:uid="{5DC1EFB5-A270-471C-AFE9-405FA3C8F9AE}"/>
    <hyperlink ref="B5" r:id="rId2" xr:uid="{7B0E527F-468F-41BB-8178-EFD0D278FF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4669-57E1-463F-8B37-D333EB2BBF06}">
  <dimension ref="A1:AX419"/>
  <sheetViews>
    <sheetView zoomScale="200" zoomScaleNormal="200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H42" sqref="H42"/>
    </sheetView>
  </sheetViews>
  <sheetFormatPr defaultRowHeight="15" x14ac:dyDescent="0.25"/>
  <cols>
    <col min="1" max="1" width="4.7109375" bestFit="1" customWidth="1"/>
    <col min="2" max="2" width="25.7109375" bestFit="1" customWidth="1"/>
  </cols>
  <sheetData>
    <row r="1" spans="1:50" x14ac:dyDescent="0.25">
      <c r="A1" s="3" t="s">
        <v>11</v>
      </c>
    </row>
    <row r="2" spans="1:50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17</v>
      </c>
      <c r="J2" s="4" t="s">
        <v>18</v>
      </c>
    </row>
    <row r="3" spans="1:50" x14ac:dyDescent="0.25">
      <c r="A3" s="8" t="s">
        <v>44</v>
      </c>
      <c r="B3" s="10" t="s">
        <v>61</v>
      </c>
      <c r="C3" s="4"/>
      <c r="D3" s="4"/>
      <c r="E3" s="4"/>
      <c r="F3" s="4"/>
      <c r="G3" s="4"/>
      <c r="H3" s="4"/>
      <c r="I3" s="4"/>
      <c r="J3" s="4"/>
    </row>
    <row r="4" spans="1:50" x14ac:dyDescent="0.25">
      <c r="B4" t="s">
        <v>51</v>
      </c>
      <c r="C4" s="2"/>
      <c r="D4" s="2">
        <f>1780+62</f>
        <v>1842</v>
      </c>
      <c r="E4" s="2"/>
      <c r="F4" s="2"/>
      <c r="G4" s="2"/>
      <c r="H4" s="2">
        <v>2786</v>
      </c>
      <c r="I4" s="2"/>
      <c r="J4" s="2"/>
      <c r="K4" s="2"/>
      <c r="L4" s="2"/>
      <c r="M4" s="2"/>
      <c r="N4" s="2"/>
      <c r="O4" s="2"/>
    </row>
    <row r="5" spans="1:50" x14ac:dyDescent="0.25">
      <c r="B5" t="s">
        <v>52</v>
      </c>
      <c r="C5" s="2"/>
      <c r="D5" s="2">
        <f>771+84</f>
        <v>855</v>
      </c>
      <c r="E5" s="2"/>
      <c r="F5" s="2"/>
      <c r="G5" s="2"/>
      <c r="H5" s="2">
        <v>863</v>
      </c>
      <c r="I5" s="2"/>
      <c r="J5" s="2"/>
      <c r="K5" s="2"/>
      <c r="L5" s="2"/>
      <c r="M5" s="2"/>
      <c r="N5" s="2"/>
      <c r="O5" s="2"/>
    </row>
    <row r="6" spans="1:50" x14ac:dyDescent="0.25">
      <c r="B6" t="s">
        <v>53</v>
      </c>
      <c r="C6" s="2"/>
      <c r="D6" s="2">
        <f>703+21</f>
        <v>724</v>
      </c>
      <c r="E6" s="2"/>
      <c r="F6" s="2"/>
      <c r="G6" s="2"/>
      <c r="H6" s="2">
        <v>1201</v>
      </c>
      <c r="I6" s="2"/>
      <c r="J6" s="2"/>
      <c r="K6" s="2"/>
      <c r="L6" s="2"/>
      <c r="M6" s="2"/>
      <c r="N6" s="2"/>
      <c r="O6" s="2"/>
    </row>
    <row r="7" spans="1:50" x14ac:dyDescent="0.25">
      <c r="B7" t="s">
        <v>54</v>
      </c>
      <c r="C7" s="2"/>
      <c r="D7" s="2">
        <f>161+3</f>
        <v>164</v>
      </c>
      <c r="E7" s="2"/>
      <c r="F7" s="2"/>
      <c r="G7" s="2"/>
      <c r="H7" s="2">
        <v>223</v>
      </c>
      <c r="I7" s="2"/>
      <c r="J7" s="2"/>
      <c r="K7" s="2"/>
      <c r="L7" s="2"/>
      <c r="M7" s="2"/>
      <c r="N7" s="2"/>
      <c r="O7" s="2"/>
    </row>
    <row r="8" spans="1:50" x14ac:dyDescent="0.25">
      <c r="B8" t="s">
        <v>55</v>
      </c>
      <c r="C8" s="2"/>
      <c r="D8" s="2">
        <v>1584</v>
      </c>
      <c r="E8" s="2"/>
      <c r="F8" s="2"/>
      <c r="G8" s="2"/>
      <c r="H8" s="2">
        <v>2502</v>
      </c>
      <c r="I8" s="2"/>
      <c r="J8" s="2"/>
      <c r="K8" s="2"/>
      <c r="L8" s="2"/>
      <c r="M8" s="2"/>
      <c r="N8" s="2"/>
      <c r="O8" s="2"/>
    </row>
    <row r="9" spans="1:50" x14ac:dyDescent="0.25">
      <c r="B9" t="s">
        <v>56</v>
      </c>
      <c r="C9" s="2"/>
      <c r="D9" s="2">
        <v>352</v>
      </c>
      <c r="E9" s="2"/>
      <c r="F9" s="2"/>
      <c r="G9" s="2"/>
      <c r="H9" s="2">
        <v>468</v>
      </c>
      <c r="I9" s="2"/>
      <c r="J9" s="2"/>
      <c r="K9" s="2"/>
      <c r="L9" s="2"/>
      <c r="M9" s="2"/>
      <c r="N9" s="2"/>
      <c r="O9" s="2"/>
    </row>
    <row r="10" spans="1:50" x14ac:dyDescent="0.25">
      <c r="B10" t="s">
        <v>57</v>
      </c>
      <c r="C10" s="2"/>
      <c r="D10" s="2">
        <v>1041</v>
      </c>
      <c r="E10" s="2"/>
      <c r="F10" s="2"/>
      <c r="G10" s="2"/>
      <c r="H10" s="2">
        <v>1215</v>
      </c>
      <c r="I10" s="2"/>
      <c r="J10" s="2"/>
      <c r="K10" s="2"/>
      <c r="L10" s="2"/>
      <c r="M10" s="2"/>
      <c r="N10" s="2"/>
      <c r="O10" s="2"/>
    </row>
    <row r="11" spans="1:50" x14ac:dyDescent="0.25">
      <c r="B11" t="s">
        <v>59</v>
      </c>
      <c r="C11" s="2"/>
      <c r="D11" s="2">
        <v>596</v>
      </c>
      <c r="E11" s="2"/>
      <c r="F11" s="2"/>
      <c r="G11" s="2"/>
      <c r="H11" s="2">
        <v>875</v>
      </c>
      <c r="I11" s="2"/>
      <c r="J11" s="2"/>
      <c r="K11" s="2"/>
      <c r="L11" s="2"/>
      <c r="M11" s="2"/>
      <c r="N11" s="2"/>
      <c r="O11" s="2"/>
    </row>
    <row r="12" spans="1:50" x14ac:dyDescent="0.25">
      <c r="B12" t="s">
        <v>58</v>
      </c>
      <c r="C12" s="2"/>
      <c r="D12" s="2">
        <v>12</v>
      </c>
      <c r="E12" s="2"/>
      <c r="F12" s="2"/>
      <c r="G12" s="2"/>
      <c r="H12" s="2">
        <v>13</v>
      </c>
      <c r="I12" s="2"/>
      <c r="J12" s="2"/>
      <c r="K12" s="2"/>
      <c r="L12" s="2"/>
      <c r="M12" s="2"/>
      <c r="N12" s="2"/>
      <c r="O12" s="2"/>
    </row>
    <row r="13" spans="1:50" x14ac:dyDescent="0.25">
      <c r="B13" t="s">
        <v>20</v>
      </c>
      <c r="C13" s="2"/>
      <c r="D13" s="2">
        <v>3221</v>
      </c>
      <c r="E13" s="2"/>
      <c r="F13" s="2"/>
      <c r="G13" s="2"/>
      <c r="H13" s="2">
        <v>4592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5">
      <c r="B14" t="s">
        <v>21</v>
      </c>
      <c r="C14" s="2"/>
      <c r="D14" s="2">
        <v>364</v>
      </c>
      <c r="E14" s="2"/>
      <c r="F14" s="2"/>
      <c r="G14" s="2"/>
      <c r="H14" s="2">
        <v>481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5">
      <c r="B15" s="1" t="s">
        <v>22</v>
      </c>
      <c r="C15" s="2"/>
      <c r="D15" s="5">
        <f>+D13+D14</f>
        <v>3585</v>
      </c>
      <c r="E15" s="2"/>
      <c r="F15" s="2"/>
      <c r="G15" s="2"/>
      <c r="H15" s="5">
        <f>+H13+H14</f>
        <v>5073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5">
      <c r="B16" t="s">
        <v>23</v>
      </c>
      <c r="C16" s="2"/>
      <c r="D16" s="2">
        <v>1754</v>
      </c>
      <c r="E16" s="2"/>
      <c r="F16" s="2"/>
      <c r="G16" s="2"/>
      <c r="H16" s="2">
        <v>2708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 t="s">
        <v>24</v>
      </c>
      <c r="C17" s="2"/>
      <c r="D17" s="2">
        <f>D15-D16</f>
        <v>1831</v>
      </c>
      <c r="E17" s="2"/>
      <c r="F17" s="2"/>
      <c r="G17" s="2"/>
      <c r="H17" s="2">
        <f>H15-H16</f>
        <v>2365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 t="s">
        <v>25</v>
      </c>
      <c r="C18" s="2"/>
      <c r="D18" s="2">
        <v>368</v>
      </c>
      <c r="E18" s="2"/>
      <c r="F18" s="2"/>
      <c r="G18" s="2"/>
      <c r="H18" s="2">
        <v>460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 t="s">
        <v>26</v>
      </c>
      <c r="C19" s="2"/>
      <c r="D19" s="2">
        <v>383</v>
      </c>
      <c r="E19" s="2"/>
      <c r="F19" s="2"/>
      <c r="G19" s="2"/>
      <c r="H19" s="2">
        <v>511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 t="s">
        <v>27</v>
      </c>
      <c r="C20" s="2"/>
      <c r="D20" s="2">
        <v>222</v>
      </c>
      <c r="E20" s="2"/>
      <c r="F20" s="2"/>
      <c r="G20" s="2"/>
      <c r="H20" s="2">
        <v>450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 t="s">
        <v>28</v>
      </c>
      <c r="C21" s="2"/>
      <c r="D21" s="2">
        <v>189</v>
      </c>
      <c r="E21" s="2"/>
      <c r="F21" s="2"/>
      <c r="G21" s="2"/>
      <c r="H21" s="2">
        <v>218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 t="s">
        <v>29</v>
      </c>
      <c r="C22" s="2"/>
      <c r="D22" s="2">
        <f>D17-SUM(D18:D21)</f>
        <v>669</v>
      </c>
      <c r="E22" s="2"/>
      <c r="F22" s="2"/>
      <c r="G22" s="2"/>
      <c r="H22" s="2">
        <f>H17-SUM(H18:H21)</f>
        <v>726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 t="s">
        <v>30</v>
      </c>
      <c r="C23" s="2"/>
      <c r="D23" s="2">
        <v>34</v>
      </c>
      <c r="E23" s="2"/>
      <c r="F23" s="2"/>
      <c r="G23" s="2"/>
      <c r="H23" s="2">
        <v>39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 t="s">
        <v>31</v>
      </c>
      <c r="C24" s="2"/>
      <c r="D24" s="2">
        <v>49</v>
      </c>
      <c r="E24" s="2"/>
      <c r="F24" s="2"/>
      <c r="G24" s="2"/>
      <c r="H24" s="2">
        <v>39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 t="s">
        <v>32</v>
      </c>
      <c r="C25" s="2"/>
      <c r="D25" s="2">
        <v>182</v>
      </c>
      <c r="E25" s="2"/>
      <c r="F25" s="2"/>
      <c r="G25" s="2"/>
      <c r="H25" s="2">
        <v>58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 t="s">
        <v>33</v>
      </c>
      <c r="C26" s="2"/>
      <c r="D26" s="2">
        <f>D22+D23-D24-D25</f>
        <v>472</v>
      </c>
      <c r="E26" s="2"/>
      <c r="F26" s="2"/>
      <c r="G26" s="2"/>
      <c r="H26" s="2">
        <f>H22+H23-H24-H25</f>
        <v>668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 t="s">
        <v>34</v>
      </c>
      <c r="C27" s="2"/>
      <c r="D27" s="2">
        <v>210</v>
      </c>
      <c r="E27" s="2"/>
      <c r="F27" s="2"/>
      <c r="G27" s="2"/>
      <c r="H27" s="2">
        <v>137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 t="s">
        <v>35</v>
      </c>
      <c r="C28" s="2"/>
      <c r="D28" s="2">
        <f>D26-D27</f>
        <v>262</v>
      </c>
      <c r="E28" s="2"/>
      <c r="F28" s="2"/>
      <c r="G28" s="2"/>
      <c r="H28" s="2">
        <f>H26-H27</f>
        <v>531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 t="s">
        <v>36</v>
      </c>
      <c r="C30" s="2"/>
      <c r="D30" s="6">
        <f>D28/D31</f>
        <v>5.2240192028565415</v>
      </c>
      <c r="E30" s="2"/>
      <c r="F30" s="2"/>
      <c r="G30" s="2"/>
      <c r="H30" s="6">
        <f>H28/H31</f>
        <v>10.473900194619269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 t="s">
        <v>4</v>
      </c>
      <c r="C31" s="2"/>
      <c r="D31" s="2">
        <v>50.152954999999999</v>
      </c>
      <c r="E31" s="2"/>
      <c r="F31" s="2"/>
      <c r="G31" s="2"/>
      <c r="H31" s="2">
        <v>50.697446999999997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5">
      <c r="B33" t="s">
        <v>37</v>
      </c>
      <c r="C33" s="2"/>
      <c r="D33" s="2"/>
      <c r="E33" s="2"/>
      <c r="F33" s="2"/>
      <c r="G33" s="7" t="e">
        <f t="shared" ref="G33:G35" si="0">G13/C13-1</f>
        <v>#DIV/0!</v>
      </c>
      <c r="H33" s="7">
        <f>H13/D13-1</f>
        <v>0.42564420987271023</v>
      </c>
      <c r="I33" s="7" t="e">
        <f t="shared" ref="I33:J35" si="1">I13/E13-1</f>
        <v>#DIV/0!</v>
      </c>
      <c r="J33" s="7" t="e">
        <f t="shared" si="1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5">
      <c r="B34" t="s">
        <v>38</v>
      </c>
      <c r="C34" s="2"/>
      <c r="D34" s="2"/>
      <c r="E34" s="2"/>
      <c r="F34" s="2"/>
      <c r="G34" s="7" t="e">
        <f t="shared" si="0"/>
        <v>#DIV/0!</v>
      </c>
      <c r="H34" s="7">
        <f t="shared" ref="H34:H35" si="2">H14/D14-1</f>
        <v>0.3214285714285714</v>
      </c>
      <c r="I34" s="7" t="e">
        <f t="shared" si="1"/>
        <v>#DIV/0!</v>
      </c>
      <c r="J34" s="7" t="e">
        <f t="shared" si="1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5">
      <c r="B35" t="s">
        <v>39</v>
      </c>
      <c r="C35" s="2"/>
      <c r="D35" s="2"/>
      <c r="E35" s="2"/>
      <c r="F35" s="2"/>
      <c r="G35" s="7" t="e">
        <f t="shared" si="0"/>
        <v>#DIV/0!</v>
      </c>
      <c r="H35" s="7">
        <f t="shared" si="2"/>
        <v>0.41506276150627608</v>
      </c>
      <c r="I35" s="7" t="e">
        <f t="shared" si="1"/>
        <v>#DIV/0!</v>
      </c>
      <c r="J35" s="7" t="e">
        <f t="shared" si="1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5">
      <c r="B36" t="s">
        <v>40</v>
      </c>
      <c r="C36" s="7" t="e">
        <f t="shared" ref="C36:F36" si="3">C16/C15</f>
        <v>#DIV/0!</v>
      </c>
      <c r="D36" s="7">
        <f t="shared" si="3"/>
        <v>0.48926080892608087</v>
      </c>
      <c r="E36" s="7" t="e">
        <f t="shared" si="3"/>
        <v>#DIV/0!</v>
      </c>
      <c r="F36" s="7" t="e">
        <f t="shared" si="3"/>
        <v>#DIV/0!</v>
      </c>
      <c r="G36" s="7" t="e">
        <f t="shared" ref="G36" si="4">G16/G15</f>
        <v>#DIV/0!</v>
      </c>
      <c r="H36" s="7">
        <f>H16/H15</f>
        <v>0.53380642617780405</v>
      </c>
      <c r="I36" s="7" t="e">
        <f t="shared" ref="I36:J36" si="5">I16/I15</f>
        <v>#DIV/0!</v>
      </c>
      <c r="J36" s="7" t="e">
        <f t="shared" si="5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5">
      <c r="B37" t="s">
        <v>41</v>
      </c>
      <c r="C37" s="7" t="e">
        <f t="shared" ref="C37:F37" si="6">C22/C15</f>
        <v>#DIV/0!</v>
      </c>
      <c r="D37" s="7">
        <f t="shared" si="6"/>
        <v>0.18661087866108786</v>
      </c>
      <c r="E37" s="7" t="e">
        <f t="shared" si="6"/>
        <v>#DIV/0!</v>
      </c>
      <c r="F37" s="7" t="e">
        <f t="shared" si="6"/>
        <v>#DIV/0!</v>
      </c>
      <c r="G37" s="7" t="e">
        <f t="shared" ref="G37" si="7">G22/G15</f>
        <v>#DIV/0!</v>
      </c>
      <c r="H37" s="7">
        <f>H22/H15</f>
        <v>0.14311058545239502</v>
      </c>
      <c r="I37" s="7" t="e">
        <f t="shared" ref="I37:J37" si="8">I22/I15</f>
        <v>#DIV/0!</v>
      </c>
      <c r="J37" s="7" t="e">
        <f t="shared" si="8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5">
      <c r="B38" t="s">
        <v>42</v>
      </c>
      <c r="C38" s="7" t="e">
        <f t="shared" ref="C38:F38" si="9">C27/C26</f>
        <v>#DIV/0!</v>
      </c>
      <c r="D38" s="7">
        <f t="shared" si="9"/>
        <v>0.44491525423728812</v>
      </c>
      <c r="E38" s="7" t="e">
        <f t="shared" si="9"/>
        <v>#DIV/0!</v>
      </c>
      <c r="F38" s="7" t="e">
        <f t="shared" si="9"/>
        <v>#DIV/0!</v>
      </c>
      <c r="G38" s="7" t="e">
        <f t="shared" ref="G38" si="10">G27/G26</f>
        <v>#DIV/0!</v>
      </c>
      <c r="H38" s="7">
        <f>H27/H26</f>
        <v>0.20508982035928144</v>
      </c>
      <c r="I38" s="7" t="e">
        <f t="shared" ref="I38:J38" si="11">I27/I26</f>
        <v>#DIV/0!</v>
      </c>
      <c r="J38" s="7" t="e">
        <f t="shared" si="11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5">
      <c r="A40" s="8" t="s">
        <v>44</v>
      </c>
      <c r="B40" s="10" t="s">
        <v>60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3:5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3:5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3:5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3:5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3:5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3:5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3:5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3:5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3:5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3:5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3:5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3:5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3:5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3:5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3:5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3:5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3:5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3:5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3:5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3:5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3:5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3:5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3:5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3:5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3:5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3:5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3:5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3:5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3:5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3:5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3:5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3:5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3:5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3:5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3:5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3:5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3:5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3:5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3:5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3:5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3:5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3:5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3:5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3:5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3:5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3:5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3:5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3:5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3:5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3:5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3:5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3:5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3:5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3:5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3:5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3:5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3:5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3:5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3:5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3:5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3:5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3:5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3:5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3:5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3:5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3:5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3:5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3:5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3:5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3:5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3:5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3:5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3:5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3:5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3:5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3:5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3:5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3:5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3:5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3:5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3:5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3:5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3:5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3:5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3:5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3:5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3:5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3:5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3:5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3:5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3:5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3:5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3:5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3:5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3:5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3:5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3:5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3:5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3:5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3:5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3:5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3:5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3:5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3:5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3:5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3:5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3:5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3:5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3:5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3:5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3:5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3:5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3:5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3:5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3:5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3:5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3:5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3:5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3:5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3:5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3:5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3:5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3:5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3:5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3:5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3:5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3:5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3:5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3:5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3:5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3:5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3:5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3:5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3:5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3:5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3:5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3:5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3:5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3:5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3:5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3:5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3:5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3:5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3:5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3:5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3:5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3:5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3:5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3:5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3:5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3:5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3:5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3:5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3:5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3:5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3:5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3:5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3:5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3:5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3:5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3:5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3:5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3:5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3:5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3:5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3:5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3:5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3:5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3:5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3:5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3:5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3:5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3:5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3:5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3:5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3:5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3:5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3:5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3:5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3:5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3:5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3:5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3:5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3:5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3:5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3:5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3:5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3:5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3:5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3:5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3:5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3:5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3:5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3:5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3:5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3:5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3:5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3:5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3:5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3:5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3:5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3:5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3:5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3:5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3:5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3:5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3:5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3:5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3:5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3:5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3:5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3:5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3:5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3:5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3:5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3:5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3:5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3:5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3:5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3:5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3:5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3:5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3:5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3:5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3:5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3:5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3:5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3:5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3:5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3:5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3:5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3:5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3:5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3:5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3:5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3:5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3:5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3:5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3:5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3:5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3:5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3:5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3:5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3:5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3:5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3:5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3:5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3:5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3:5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3:5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3:5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3:5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3:5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3:5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3:5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3:5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3:5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3:5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3:5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3:5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3:5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3:5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3:5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3:5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3:5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3:5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3:5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3:5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3:5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3:5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3:5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3:5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3:5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3:5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3:5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3:5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3:5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3:5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3:5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3:5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3:5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3:5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3:5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3:5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3:5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3:5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3:5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3:5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3:5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3:5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3:5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3:5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3:5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3:5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3:5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3:5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3:5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3:5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3:5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3:5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3:5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3:5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3:5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3:5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3:5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3:5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3:5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3:5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3:5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3:5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3:5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3:5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3:5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3:5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3:5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3:5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3:5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3:5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3:5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3:5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3:5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3:5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3:5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3:5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3:5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3:5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3:5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3:5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3:5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3:5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3:5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3:5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3:5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3:5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3:5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3:5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3:5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3:5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3:5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3:5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3:5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3:5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3:5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3:5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3:5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3:5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3:5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3:5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3:5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3:5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3:5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3:5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3:5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3:5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3:5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3:5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3:5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3:5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3:5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3:5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3:5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3:5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3:5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3:5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3:5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3:5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3:5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3:5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3:5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3:5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3:5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</sheetData>
  <hyperlinks>
    <hyperlink ref="A1" location="Main!A1" display="Main" xr:uid="{271DC55E-4580-4939-9491-1917ECA0B2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2024-10-02T16:59:07Z</dcterms:created>
  <dcterms:modified xsi:type="dcterms:W3CDTF">2025-01-09T13:36:50Z</dcterms:modified>
</cp:coreProperties>
</file>