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D0B4BD4-7A6F-484C-A52A-3BAD483E4B91}" xr6:coauthVersionLast="47" xr6:coauthVersionMax="47" xr10:uidLastSave="{00000000-0000-0000-0000-000000000000}"/>
  <bookViews>
    <workbookView xWindow="19095" yWindow="0" windowWidth="19410" windowHeight="20925" xr2:uid="{AD2507E4-7809-4EA5-A8F6-6E64402326A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F36" i="2"/>
  <c r="J35" i="2"/>
  <c r="F35" i="2"/>
  <c r="J32" i="2"/>
  <c r="I32" i="2"/>
  <c r="H32" i="2"/>
  <c r="J31" i="2"/>
  <c r="I31" i="2"/>
  <c r="H31" i="2"/>
  <c r="J30" i="2"/>
  <c r="I30" i="2"/>
  <c r="H30" i="2"/>
  <c r="J29" i="2"/>
  <c r="I29" i="2"/>
  <c r="H29" i="2"/>
  <c r="G32" i="2"/>
  <c r="G31" i="2"/>
  <c r="G30" i="2"/>
  <c r="G29" i="2"/>
  <c r="F21" i="2"/>
  <c r="F23" i="2" s="1"/>
  <c r="F25" i="2" s="1"/>
  <c r="J7" i="2"/>
  <c r="J11" i="2" s="1"/>
  <c r="J18" i="2" s="1"/>
  <c r="J21" i="2" s="1"/>
  <c r="I7" i="2"/>
  <c r="I11" i="2" s="1"/>
  <c r="I18" i="2" s="1"/>
  <c r="I21" i="2" s="1"/>
  <c r="H7" i="2"/>
  <c r="H11" i="2" s="1"/>
  <c r="H18" i="2" s="1"/>
  <c r="H35" i="2" s="1"/>
  <c r="F7" i="2"/>
  <c r="F11" i="2" s="1"/>
  <c r="F18" i="2" s="1"/>
  <c r="E7" i="2"/>
  <c r="E11" i="2" s="1"/>
  <c r="E18" i="2" s="1"/>
  <c r="E35" i="2" s="1"/>
  <c r="D7" i="2"/>
  <c r="D11" i="2" s="1"/>
  <c r="D18" i="2" s="1"/>
  <c r="D21" i="2" s="1"/>
  <c r="C7" i="2"/>
  <c r="C11" i="2" s="1"/>
  <c r="G7" i="2"/>
  <c r="G11" i="2" s="1"/>
  <c r="G18" i="2" s="1"/>
  <c r="G35" i="2" s="1"/>
  <c r="J36" i="2" l="1"/>
  <c r="J23" i="2"/>
  <c r="J25" i="2" s="1"/>
  <c r="C18" i="2"/>
  <c r="C34" i="2"/>
  <c r="G21" i="2"/>
  <c r="J33" i="2"/>
  <c r="G34" i="2"/>
  <c r="F34" i="2"/>
  <c r="J34" i="2"/>
  <c r="G33" i="2"/>
  <c r="E21" i="2"/>
  <c r="E36" i="2" s="1"/>
  <c r="E34" i="2"/>
  <c r="I23" i="2"/>
  <c r="I25" i="2" s="1"/>
  <c r="I36" i="2"/>
  <c r="I34" i="2"/>
  <c r="I35" i="2"/>
  <c r="I33" i="2"/>
  <c r="D23" i="2"/>
  <c r="D25" i="2" s="1"/>
  <c r="D36" i="2"/>
  <c r="D34" i="2"/>
  <c r="D35" i="2"/>
  <c r="H34" i="2"/>
  <c r="H21" i="2"/>
  <c r="H33" i="2"/>
  <c r="H8" i="1"/>
  <c r="G36" i="2" l="1"/>
  <c r="G23" i="2"/>
  <c r="G25" i="2" s="1"/>
  <c r="C35" i="2"/>
  <c r="C21" i="2"/>
  <c r="E23" i="2"/>
  <c r="E25" i="2" s="1"/>
  <c r="H23" i="2"/>
  <c r="H25" i="2" s="1"/>
  <c r="H36" i="2"/>
  <c r="C23" i="2" l="1"/>
  <c r="C25" i="2" s="1"/>
  <c r="C36" i="2"/>
</calcChain>
</file>

<file path=xl/sharedStrings.xml><?xml version="1.0" encoding="utf-8"?>
<sst xmlns="http://schemas.openxmlformats.org/spreadsheetml/2006/main" count="60" uniqueCount="53">
  <si>
    <t>Oracle</t>
  </si>
  <si>
    <t>numbers in mio USD</t>
  </si>
  <si>
    <t>ORCL</t>
  </si>
  <si>
    <t>SEC</t>
  </si>
  <si>
    <t>Price</t>
  </si>
  <si>
    <t>Shares</t>
  </si>
  <si>
    <t>MC</t>
  </si>
  <si>
    <t>Cash</t>
  </si>
  <si>
    <t>Debt</t>
  </si>
  <si>
    <t>EV</t>
  </si>
  <si>
    <t>Main</t>
  </si>
  <si>
    <t>Model</t>
  </si>
  <si>
    <t>Q124</t>
  </si>
  <si>
    <t>Q224</t>
  </si>
  <si>
    <t>Q324</t>
  </si>
  <si>
    <t>Q424</t>
  </si>
  <si>
    <t>Q125</t>
  </si>
  <si>
    <t>Q225</t>
  </si>
  <si>
    <t>Q325</t>
  </si>
  <si>
    <t>Q425</t>
  </si>
  <si>
    <t>Cloud &amp; License Services</t>
  </si>
  <si>
    <t>Cloud &amp; Licenses</t>
  </si>
  <si>
    <t>Hardware</t>
  </si>
  <si>
    <t>Services</t>
  </si>
  <si>
    <t>Revenue</t>
  </si>
  <si>
    <t>COGS Cloud &amp; License</t>
  </si>
  <si>
    <t>COGS Hardware</t>
  </si>
  <si>
    <t>COGS Software</t>
  </si>
  <si>
    <t>Gross Profit</t>
  </si>
  <si>
    <t>R&amp;D</t>
  </si>
  <si>
    <t>S&amp;M</t>
  </si>
  <si>
    <t>G&amp;A</t>
  </si>
  <si>
    <t>Amortization</t>
  </si>
  <si>
    <t>Acquisitions related</t>
  </si>
  <si>
    <t>Restructuring</t>
  </si>
  <si>
    <t>Operating Profit</t>
  </si>
  <si>
    <t>Interest Expense</t>
  </si>
  <si>
    <t>Other Income</t>
  </si>
  <si>
    <t>Pretax Income</t>
  </si>
  <si>
    <t>Tax Expense</t>
  </si>
  <si>
    <t>Net Income</t>
  </si>
  <si>
    <t>EPS</t>
  </si>
  <si>
    <t>Cloud Services Growth</t>
  </si>
  <si>
    <t>Licenses Growth</t>
  </si>
  <si>
    <t>Hardware Growth</t>
  </si>
  <si>
    <t>Software Growth</t>
  </si>
  <si>
    <t>Revenue Growth</t>
  </si>
  <si>
    <t>Gross Margin</t>
  </si>
  <si>
    <t>Operating Margin</t>
  </si>
  <si>
    <t>Tax Rate</t>
  </si>
  <si>
    <t>FQ325</t>
  </si>
  <si>
    <t>Notes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</si>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</sst>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4" fontId="2" fillId="0" borderId="0" xfId="0" applyNumberFormat="1" applyFont="1"/>
    <xf numFmtId="165" fontId="0" fillId="0" borderId="0" xfId="0" applyNumberFormat="1"/>
    <xf numFmtId="9" fontId="0" fillId="0" borderId="0" xfId="1" applyFon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341439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E364-B57F-4259-9EAC-BC85DA4E665C}">
  <dimension ref="A1:I13"/>
  <sheetViews>
    <sheetView tabSelected="1" zoomScale="200" zoomScaleNormal="200" workbookViewId="0">
      <selection activeCell="F8" sqref="F8"/>
    </sheetView>
  </sheetViews>
  <sheetFormatPr defaultRowHeight="15" x14ac:dyDescent="0.25"/>
  <cols>
    <col min="1" max="1" width="4.140625" customWidth="1"/>
    <col min="2" max="2" width="22.85546875" bestFit="1" customWidth="1"/>
  </cols>
  <sheetData>
    <row r="1" spans="1:9" x14ac:dyDescent="0.25">
      <c r="A1" s="1" t="s">
        <v>0</v>
      </c>
    </row>
    <row r="2" spans="1:9" x14ac:dyDescent="0.25">
      <c r="A2" t="s">
        <v>1</v>
      </c>
    </row>
    <row r="3" spans="1:9" x14ac:dyDescent="0.25">
      <c r="G3" t="s">
        <v>4</v>
      </c>
      <c r="H3">
        <v>153.5</v>
      </c>
    </row>
    <row r="4" spans="1:9" x14ac:dyDescent="0.25">
      <c r="B4" s="3" t="s">
        <v>2</v>
      </c>
      <c r="G4" t="s">
        <v>5</v>
      </c>
      <c r="H4" s="2">
        <v>2804.2339999999999</v>
      </c>
      <c r="I4" s="4" t="s">
        <v>50</v>
      </c>
    </row>
    <row r="5" spans="1:9" x14ac:dyDescent="0.25">
      <c r="B5" t="s">
        <v>3</v>
      </c>
      <c r="G5" t="s">
        <v>6</v>
      </c>
      <c r="H5" s="2">
        <f>+H3*H4</f>
        <v>430449.91899999999</v>
      </c>
    </row>
    <row r="6" spans="1:9" x14ac:dyDescent="0.25">
      <c r="G6" t="s">
        <v>7</v>
      </c>
      <c r="H6" s="2">
        <f>17406+417</f>
        <v>17823</v>
      </c>
      <c r="I6" s="4" t="s">
        <v>50</v>
      </c>
    </row>
    <row r="7" spans="1:9" x14ac:dyDescent="0.25">
      <c r="B7" s="8" t="s">
        <v>52</v>
      </c>
      <c r="C7" s="9"/>
      <c r="D7" s="9"/>
      <c r="E7" s="10"/>
      <c r="G7" t="s">
        <v>8</v>
      </c>
      <c r="H7" s="2">
        <f>8167+88109</f>
        <v>96276</v>
      </c>
      <c r="I7" s="4" t="s">
        <v>50</v>
      </c>
    </row>
    <row r="8" spans="1:9" x14ac:dyDescent="0.25">
      <c r="B8" s="11" t="s">
        <v>20</v>
      </c>
      <c r="C8" s="12"/>
      <c r="D8" s="12"/>
      <c r="E8" s="13"/>
      <c r="G8" t="s">
        <v>9</v>
      </c>
      <c r="H8" s="2">
        <f>+H5-H6+H7</f>
        <v>508902.91899999999</v>
      </c>
    </row>
    <row r="9" spans="1:9" x14ac:dyDescent="0.25">
      <c r="B9" s="14" t="s">
        <v>21</v>
      </c>
      <c r="C9" s="15"/>
      <c r="D9" s="15"/>
      <c r="E9" s="16"/>
    </row>
    <row r="10" spans="1:9" x14ac:dyDescent="0.25">
      <c r="B10" s="14" t="s">
        <v>22</v>
      </c>
      <c r="C10" s="15"/>
      <c r="D10" s="15"/>
      <c r="E10" s="16"/>
    </row>
    <row r="11" spans="1:9" x14ac:dyDescent="0.25">
      <c r="B11" s="17" t="s">
        <v>23</v>
      </c>
      <c r="C11" s="18"/>
      <c r="D11" s="18"/>
      <c r="E11" s="19"/>
    </row>
    <row r="13" spans="1:9" x14ac:dyDescent="0.25">
      <c r="B13" s="20" t="s">
        <v>51</v>
      </c>
    </row>
  </sheetData>
  <hyperlinks>
    <hyperlink ref="B4" r:id="rId1" xr:uid="{256F8597-9A00-4130-BB7B-D5BF94D3723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09C5-8495-4DC2-9B35-753E45A4595B}">
  <dimension ref="A1:AO51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B6"/>
    </sheetView>
  </sheetViews>
  <sheetFormatPr defaultRowHeight="15" x14ac:dyDescent="0.25"/>
  <cols>
    <col min="1" max="1" width="4.7109375" bestFit="1" customWidth="1"/>
    <col min="2" max="2" width="22.28515625" customWidth="1"/>
  </cols>
  <sheetData>
    <row r="1" spans="1:41" x14ac:dyDescent="0.25">
      <c r="A1" s="3" t="s">
        <v>10</v>
      </c>
    </row>
    <row r="2" spans="1:41" x14ac:dyDescent="0.25">
      <c r="B2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</row>
    <row r="3" spans="1:41" x14ac:dyDescent="0.25">
      <c r="B3" t="s">
        <v>20</v>
      </c>
      <c r="C3" s="2">
        <v>9547</v>
      </c>
      <c r="D3" s="2">
        <v>9639</v>
      </c>
      <c r="E3" s="2">
        <v>9963</v>
      </c>
      <c r="F3" s="2"/>
      <c r="G3" s="2">
        <v>10519</v>
      </c>
      <c r="H3" s="2">
        <v>10806</v>
      </c>
      <c r="I3" s="2">
        <v>11007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25">
      <c r="B4" t="s">
        <v>21</v>
      </c>
      <c r="C4" s="2">
        <v>809</v>
      </c>
      <c r="D4" s="2">
        <v>1178</v>
      </c>
      <c r="E4" s="2">
        <v>1256</v>
      </c>
      <c r="F4" s="2"/>
      <c r="G4" s="2">
        <v>870</v>
      </c>
      <c r="H4" s="2">
        <v>1195</v>
      </c>
      <c r="I4" s="2">
        <v>1129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25">
      <c r="B5" t="s">
        <v>22</v>
      </c>
      <c r="C5" s="2">
        <v>714</v>
      </c>
      <c r="D5" s="2">
        <v>756</v>
      </c>
      <c r="E5" s="2">
        <v>754</v>
      </c>
      <c r="F5" s="2"/>
      <c r="G5" s="2">
        <v>655</v>
      </c>
      <c r="H5" s="2">
        <v>728</v>
      </c>
      <c r="I5" s="2">
        <v>703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25">
      <c r="B6" t="s">
        <v>23</v>
      </c>
      <c r="C6" s="2">
        <v>1383</v>
      </c>
      <c r="D6" s="2">
        <v>1368</v>
      </c>
      <c r="E6" s="2">
        <v>1307</v>
      </c>
      <c r="F6" s="2"/>
      <c r="G6" s="2">
        <v>1263</v>
      </c>
      <c r="H6" s="2">
        <v>1330</v>
      </c>
      <c r="I6" s="2">
        <v>1291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5">
      <c r="B7" s="1" t="s">
        <v>24</v>
      </c>
      <c r="C7" s="5">
        <f t="shared" ref="C7:F7" si="0">+SUM(C3:C6)</f>
        <v>12453</v>
      </c>
      <c r="D7" s="5">
        <f t="shared" si="0"/>
        <v>12941</v>
      </c>
      <c r="E7" s="5">
        <f t="shared" si="0"/>
        <v>13280</v>
      </c>
      <c r="F7" s="5">
        <f t="shared" si="0"/>
        <v>0</v>
      </c>
      <c r="G7" s="5">
        <f>+SUM(G3:G6)</f>
        <v>13307</v>
      </c>
      <c r="H7" s="5">
        <f t="shared" ref="H7:J7" si="1">+SUM(H3:H6)</f>
        <v>14059</v>
      </c>
      <c r="I7" s="5">
        <f t="shared" si="1"/>
        <v>14130</v>
      </c>
      <c r="J7" s="5">
        <f t="shared" si="1"/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5">
      <c r="B8" t="s">
        <v>25</v>
      </c>
      <c r="C8" s="2">
        <v>2179</v>
      </c>
      <c r="D8" s="2">
        <v>2274</v>
      </c>
      <c r="E8" s="2">
        <v>2452</v>
      </c>
      <c r="F8" s="2"/>
      <c r="G8" s="2">
        <v>2597</v>
      </c>
      <c r="H8" s="2">
        <v>2746</v>
      </c>
      <c r="I8" s="2">
        <v>2882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5">
      <c r="B9" t="s">
        <v>26</v>
      </c>
      <c r="C9" s="2">
        <v>219</v>
      </c>
      <c r="D9" s="2">
        <v>213</v>
      </c>
      <c r="E9" s="2">
        <v>217</v>
      </c>
      <c r="F9" s="2"/>
      <c r="G9" s="2">
        <v>162</v>
      </c>
      <c r="H9" s="2">
        <v>172</v>
      </c>
      <c r="I9" s="2">
        <v>197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5">
      <c r="B10" t="s">
        <v>27</v>
      </c>
      <c r="C10" s="2">
        <v>1212</v>
      </c>
      <c r="D10" s="2">
        <v>1253</v>
      </c>
      <c r="E10" s="2">
        <v>1200</v>
      </c>
      <c r="F10" s="2"/>
      <c r="G10" s="2">
        <v>1147</v>
      </c>
      <c r="H10" s="2">
        <v>1167</v>
      </c>
      <c r="I10" s="2">
        <v>1116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5">
      <c r="B11" t="s">
        <v>28</v>
      </c>
      <c r="C11" s="2">
        <f t="shared" ref="C11:F11" si="2">+C7-SUM(C8:C10)</f>
        <v>8843</v>
      </c>
      <c r="D11" s="2">
        <f t="shared" si="2"/>
        <v>9201</v>
      </c>
      <c r="E11" s="2">
        <f t="shared" si="2"/>
        <v>9411</v>
      </c>
      <c r="F11" s="2">
        <f t="shared" si="2"/>
        <v>0</v>
      </c>
      <c r="G11" s="2">
        <f>+G7-SUM(G8:G10)</f>
        <v>9401</v>
      </c>
      <c r="H11" s="2">
        <f t="shared" ref="H11:J11" si="3">+H7-SUM(H8:H10)</f>
        <v>9974</v>
      </c>
      <c r="I11" s="2">
        <f t="shared" si="3"/>
        <v>9935</v>
      </c>
      <c r="J11" s="2">
        <f t="shared" si="3"/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5">
      <c r="B12" t="s">
        <v>30</v>
      </c>
      <c r="C12" s="2">
        <v>2026</v>
      </c>
      <c r="D12" s="2">
        <v>2093</v>
      </c>
      <c r="E12" s="2">
        <v>2042</v>
      </c>
      <c r="F12" s="2"/>
      <c r="G12" s="2">
        <v>2036</v>
      </c>
      <c r="H12" s="2">
        <v>2190</v>
      </c>
      <c r="I12" s="2">
        <v>2119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5">
      <c r="B13" t="s">
        <v>29</v>
      </c>
      <c r="C13" s="2">
        <v>2216</v>
      </c>
      <c r="D13" s="2">
        <v>2226</v>
      </c>
      <c r="E13" s="2">
        <v>2248</v>
      </c>
      <c r="F13" s="2"/>
      <c r="G13" s="2">
        <v>2306</v>
      </c>
      <c r="H13" s="2">
        <v>2471</v>
      </c>
      <c r="I13" s="2">
        <v>2429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5">
      <c r="B14" t="s">
        <v>31</v>
      </c>
      <c r="C14" s="2">
        <v>393</v>
      </c>
      <c r="D14" s="2">
        <v>375</v>
      </c>
      <c r="E14" s="2">
        <v>377</v>
      </c>
      <c r="F14" s="2"/>
      <c r="G14" s="2">
        <v>358</v>
      </c>
      <c r="H14" s="2">
        <v>387</v>
      </c>
      <c r="I14" s="2">
        <v>390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25">
      <c r="B15" t="s">
        <v>32</v>
      </c>
      <c r="C15" s="2">
        <v>763</v>
      </c>
      <c r="D15" s="2">
        <v>755</v>
      </c>
      <c r="E15" s="2">
        <v>749</v>
      </c>
      <c r="F15" s="2"/>
      <c r="G15" s="2">
        <v>624</v>
      </c>
      <c r="H15" s="2">
        <v>591</v>
      </c>
      <c r="I15" s="2">
        <v>548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5">
      <c r="B16" t="s">
        <v>33</v>
      </c>
      <c r="C16" s="2">
        <v>11</v>
      </c>
      <c r="D16" s="2">
        <v>47</v>
      </c>
      <c r="E16" s="2">
        <v>155</v>
      </c>
      <c r="F16" s="2"/>
      <c r="G16" s="2">
        <v>13</v>
      </c>
      <c r="H16" s="2">
        <v>31</v>
      </c>
      <c r="I16" s="2">
        <v>28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2:41" x14ac:dyDescent="0.25">
      <c r="B17" t="s">
        <v>34</v>
      </c>
      <c r="C17" s="2">
        <v>138</v>
      </c>
      <c r="D17" s="2">
        <v>83</v>
      </c>
      <c r="E17" s="2">
        <v>90</v>
      </c>
      <c r="F17" s="2"/>
      <c r="G17" s="2">
        <v>73</v>
      </c>
      <c r="H17" s="2">
        <v>84</v>
      </c>
      <c r="I17" s="2">
        <v>63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2:41" x14ac:dyDescent="0.25">
      <c r="B18" t="s">
        <v>35</v>
      </c>
      <c r="C18" s="2">
        <f t="shared" ref="C18:F18" si="4">+C11-SUM(C12:C17)</f>
        <v>3296</v>
      </c>
      <c r="D18" s="2">
        <f t="shared" si="4"/>
        <v>3622</v>
      </c>
      <c r="E18" s="2">
        <f t="shared" si="4"/>
        <v>3750</v>
      </c>
      <c r="F18" s="2">
        <f t="shared" si="4"/>
        <v>0</v>
      </c>
      <c r="G18" s="2">
        <f>+G11-SUM(G12:G17)</f>
        <v>3991</v>
      </c>
      <c r="H18" s="2">
        <f t="shared" ref="H18:J18" si="5">+H11-SUM(H12:H17)</f>
        <v>4220</v>
      </c>
      <c r="I18" s="2">
        <f t="shared" si="5"/>
        <v>4358</v>
      </c>
      <c r="J18" s="2">
        <f t="shared" si="5"/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2:41" x14ac:dyDescent="0.25">
      <c r="B19" t="s">
        <v>36</v>
      </c>
      <c r="C19" s="2">
        <v>872</v>
      </c>
      <c r="D19" s="2">
        <v>888</v>
      </c>
      <c r="E19" s="2">
        <v>876</v>
      </c>
      <c r="F19" s="2"/>
      <c r="G19" s="2">
        <v>842</v>
      </c>
      <c r="H19" s="2">
        <v>866</v>
      </c>
      <c r="I19" s="2">
        <v>892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2:41" x14ac:dyDescent="0.25">
      <c r="B20" t="s">
        <v>37</v>
      </c>
      <c r="C20" s="2">
        <v>-49</v>
      </c>
      <c r="D20" s="2">
        <v>-14</v>
      </c>
      <c r="E20" s="2">
        <v>-9</v>
      </c>
      <c r="F20" s="2"/>
      <c r="G20" s="2">
        <v>20</v>
      </c>
      <c r="H20" s="2">
        <v>36</v>
      </c>
      <c r="I20" s="2">
        <v>-18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2:41" x14ac:dyDescent="0.25">
      <c r="B21" t="s">
        <v>38</v>
      </c>
      <c r="C21" s="2">
        <f t="shared" ref="C21:F21" si="6">+C18-C19+C20</f>
        <v>2375</v>
      </c>
      <c r="D21" s="2">
        <f t="shared" si="6"/>
        <v>2720</v>
      </c>
      <c r="E21" s="2">
        <f t="shared" si="6"/>
        <v>2865</v>
      </c>
      <c r="F21" s="2">
        <f t="shared" si="6"/>
        <v>0</v>
      </c>
      <c r="G21" s="2">
        <f>+G18-G19+G20</f>
        <v>3169</v>
      </c>
      <c r="H21" s="2">
        <f t="shared" ref="H21:J21" si="7">+H18-H19+H20</f>
        <v>3390</v>
      </c>
      <c r="I21" s="2">
        <f t="shared" si="7"/>
        <v>3448</v>
      </c>
      <c r="J21" s="2">
        <f t="shared" si="7"/>
        <v>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2:41" x14ac:dyDescent="0.25">
      <c r="B22" t="s">
        <v>39</v>
      </c>
      <c r="C22" s="2">
        <v>-45</v>
      </c>
      <c r="D22" s="2">
        <v>217</v>
      </c>
      <c r="E22" s="2">
        <v>464</v>
      </c>
      <c r="F22" s="2"/>
      <c r="G22" s="2">
        <v>240</v>
      </c>
      <c r="H22" s="2">
        <v>239</v>
      </c>
      <c r="I22" s="2">
        <v>512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2:41" x14ac:dyDescent="0.25">
      <c r="B23" t="s">
        <v>40</v>
      </c>
      <c r="C23" s="2">
        <f t="shared" ref="C23:F23" si="8">+C21-C22</f>
        <v>2420</v>
      </c>
      <c r="D23" s="2">
        <f t="shared" si="8"/>
        <v>2503</v>
      </c>
      <c r="E23" s="2">
        <f t="shared" si="8"/>
        <v>2401</v>
      </c>
      <c r="F23" s="2">
        <f t="shared" si="8"/>
        <v>0</v>
      </c>
      <c r="G23" s="2">
        <f>+G21-G22</f>
        <v>2929</v>
      </c>
      <c r="H23" s="2">
        <f t="shared" ref="H23:J23" si="9">+H21-H22</f>
        <v>3151</v>
      </c>
      <c r="I23" s="2">
        <f t="shared" si="9"/>
        <v>2936</v>
      </c>
      <c r="J23" s="2">
        <f t="shared" si="9"/>
        <v>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2:4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2:41" x14ac:dyDescent="0.25">
      <c r="B25" t="s">
        <v>41</v>
      </c>
      <c r="C25" s="6">
        <f t="shared" ref="C25:F25" si="10">+C23/C26</f>
        <v>0.87649402390438247</v>
      </c>
      <c r="D25" s="6">
        <f t="shared" si="10"/>
        <v>0.91150764748725421</v>
      </c>
      <c r="E25" s="6">
        <f t="shared" si="10"/>
        <v>0.87372634643377001</v>
      </c>
      <c r="F25" s="6" t="e">
        <f t="shared" si="10"/>
        <v>#DIV/0!</v>
      </c>
      <c r="G25" s="6">
        <f>+G23/G26</f>
        <v>1.0736803519061584</v>
      </c>
      <c r="H25" s="6">
        <f t="shared" ref="H25:J25" si="11">+H23/H26</f>
        <v>1.1293906810035843</v>
      </c>
      <c r="I25" s="6">
        <f t="shared" si="11"/>
        <v>1.0489460521614862</v>
      </c>
      <c r="J25" s="6" t="e">
        <f t="shared" si="11"/>
        <v>#DIV/0!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2:41" x14ac:dyDescent="0.25">
      <c r="B26" t="s">
        <v>5</v>
      </c>
      <c r="C26" s="2">
        <v>2761</v>
      </c>
      <c r="D26" s="2">
        <v>2746</v>
      </c>
      <c r="E26" s="2">
        <v>2748</v>
      </c>
      <c r="F26" s="2"/>
      <c r="G26" s="2">
        <v>2728</v>
      </c>
      <c r="H26" s="2">
        <v>2790</v>
      </c>
      <c r="I26" s="2">
        <v>2799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2:41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2:41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2:41" x14ac:dyDescent="0.25">
      <c r="B29" t="s">
        <v>42</v>
      </c>
      <c r="C29" s="2"/>
      <c r="D29" s="2"/>
      <c r="E29" s="2"/>
      <c r="F29" s="2"/>
      <c r="G29" s="7">
        <f>+G3/C3-1</f>
        <v>0.10181208756677496</v>
      </c>
      <c r="H29" s="7">
        <f t="shared" ref="H29:J33" si="12">+H3/D3-1</f>
        <v>0.12107065048241528</v>
      </c>
      <c r="I29" s="7">
        <f t="shared" si="12"/>
        <v>0.10478771454381208</v>
      </c>
      <c r="J29" s="7" t="e">
        <f t="shared" si="12"/>
        <v>#DIV/0!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2:41" x14ac:dyDescent="0.25">
      <c r="B30" t="s">
        <v>43</v>
      </c>
      <c r="C30" s="2"/>
      <c r="D30" s="2"/>
      <c r="E30" s="2"/>
      <c r="F30" s="2"/>
      <c r="G30" s="7">
        <f t="shared" ref="G30:G33" si="13">+G4/C4-1</f>
        <v>7.5401730531520439E-2</v>
      </c>
      <c r="H30" s="7">
        <f t="shared" si="12"/>
        <v>1.4431239388794648E-2</v>
      </c>
      <c r="I30" s="7">
        <f t="shared" si="12"/>
        <v>-0.10111464968152861</v>
      </c>
      <c r="J30" s="7" t="e">
        <f t="shared" si="12"/>
        <v>#DIV/0!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2:41" x14ac:dyDescent="0.25">
      <c r="B31" t="s">
        <v>44</v>
      </c>
      <c r="C31" s="2"/>
      <c r="D31" s="2"/>
      <c r="E31" s="2"/>
      <c r="F31" s="2"/>
      <c r="G31" s="7">
        <f t="shared" si="13"/>
        <v>-8.2633053221288555E-2</v>
      </c>
      <c r="H31" s="7">
        <f t="shared" si="12"/>
        <v>-3.703703703703709E-2</v>
      </c>
      <c r="I31" s="7">
        <f t="shared" si="12"/>
        <v>-6.7639257294429656E-2</v>
      </c>
      <c r="J31" s="7" t="e">
        <f t="shared" si="12"/>
        <v>#DIV/0!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2:41" x14ac:dyDescent="0.25">
      <c r="B32" t="s">
        <v>45</v>
      </c>
      <c r="C32" s="2"/>
      <c r="D32" s="2"/>
      <c r="E32" s="2"/>
      <c r="F32" s="2"/>
      <c r="G32" s="7">
        <f t="shared" si="13"/>
        <v>-8.6767895878524959E-2</v>
      </c>
      <c r="H32" s="7">
        <f t="shared" si="12"/>
        <v>-2.777777777777779E-2</v>
      </c>
      <c r="I32" s="7">
        <f t="shared" si="12"/>
        <v>-1.2241775057383331E-2</v>
      </c>
      <c r="J32" s="7" t="e">
        <f t="shared" si="12"/>
        <v>#DIV/0!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2:41" x14ac:dyDescent="0.25">
      <c r="B33" t="s">
        <v>46</v>
      </c>
      <c r="C33" s="2"/>
      <c r="D33" s="2"/>
      <c r="E33" s="2"/>
      <c r="F33" s="2"/>
      <c r="G33" s="7">
        <f t="shared" si="13"/>
        <v>6.857785272625061E-2</v>
      </c>
      <c r="H33" s="7">
        <f t="shared" si="12"/>
        <v>8.6392087164824938E-2</v>
      </c>
      <c r="I33" s="7">
        <f t="shared" si="12"/>
        <v>6.4006024096385561E-2</v>
      </c>
      <c r="J33" s="7" t="e">
        <f t="shared" si="12"/>
        <v>#DIV/0!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2:41" x14ac:dyDescent="0.25">
      <c r="B34" t="s">
        <v>47</v>
      </c>
      <c r="C34" s="7">
        <f t="shared" ref="C34:F34" si="14">+C11/C7</f>
        <v>0.71011001365132898</v>
      </c>
      <c r="D34" s="7">
        <f t="shared" si="14"/>
        <v>0.71099605903716867</v>
      </c>
      <c r="E34" s="7">
        <f t="shared" si="14"/>
        <v>0.70865963855421688</v>
      </c>
      <c r="F34" s="7" t="e">
        <f t="shared" si="14"/>
        <v>#DIV/0!</v>
      </c>
      <c r="G34" s="7">
        <f>+G11/G7</f>
        <v>0.70647027880063129</v>
      </c>
      <c r="H34" s="7">
        <f t="shared" ref="H34:J34" si="15">+H11/H7</f>
        <v>0.70943879365530982</v>
      </c>
      <c r="I34" s="7">
        <f t="shared" si="15"/>
        <v>0.70311394196744514</v>
      </c>
      <c r="J34" s="7" t="e">
        <f t="shared" si="15"/>
        <v>#DIV/0!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2:41" x14ac:dyDescent="0.25">
      <c r="B35" t="s">
        <v>48</v>
      </c>
      <c r="C35" s="7">
        <f t="shared" ref="C35:F35" si="16">+C18/C7</f>
        <v>0.26467517867180601</v>
      </c>
      <c r="D35" s="7">
        <f t="shared" si="16"/>
        <v>0.27988563480411094</v>
      </c>
      <c r="E35" s="7">
        <f t="shared" si="16"/>
        <v>0.28237951807228917</v>
      </c>
      <c r="F35" s="7" t="e">
        <f t="shared" si="16"/>
        <v>#DIV/0!</v>
      </c>
      <c r="G35" s="7">
        <f>+G18/G7</f>
        <v>0.2999173367400616</v>
      </c>
      <c r="H35" s="7">
        <f t="shared" ref="H35:J35" si="17">+H18/H7</f>
        <v>0.30016359627285011</v>
      </c>
      <c r="I35" s="7">
        <f t="shared" si="17"/>
        <v>0.30842179759377214</v>
      </c>
      <c r="J35" s="7" t="e">
        <f t="shared" si="17"/>
        <v>#DIV/0!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2:41" x14ac:dyDescent="0.25">
      <c r="B36" t="s">
        <v>49</v>
      </c>
      <c r="C36" s="7">
        <f t="shared" ref="C36:F36" si="18">+C22/C21</f>
        <v>-1.8947368421052633E-2</v>
      </c>
      <c r="D36" s="7">
        <f t="shared" si="18"/>
        <v>7.9779411764705876E-2</v>
      </c>
      <c r="E36" s="7">
        <f t="shared" si="18"/>
        <v>0.16195462478184991</v>
      </c>
      <c r="F36" s="7" t="e">
        <f t="shared" si="18"/>
        <v>#DIV/0!</v>
      </c>
      <c r="G36" s="7">
        <f>+G22/G21</f>
        <v>7.5733669927421893E-2</v>
      </c>
      <c r="H36" s="7">
        <f t="shared" ref="H36:J36" si="19">+H22/H21</f>
        <v>7.0501474926253693E-2</v>
      </c>
      <c r="I36" s="7">
        <f t="shared" si="19"/>
        <v>0.14849187935034802</v>
      </c>
      <c r="J36" s="7" t="e">
        <f t="shared" si="19"/>
        <v>#DIV/0!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2:41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2:41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2:4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2:4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2:41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2:41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2:41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2:41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2:41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2:4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2:4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2:41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3:4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3:4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3:41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3:41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3:41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3:41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3:41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3:41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3:41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3:41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3:41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3:41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3:41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3:41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3:41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3:41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3:41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3:41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3:41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3:41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3:41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3:41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3:41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3:41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3:41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3:41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3:41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3:41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3:41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3:41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3:41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3:41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3:41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3:41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3:41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3:41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3:41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3:41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3:41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3:41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3:41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3:41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3:41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3:41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3:41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3:41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3:41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3:41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3:41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3:41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3:41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3:41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3:41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3:41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3:41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3:41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3:41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3:41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3:41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3:41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3:41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3:41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3:41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3:41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3:41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3:41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3:41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3:41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3:41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3:41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3:41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3:41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3:41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3:41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3:41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3:41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3:41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3:41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3:41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3:41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3:41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3:41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3:41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3:41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3:41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3:41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3:41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3:41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3:41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3:41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3:41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3:41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3:41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3:41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3:41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3:41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3:41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3:41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3:41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3:41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3:41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3:41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3:41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3:41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3:41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3:41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3:41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3:41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3:41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3:41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3:41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3:41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3:41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3:41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3:41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3:41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3:41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3:41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spans="3:41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3:41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3:41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3:41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3:41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3:41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3:41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3:41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3:41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3:41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3:41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3:41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spans="3:41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3:41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spans="3:41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spans="3:41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spans="3:41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spans="3:41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spans="3:41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spans="3:41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spans="3:41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spans="3:41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spans="3:41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spans="3:41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spans="3:41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spans="3:41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spans="3:41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spans="3:41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3:41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spans="3:41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spans="3:41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spans="3:41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spans="3:41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spans="3:41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spans="3:41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spans="3:41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spans="3:41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spans="3:41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spans="3:41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spans="3:41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spans="3:41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spans="3:41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spans="3:41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spans="3:41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spans="3:41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spans="3:41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spans="3:41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spans="3:41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spans="3:41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spans="3:41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spans="3:41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spans="3:41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spans="3:41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spans="3:41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spans="3:41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spans="3:41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spans="3:41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spans="3:41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spans="3:41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spans="3:41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spans="3:41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spans="3:41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spans="3:41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spans="3:41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spans="3:41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spans="3:41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spans="3:41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spans="3:41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spans="3:41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spans="3:41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spans="3:41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spans="3:41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spans="3:41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spans="3:41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spans="3:41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spans="3:41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spans="3:41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spans="3:41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spans="3:41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spans="3:41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spans="3:41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spans="3:41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spans="3:41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spans="3:41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spans="3:41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spans="3:41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spans="3:41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spans="3:41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spans="3:41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spans="3:41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spans="3:41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spans="3:41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spans="3:41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spans="3:41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spans="3:41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spans="3:41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spans="3:41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spans="3:41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spans="3:41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spans="3:41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spans="3:41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spans="3:41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spans="3:41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spans="3:41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spans="3:41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spans="3:41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spans="3:41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spans="3:41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spans="3:41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spans="3:41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spans="3:41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spans="3:41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spans="3:41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spans="3:41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spans="3:41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spans="3:41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spans="3:41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spans="3:41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spans="3:41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spans="3:41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spans="3:41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spans="3:41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spans="3:41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spans="3:41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spans="3:41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spans="3:41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spans="3:41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spans="3:41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spans="3:41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spans="3:41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spans="3:41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spans="3:41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spans="3:41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spans="3:41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spans="3:41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spans="3:41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spans="3:41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spans="3:41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spans="3:41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spans="3:41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spans="3:41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spans="3:41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spans="3:41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spans="3:41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spans="3:41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spans="3:41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spans="3:41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spans="3:41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spans="3:41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spans="3:41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spans="3:41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spans="3:41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spans="3:41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spans="3:41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spans="3:41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spans="3:41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spans="3:41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spans="3:41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spans="3:41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spans="3:41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spans="3:41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spans="3:41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spans="3:41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spans="3:41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spans="3:41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spans="3:41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spans="3:41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spans="3:41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spans="3:41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spans="3:41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spans="3:41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spans="3:41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spans="3:41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spans="3:41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spans="3:41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spans="3:41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spans="3:41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spans="3:41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spans="3:41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spans="3:41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spans="3:41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spans="3:41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spans="3:41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spans="3:41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spans="3:41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spans="3:41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spans="3:41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spans="3:41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spans="3:41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spans="3:41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spans="3:41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spans="3:41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spans="3:41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spans="3:41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spans="3:41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spans="3:41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spans="3:41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spans="3:41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spans="3:41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spans="3:41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spans="3:41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spans="3:41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spans="3:41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spans="3:41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spans="3:41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spans="3:41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spans="3:41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spans="3:41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spans="3:41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spans="3:41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spans="3:41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spans="3:41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spans="3:41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spans="3:41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spans="3:41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spans="3:41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spans="3:41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spans="3:41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spans="3:41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spans="3:41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spans="3:41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spans="3:41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spans="3:41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spans="3:41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spans="3:41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spans="3:41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spans="3:41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spans="3:41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spans="3:41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spans="3:41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spans="3:41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spans="3:41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spans="3:41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spans="3:41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spans="3:41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spans="3:41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spans="3:41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spans="3:41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spans="3:41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spans="3:41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spans="3:41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spans="3:41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spans="3:41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spans="3:41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spans="3:41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spans="3:41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spans="3:41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 spans="3:41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 spans="3:41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 spans="3:41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 spans="3:41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 spans="3:41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 spans="3:41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 spans="3:41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 spans="3:41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 spans="3:41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 spans="3:41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 spans="3:41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 spans="3:41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 spans="3:41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 spans="3:41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 spans="3:41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spans="3:41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 spans="3:41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 spans="3:41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 spans="3:41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 spans="3:41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 spans="3:41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 spans="3:41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 spans="3:41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 spans="3:41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 spans="3:41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 spans="3:41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 spans="3:41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 spans="3:41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 spans="3:41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 spans="3:41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 spans="3:41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 spans="3:41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 spans="3:41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 spans="3:41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 spans="3:41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 spans="3:41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 spans="3:41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 spans="3:41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 spans="3:41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 spans="3:41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 spans="3:41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 spans="3:41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 spans="3:41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 spans="3:41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 spans="3:41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 spans="3:41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 spans="3:41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 spans="3:41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 spans="3:41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 spans="3:41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 spans="3:41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 spans="3:41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 spans="3:41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 spans="3:41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  <row r="468" spans="3:41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</row>
    <row r="469" spans="3:41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</row>
    <row r="470" spans="3:41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</row>
    <row r="471" spans="3:41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</row>
    <row r="472" spans="3:41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</row>
    <row r="473" spans="3:41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</row>
    <row r="474" spans="3:41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</row>
    <row r="475" spans="3:41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</row>
    <row r="476" spans="3:41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 spans="3:41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 spans="3:41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  <row r="479" spans="3:41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</row>
    <row r="480" spans="3:41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</row>
    <row r="481" spans="3:41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</row>
    <row r="482" spans="3:41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</row>
    <row r="483" spans="3:41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</row>
    <row r="484" spans="3:41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</row>
    <row r="485" spans="3:41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</row>
    <row r="486" spans="3:41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</row>
    <row r="487" spans="3:41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 spans="3:41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 spans="3:41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 spans="3:41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 spans="3:41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 spans="3:41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</row>
    <row r="493" spans="3:41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 spans="3:41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 spans="3:41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 spans="3:41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 spans="3:41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 spans="3:41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</row>
    <row r="499" spans="3:41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</row>
    <row r="500" spans="3:41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</row>
    <row r="501" spans="3:41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 spans="3:41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</row>
    <row r="503" spans="3:41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</row>
    <row r="504" spans="3:41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</row>
    <row r="505" spans="3:41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</row>
    <row r="506" spans="3:41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</row>
    <row r="507" spans="3:41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</row>
    <row r="508" spans="3:41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</row>
    <row r="509" spans="3:41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</row>
    <row r="510" spans="3:41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</row>
    <row r="511" spans="3:41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</row>
    <row r="512" spans="3:41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</row>
    <row r="513" spans="3:41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 spans="3:41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</row>
    <row r="515" spans="3:41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</row>
    <row r="516" spans="3:41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</row>
    <row r="517" spans="3:41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</row>
    <row r="518" spans="3:41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</row>
  </sheetData>
  <hyperlinks>
    <hyperlink ref="A1" location="Main!A1" display="Main" xr:uid="{54BC8044-8818-4814-82D0-5B02348668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2024-10-23T13:13:59Z</dcterms:created>
  <dcterms:modified xsi:type="dcterms:W3CDTF">2025-03-18T12:14:39Z</dcterms:modified>
</cp:coreProperties>
</file>