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wnloads\models\"/>
    </mc:Choice>
  </mc:AlternateContent>
  <xr:revisionPtr revIDLastSave="0" documentId="13_ncr:1_{B8927E99-760A-4699-8D9B-3C78757CE08F}" xr6:coauthVersionLast="47" xr6:coauthVersionMax="47" xr10:uidLastSave="{00000000-0000-0000-0000-000000000000}"/>
  <bookViews>
    <workbookView xWindow="50" yWindow="20" windowWidth="19150" windowHeight="10060" xr2:uid="{D7FFCD4E-7D75-41DD-95E3-98DBB4724D4D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6" i="2"/>
  <c r="H5" i="2"/>
  <c r="H9" i="2" s="1"/>
  <c r="H14" i="2" s="1"/>
  <c r="H27" i="2" s="1"/>
  <c r="I26" i="1"/>
  <c r="I25" i="1"/>
  <c r="I24" i="1"/>
  <c r="I8" i="1"/>
  <c r="I7" i="1"/>
  <c r="I23" i="1"/>
  <c r="I22" i="1"/>
  <c r="I21" i="1"/>
  <c r="I20" i="1"/>
  <c r="H18" i="1"/>
  <c r="F18" i="1"/>
  <c r="I18" i="1" s="1"/>
  <c r="J18" i="1" s="1"/>
  <c r="J15" i="1"/>
  <c r="J14" i="1"/>
  <c r="J13" i="1"/>
  <c r="H14" i="1"/>
  <c r="H13" i="1"/>
  <c r="F14" i="1"/>
  <c r="I14" i="1" s="1"/>
  <c r="F13" i="1"/>
  <c r="I13" i="1" s="1"/>
  <c r="M72" i="2"/>
  <c r="L72" i="2"/>
  <c r="O70" i="2"/>
  <c r="N70" i="2"/>
  <c r="M70" i="2"/>
  <c r="L70" i="2"/>
  <c r="M64" i="2"/>
  <c r="L64" i="2"/>
  <c r="O62" i="2"/>
  <c r="N62" i="2"/>
  <c r="M62" i="2"/>
  <c r="L62" i="2"/>
  <c r="O55" i="2"/>
  <c r="N55" i="2"/>
  <c r="M55" i="2"/>
  <c r="L55" i="2"/>
  <c r="O46" i="2"/>
  <c r="N46" i="2"/>
  <c r="M46" i="2"/>
  <c r="L46" i="2"/>
  <c r="O38" i="2"/>
  <c r="N38" i="2"/>
  <c r="M38" i="2"/>
  <c r="L38" i="2"/>
  <c r="O44" i="2"/>
  <c r="N44" i="2"/>
  <c r="M44" i="2"/>
  <c r="L44" i="2"/>
  <c r="N26" i="2"/>
  <c r="M26" i="2"/>
  <c r="O26" i="2"/>
  <c r="O29" i="2"/>
  <c r="N29" i="2"/>
  <c r="M29" i="2"/>
  <c r="L29" i="2"/>
  <c r="O28" i="2"/>
  <c r="N28" i="2"/>
  <c r="M28" i="2"/>
  <c r="L28" i="2"/>
  <c r="O27" i="2"/>
  <c r="N27" i="2"/>
  <c r="M27" i="2"/>
  <c r="L27" i="2"/>
  <c r="N24" i="2"/>
  <c r="O24" i="2"/>
  <c r="N9" i="2"/>
  <c r="M9" i="2"/>
  <c r="L9" i="2"/>
  <c r="L14" i="2" s="1"/>
  <c r="O9" i="2"/>
  <c r="O14" i="2" s="1"/>
  <c r="I5" i="1"/>
  <c r="F70" i="2"/>
  <c r="E70" i="2"/>
  <c r="D70" i="2"/>
  <c r="C70" i="2"/>
  <c r="J70" i="2"/>
  <c r="I70" i="2"/>
  <c r="H70" i="2"/>
  <c r="G70" i="2"/>
  <c r="F62" i="2"/>
  <c r="E62" i="2"/>
  <c r="D62" i="2"/>
  <c r="C62" i="2"/>
  <c r="J62" i="2"/>
  <c r="I62" i="2"/>
  <c r="H62" i="2"/>
  <c r="G62" i="2"/>
  <c r="F55" i="2"/>
  <c r="E55" i="2"/>
  <c r="D55" i="2"/>
  <c r="C55" i="2"/>
  <c r="J55" i="2"/>
  <c r="I55" i="2"/>
  <c r="H55" i="2"/>
  <c r="G55" i="2"/>
  <c r="J44" i="2"/>
  <c r="I44" i="2"/>
  <c r="H44" i="2"/>
  <c r="F44" i="2"/>
  <c r="E44" i="2"/>
  <c r="D44" i="2"/>
  <c r="C44" i="2"/>
  <c r="G44" i="2"/>
  <c r="I6" i="1"/>
  <c r="F38" i="2"/>
  <c r="E38" i="2"/>
  <c r="D38" i="2"/>
  <c r="C38" i="2"/>
  <c r="J38" i="2"/>
  <c r="I38" i="2"/>
  <c r="H38" i="2"/>
  <c r="G38" i="2"/>
  <c r="J9" i="2"/>
  <c r="J14" i="2" s="1"/>
  <c r="J27" i="2" s="1"/>
  <c r="I9" i="2"/>
  <c r="I14" i="2" s="1"/>
  <c r="I27" i="2" s="1"/>
  <c r="G9" i="2"/>
  <c r="F9" i="2"/>
  <c r="F14" i="2" s="1"/>
  <c r="E9" i="2"/>
  <c r="E14" i="2" s="1"/>
  <c r="D9" i="2"/>
  <c r="D14" i="2" s="1"/>
  <c r="C9" i="2"/>
  <c r="C14" i="2" s="1"/>
  <c r="C27" i="2" s="1"/>
  <c r="H15" i="1" l="1"/>
  <c r="I15" i="1"/>
  <c r="N64" i="2"/>
  <c r="N72" i="2" s="1"/>
  <c r="O64" i="2"/>
  <c r="O72" i="2" s="1"/>
  <c r="I46" i="2"/>
  <c r="J46" i="2"/>
  <c r="G26" i="2"/>
  <c r="F46" i="2"/>
  <c r="C64" i="2"/>
  <c r="I64" i="2"/>
  <c r="J64" i="2"/>
  <c r="J72" i="2" s="1"/>
  <c r="H46" i="2"/>
  <c r="G46" i="2"/>
  <c r="C46" i="2"/>
  <c r="H64" i="2"/>
  <c r="D64" i="2"/>
  <c r="D72" i="2" s="1"/>
  <c r="H72" i="2"/>
  <c r="E64" i="2"/>
  <c r="E72" i="2" s="1"/>
  <c r="I72" i="2"/>
  <c r="F64" i="2"/>
  <c r="F72" i="2" s="1"/>
  <c r="E46" i="2"/>
  <c r="L17" i="2"/>
  <c r="L19" i="2" s="1"/>
  <c r="L21" i="2" s="1"/>
  <c r="G64" i="2"/>
  <c r="G72" i="2" s="1"/>
  <c r="D46" i="2"/>
  <c r="G14" i="2"/>
  <c r="M14" i="2"/>
  <c r="M17" i="2" s="1"/>
  <c r="M19" i="2" s="1"/>
  <c r="M21" i="2" s="1"/>
  <c r="N14" i="2"/>
  <c r="N17" i="2" s="1"/>
  <c r="N19" i="2" s="1"/>
  <c r="N21" i="2" s="1"/>
  <c r="O17" i="2"/>
  <c r="O19" i="2" s="1"/>
  <c r="O21" i="2" s="1"/>
  <c r="C17" i="2"/>
  <c r="C19" i="2" s="1"/>
  <c r="C21" i="2" s="1"/>
  <c r="C28" i="2" s="1"/>
  <c r="F17" i="2"/>
  <c r="F27" i="2"/>
  <c r="D17" i="2"/>
  <c r="D27" i="2"/>
  <c r="E17" i="2"/>
  <c r="E27" i="2"/>
  <c r="H17" i="2"/>
  <c r="I17" i="2"/>
  <c r="J17" i="2"/>
  <c r="H26" i="2"/>
  <c r="I26" i="2"/>
  <c r="J26" i="2"/>
  <c r="C72" i="2"/>
  <c r="C29" i="2" l="1"/>
  <c r="G17" i="2"/>
  <c r="G27" i="2"/>
  <c r="E29" i="2"/>
  <c r="E19" i="2"/>
  <c r="E21" i="2" s="1"/>
  <c r="E28" i="2" s="1"/>
  <c r="D29" i="2"/>
  <c r="D19" i="2"/>
  <c r="D21" i="2" s="1"/>
  <c r="D28" i="2" s="1"/>
  <c r="J19" i="2"/>
  <c r="J21" i="2" s="1"/>
  <c r="J28" i="2" s="1"/>
  <c r="J29" i="2"/>
  <c r="I19" i="2"/>
  <c r="I21" i="2" s="1"/>
  <c r="I28" i="2" s="1"/>
  <c r="I29" i="2"/>
  <c r="H19" i="2"/>
  <c r="H21" i="2" s="1"/>
  <c r="H28" i="2" s="1"/>
  <c r="H29" i="2"/>
  <c r="F29" i="2"/>
  <c r="F19" i="2"/>
  <c r="F21" i="2" s="1"/>
  <c r="F28" i="2" s="1"/>
  <c r="G29" i="2" l="1"/>
  <c r="G19" i="2"/>
  <c r="G21" i="2" s="1"/>
  <c r="G28" i="2" s="1"/>
</calcChain>
</file>

<file path=xl/sharedStrings.xml><?xml version="1.0" encoding="utf-8"?>
<sst xmlns="http://schemas.openxmlformats.org/spreadsheetml/2006/main" count="136" uniqueCount="104">
  <si>
    <t>Porsche Holding</t>
  </si>
  <si>
    <t>Main</t>
  </si>
  <si>
    <t>Price</t>
  </si>
  <si>
    <t>Shares</t>
  </si>
  <si>
    <t>MC</t>
  </si>
  <si>
    <t>Cash</t>
  </si>
  <si>
    <t>Debt</t>
  </si>
  <si>
    <t>EV</t>
  </si>
  <si>
    <t>Ticker</t>
  </si>
  <si>
    <t>PAH3</t>
  </si>
  <si>
    <t>IR</t>
  </si>
  <si>
    <t>Investors</t>
  </si>
  <si>
    <t>Income Statement</t>
  </si>
  <si>
    <t>x</t>
  </si>
  <si>
    <t>Q123</t>
  </si>
  <si>
    <t>Q223</t>
  </si>
  <si>
    <t>Q323</t>
  </si>
  <si>
    <t>Q423</t>
  </si>
  <si>
    <t>Q124</t>
  </si>
  <si>
    <t>Q224</t>
  </si>
  <si>
    <t>Q324</t>
  </si>
  <si>
    <t>Q424</t>
  </si>
  <si>
    <t>Volkswagen AG</t>
  </si>
  <si>
    <t>Porsche AG</t>
  </si>
  <si>
    <t>Portfolio</t>
  </si>
  <si>
    <t>Portfolio Valuation</t>
  </si>
  <si>
    <t>Total</t>
  </si>
  <si>
    <t>Employe Expenses</t>
  </si>
  <si>
    <t>numbers in mio EUR</t>
  </si>
  <si>
    <t>Other</t>
  </si>
  <si>
    <t>D&amp;A</t>
  </si>
  <si>
    <t>Operating Profit</t>
  </si>
  <si>
    <t>Interest Expense</t>
  </si>
  <si>
    <t>Interest Income</t>
  </si>
  <si>
    <t>Pretax Income</t>
  </si>
  <si>
    <t xml:space="preserve">Income Tax </t>
  </si>
  <si>
    <t>After Tax Profit</t>
  </si>
  <si>
    <t xml:space="preserve">Net Income </t>
  </si>
  <si>
    <t>Other Income</t>
  </si>
  <si>
    <t>Revenue Growth</t>
  </si>
  <si>
    <t>Operating Margin</t>
  </si>
  <si>
    <t>Net Margin</t>
  </si>
  <si>
    <t>Tax Rate</t>
  </si>
  <si>
    <t>Balance Sheet</t>
  </si>
  <si>
    <t>Intangibles</t>
  </si>
  <si>
    <t xml:space="preserve">PP&amp;E </t>
  </si>
  <si>
    <t>At Equity valued Shares</t>
  </si>
  <si>
    <t>Other financial Assets</t>
  </si>
  <si>
    <t>Non-Current Assets</t>
  </si>
  <si>
    <t>Other Fincial Assets</t>
  </si>
  <si>
    <t>Other Assets</t>
  </si>
  <si>
    <t>Accounts Receivable</t>
  </si>
  <si>
    <t>Securities</t>
  </si>
  <si>
    <t>Deposits</t>
  </si>
  <si>
    <t>Current Assets</t>
  </si>
  <si>
    <t>Total Assets</t>
  </si>
  <si>
    <t xml:space="preserve">Share Capital </t>
  </si>
  <si>
    <t>Retained Earnings</t>
  </si>
  <si>
    <t>OCI</t>
  </si>
  <si>
    <t>Equity</t>
  </si>
  <si>
    <t>Paid in Cpaital</t>
  </si>
  <si>
    <t>Pension Liabilties</t>
  </si>
  <si>
    <t>Other Liabilties</t>
  </si>
  <si>
    <t>Other Finacial Liabilties</t>
  </si>
  <si>
    <t>Tax Payables</t>
  </si>
  <si>
    <t>Accounts Payable</t>
  </si>
  <si>
    <t>Current Liabilties</t>
  </si>
  <si>
    <t>Non-Current Liabilities</t>
  </si>
  <si>
    <t>Total Liabilties</t>
  </si>
  <si>
    <t>Equity Liabilties</t>
  </si>
  <si>
    <t xml:space="preserve">Cash Flow Statement </t>
  </si>
  <si>
    <t>FY20</t>
  </si>
  <si>
    <t>FY21</t>
  </si>
  <si>
    <t>FY22</t>
  </si>
  <si>
    <t>FY23</t>
  </si>
  <si>
    <t>FY24</t>
  </si>
  <si>
    <t>Other Operating Income</t>
  </si>
  <si>
    <t>Other Operating Expenes</t>
  </si>
  <si>
    <t>Results from Investments</t>
  </si>
  <si>
    <t>EPS</t>
  </si>
  <si>
    <t>Portflio</t>
  </si>
  <si>
    <t>Headcount: 42</t>
  </si>
  <si>
    <t>VOW</t>
  </si>
  <si>
    <t>VOW3</t>
  </si>
  <si>
    <t>Value</t>
  </si>
  <si>
    <t xml:space="preserve">Common Stock </t>
  </si>
  <si>
    <t>Preference Stok</t>
  </si>
  <si>
    <t>Portion</t>
  </si>
  <si>
    <t>%of MC</t>
  </si>
  <si>
    <t>Position</t>
  </si>
  <si>
    <t>P911</t>
  </si>
  <si>
    <t>Preference Stock</t>
  </si>
  <si>
    <t>Other Investments</t>
  </si>
  <si>
    <t>Net Asset Value</t>
  </si>
  <si>
    <t>Difference</t>
  </si>
  <si>
    <t>Notes</t>
  </si>
  <si>
    <t>Risks:</t>
  </si>
  <si>
    <t>Lawsuits</t>
  </si>
  <si>
    <t>Other Investments:</t>
  </si>
  <si>
    <t>ABB E- Mobiltity</t>
  </si>
  <si>
    <t>AVEA</t>
  </si>
  <si>
    <t>AURORA Labs</t>
  </si>
  <si>
    <t>INRIX</t>
  </si>
  <si>
    <t>Markforged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</si>
</sst>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\(#,##0.0\)"/>
    <numFmt numFmtId="165" formatCode="#,##0.0"/>
    <numFmt numFmtId="166" formatCode="0.0"/>
    <numFmt numFmtId="167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2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9" fontId="0" fillId="0" borderId="0" xfId="1" applyFont="1"/>
    <xf numFmtId="166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167" fontId="0" fillId="0" borderId="0" xfId="1" applyNumberFormat="1" applyFont="1"/>
    <xf numFmtId="0" fontId="0" fillId="0" borderId="1" xfId="0" applyBorder="1"/>
    <xf numFmtId="0" fontId="5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rsche-se.com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D12E-2879-46BB-891A-DAC6BBC84E9C}">
  <dimension ref="A1:N42"/>
  <sheetViews>
    <sheetView tabSelected="1" workbookViewId="0">
      <selection activeCell="J1" sqref="J1"/>
    </sheetView>
  </sheetViews>
  <sheetFormatPr defaultRowHeight="14.5" x14ac:dyDescent="0.35"/>
  <cols>
    <col min="1" max="1" width="3.7265625" customWidth="1"/>
    <col min="2" max="2" width="15.81640625" bestFit="1" customWidth="1"/>
    <col min="10" max="10" width="10.81640625" bestFit="1" customWidth="1"/>
  </cols>
  <sheetData>
    <row r="1" spans="1:14" x14ac:dyDescent="0.35">
      <c r="A1" s="1" t="s">
        <v>0</v>
      </c>
    </row>
    <row r="2" spans="1:14" x14ac:dyDescent="0.35">
      <c r="A2" t="s">
        <v>28</v>
      </c>
    </row>
    <row r="3" spans="1:14" x14ac:dyDescent="0.35">
      <c r="H3" t="s">
        <v>2</v>
      </c>
      <c r="I3" s="6">
        <v>38.979999999999997</v>
      </c>
    </row>
    <row r="4" spans="1:14" x14ac:dyDescent="0.35">
      <c r="B4" t="s">
        <v>8</v>
      </c>
      <c r="C4" t="s">
        <v>9</v>
      </c>
      <c r="H4" t="s">
        <v>3</v>
      </c>
      <c r="I4" s="6">
        <f>153.125+153.125</f>
        <v>306.25</v>
      </c>
      <c r="J4" s="5" t="s">
        <v>18</v>
      </c>
    </row>
    <row r="5" spans="1:14" x14ac:dyDescent="0.35">
      <c r="B5" t="s">
        <v>11</v>
      </c>
      <c r="C5" s="2" t="s">
        <v>10</v>
      </c>
      <c r="D5" s="2"/>
      <c r="H5" t="s">
        <v>4</v>
      </c>
      <c r="I5" s="6">
        <f>I4*I3</f>
        <v>11937.624999999998</v>
      </c>
      <c r="J5" s="5"/>
    </row>
    <row r="6" spans="1:14" x14ac:dyDescent="0.35">
      <c r="H6" t="s">
        <v>5</v>
      </c>
      <c r="I6" s="6">
        <f>149+195+545</f>
        <v>889</v>
      </c>
      <c r="J6" s="5" t="s">
        <v>18</v>
      </c>
    </row>
    <row r="7" spans="1:14" x14ac:dyDescent="0.35">
      <c r="H7" t="s">
        <v>6</v>
      </c>
      <c r="I7" s="6">
        <f>109+1+6616+43</f>
        <v>6769</v>
      </c>
      <c r="J7" s="5" t="s">
        <v>18</v>
      </c>
    </row>
    <row r="8" spans="1:14" x14ac:dyDescent="0.35">
      <c r="H8" t="s">
        <v>7</v>
      </c>
      <c r="I8" s="6">
        <f>I5-I6+I7</f>
        <v>17817.625</v>
      </c>
    </row>
    <row r="9" spans="1:14" x14ac:dyDescent="0.35">
      <c r="I9" s="6"/>
    </row>
    <row r="10" spans="1:14" x14ac:dyDescent="0.35">
      <c r="B10" s="3" t="s">
        <v>80</v>
      </c>
    </row>
    <row r="12" spans="1:14" x14ac:dyDescent="0.35">
      <c r="B12" s="12" t="s">
        <v>22</v>
      </c>
      <c r="C12" s="13"/>
      <c r="D12" s="13" t="s">
        <v>8</v>
      </c>
      <c r="E12" s="13" t="s">
        <v>3</v>
      </c>
      <c r="F12" s="13" t="s">
        <v>87</v>
      </c>
      <c r="G12" s="13" t="s">
        <v>2</v>
      </c>
      <c r="H12" s="13" t="s">
        <v>84</v>
      </c>
      <c r="I12" s="13" t="s">
        <v>89</v>
      </c>
      <c r="J12" s="14" t="s">
        <v>88</v>
      </c>
    </row>
    <row r="13" spans="1:14" x14ac:dyDescent="0.35">
      <c r="B13" t="s">
        <v>85</v>
      </c>
      <c r="D13" t="s">
        <v>82</v>
      </c>
      <c r="E13" s="6">
        <v>295.08999999999997</v>
      </c>
      <c r="F13" s="6">
        <f>E13*53.3%</f>
        <v>157.28296999999995</v>
      </c>
      <c r="G13">
        <v>102.1</v>
      </c>
      <c r="H13" s="6">
        <f>E13*G13</f>
        <v>30128.688999999995</v>
      </c>
      <c r="I13" s="6">
        <f>F13*G13</f>
        <v>16058.591236999993</v>
      </c>
      <c r="J13" s="10">
        <f>I13/H13</f>
        <v>0.53299999999999992</v>
      </c>
    </row>
    <row r="14" spans="1:14" x14ac:dyDescent="0.35">
      <c r="B14" t="s">
        <v>86</v>
      </c>
      <c r="D14" t="s">
        <v>83</v>
      </c>
      <c r="E14" s="6">
        <v>206.20500000000001</v>
      </c>
      <c r="F14" s="6">
        <f>E14*1.3%</f>
        <v>2.6806650000000003</v>
      </c>
      <c r="G14">
        <v>94.58</v>
      </c>
      <c r="H14" s="6">
        <f>E14*G14</f>
        <v>19502.868900000001</v>
      </c>
      <c r="I14" s="11">
        <f>G14*F14</f>
        <v>253.53729570000002</v>
      </c>
      <c r="J14" s="10">
        <f>I14/H14</f>
        <v>1.2999999999999999E-2</v>
      </c>
      <c r="L14" s="6"/>
    </row>
    <row r="15" spans="1:14" x14ac:dyDescent="0.35">
      <c r="B15" t="s">
        <v>26</v>
      </c>
      <c r="E15" s="8"/>
      <c r="H15" s="9">
        <f>H13+H14</f>
        <v>49631.5579</v>
      </c>
      <c r="I15" s="9">
        <f>I13+I14</f>
        <v>16312.128532699993</v>
      </c>
      <c r="J15" s="10">
        <f>I15/H15</f>
        <v>0.32866444703521974</v>
      </c>
      <c r="N15" s="6"/>
    </row>
    <row r="16" spans="1:14" x14ac:dyDescent="0.35">
      <c r="N16" s="6"/>
    </row>
    <row r="17" spans="2:14" x14ac:dyDescent="0.35">
      <c r="B17" s="16" t="s">
        <v>23</v>
      </c>
      <c r="C17" s="13"/>
      <c r="D17" s="13" t="s">
        <v>8</v>
      </c>
      <c r="E17" s="13" t="s">
        <v>3</v>
      </c>
      <c r="F17" s="13" t="s">
        <v>87</v>
      </c>
      <c r="G17" s="13" t="s">
        <v>2</v>
      </c>
      <c r="H17" s="13" t="s">
        <v>84</v>
      </c>
      <c r="I17" s="13" t="s">
        <v>89</v>
      </c>
      <c r="J17" s="14" t="s">
        <v>88</v>
      </c>
      <c r="N17" s="6"/>
    </row>
    <row r="18" spans="2:14" x14ac:dyDescent="0.35">
      <c r="B18" t="s">
        <v>91</v>
      </c>
      <c r="D18" t="s">
        <v>90</v>
      </c>
      <c r="E18">
        <v>911</v>
      </c>
      <c r="F18">
        <f>E18*12.5%</f>
        <v>113.875</v>
      </c>
      <c r="G18">
        <v>66.48</v>
      </c>
      <c r="H18" s="7">
        <f>G18*E18</f>
        <v>60563.280000000006</v>
      </c>
      <c r="I18" s="7">
        <f>F18*G18</f>
        <v>7570.4100000000008</v>
      </c>
      <c r="J18" s="15">
        <f>I18/H18</f>
        <v>0.125</v>
      </c>
    </row>
    <row r="19" spans="2:14" x14ac:dyDescent="0.35">
      <c r="J19" s="6"/>
    </row>
    <row r="20" spans="2:14" x14ac:dyDescent="0.35">
      <c r="B20" s="1" t="s">
        <v>26</v>
      </c>
      <c r="I20" s="8">
        <f>I15+I18</f>
        <v>23882.538532699993</v>
      </c>
    </row>
    <row r="21" spans="2:14" x14ac:dyDescent="0.35">
      <c r="B21" t="s">
        <v>92</v>
      </c>
      <c r="I21">
        <f>103+19</f>
        <v>122</v>
      </c>
    </row>
    <row r="22" spans="2:14" x14ac:dyDescent="0.35">
      <c r="B22" t="s">
        <v>5</v>
      </c>
      <c r="I22" s="6">
        <f>I6</f>
        <v>889</v>
      </c>
    </row>
    <row r="23" spans="2:14" x14ac:dyDescent="0.35">
      <c r="B23" t="s">
        <v>6</v>
      </c>
      <c r="I23" s="6">
        <f>I7</f>
        <v>6769</v>
      </c>
    </row>
    <row r="24" spans="2:14" x14ac:dyDescent="0.35">
      <c r="B24" t="s">
        <v>93</v>
      </c>
      <c r="I24" s="8">
        <f>I20+I21+I22-I23</f>
        <v>18124.538532699993</v>
      </c>
      <c r="J24" s="11"/>
      <c r="L24" s="10"/>
    </row>
    <row r="25" spans="2:14" x14ac:dyDescent="0.35">
      <c r="B25" t="s">
        <v>4</v>
      </c>
      <c r="I25" s="6">
        <f>I5</f>
        <v>11937.624999999998</v>
      </c>
    </row>
    <row r="26" spans="2:14" x14ac:dyDescent="0.35">
      <c r="B26" t="s">
        <v>94</v>
      </c>
      <c r="I26" s="10">
        <f>I25/I24</f>
        <v>0.65864435546661404</v>
      </c>
    </row>
    <row r="29" spans="2:14" x14ac:dyDescent="0.35">
      <c r="B29" s="1" t="s">
        <v>95</v>
      </c>
    </row>
    <row r="30" spans="2:14" x14ac:dyDescent="0.35">
      <c r="B30" t="s">
        <v>81</v>
      </c>
      <c r="C30">
        <v>45</v>
      </c>
    </row>
    <row r="32" spans="2:14" x14ac:dyDescent="0.35">
      <c r="B32" t="s">
        <v>96</v>
      </c>
    </row>
    <row r="33" spans="2:2" x14ac:dyDescent="0.35">
      <c r="B33" t="s">
        <v>97</v>
      </c>
    </row>
    <row r="36" spans="2:2" x14ac:dyDescent="0.35">
      <c r="B36" s="17" t="s">
        <v>98</v>
      </c>
    </row>
    <row r="37" spans="2:2" x14ac:dyDescent="0.35">
      <c r="B37" t="s">
        <v>99</v>
      </c>
    </row>
    <row r="38" spans="2:2" x14ac:dyDescent="0.35">
      <c r="B38" t="s">
        <v>100</v>
      </c>
    </row>
    <row r="39" spans="2:2" x14ac:dyDescent="0.35">
      <c r="B39" t="s">
        <v>101</v>
      </c>
    </row>
    <row r="40" spans="2:2" x14ac:dyDescent="0.35">
      <c r="B40" t="s">
        <v>102</v>
      </c>
    </row>
    <row r="41" spans="2:2" x14ac:dyDescent="0.35">
      <c r="B41" t="s">
        <v>103</v>
      </c>
    </row>
    <row r="42" spans="2:2" x14ac:dyDescent="0.35">
      <c r="B42" t="s">
        <v>29</v>
      </c>
    </row>
  </sheetData>
  <hyperlinks>
    <hyperlink ref="C5" r:id="rId1" xr:uid="{BDA0A535-D75F-49EB-B2EF-6D1F9F65D1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7EEA-2E26-4544-98D5-E9339543BF00}">
  <dimension ref="A1:R21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" sqref="H1"/>
    </sheetView>
  </sheetViews>
  <sheetFormatPr defaultRowHeight="14.5" x14ac:dyDescent="0.35"/>
  <cols>
    <col min="1" max="1" width="4.7265625" bestFit="1" customWidth="1"/>
    <col min="2" max="2" width="27.36328125" customWidth="1"/>
  </cols>
  <sheetData>
    <row r="1" spans="1:16" x14ac:dyDescent="0.35">
      <c r="A1" s="2" t="s">
        <v>1</v>
      </c>
    </row>
    <row r="2" spans="1:16" x14ac:dyDescent="0.35"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L2" s="5" t="s">
        <v>71</v>
      </c>
      <c r="M2" s="5" t="s">
        <v>72</v>
      </c>
      <c r="N2" s="5" t="s">
        <v>73</v>
      </c>
      <c r="O2" s="5" t="s">
        <v>74</v>
      </c>
      <c r="P2" s="5" t="s">
        <v>75</v>
      </c>
    </row>
    <row r="4" spans="1:16" x14ac:dyDescent="0.35">
      <c r="A4" s="4" t="s">
        <v>13</v>
      </c>
      <c r="B4" s="3" t="s">
        <v>12</v>
      </c>
      <c r="C4" s="6"/>
      <c r="D4" s="6"/>
      <c r="E4" s="6"/>
      <c r="F4" s="6"/>
      <c r="G4" s="6"/>
      <c r="H4" s="6"/>
      <c r="I4" s="6"/>
      <c r="J4" s="6"/>
    </row>
    <row r="5" spans="1:16" x14ac:dyDescent="0.35">
      <c r="B5" t="s">
        <v>22</v>
      </c>
      <c r="C5" s="6">
        <v>1336</v>
      </c>
      <c r="D5" s="6"/>
      <c r="E5" s="6"/>
      <c r="F5" s="6"/>
      <c r="G5" s="6">
        <v>1011</v>
      </c>
      <c r="H5" s="6">
        <f>1991-G5</f>
        <v>980</v>
      </c>
      <c r="I5" s="6"/>
      <c r="J5" s="6"/>
      <c r="L5" s="6"/>
      <c r="M5" s="6"/>
      <c r="N5" s="6">
        <v>5263</v>
      </c>
      <c r="O5" s="6">
        <v>5229</v>
      </c>
    </row>
    <row r="6" spans="1:16" x14ac:dyDescent="0.35">
      <c r="B6" t="s">
        <v>23</v>
      </c>
      <c r="C6" s="6">
        <v>24</v>
      </c>
      <c r="D6" s="6"/>
      <c r="E6" s="6"/>
      <c r="F6" s="6"/>
      <c r="G6" s="6">
        <v>121</v>
      </c>
      <c r="H6" s="6">
        <f>278-G6</f>
        <v>157</v>
      </c>
      <c r="I6" s="6"/>
      <c r="J6" s="6"/>
      <c r="L6" s="6"/>
      <c r="M6" s="6"/>
      <c r="N6" s="6">
        <v>0</v>
      </c>
      <c r="O6" s="6">
        <v>0</v>
      </c>
    </row>
    <row r="7" spans="1:16" x14ac:dyDescent="0.35">
      <c r="B7" t="s">
        <v>24</v>
      </c>
      <c r="C7" s="6">
        <v>-3</v>
      </c>
      <c r="D7" s="6"/>
      <c r="E7" s="6"/>
      <c r="F7" s="6"/>
      <c r="G7" s="6">
        <v>-5</v>
      </c>
      <c r="H7" s="6"/>
      <c r="I7" s="6"/>
      <c r="J7" s="6"/>
      <c r="L7" s="6"/>
      <c r="M7" s="6"/>
      <c r="N7" s="6">
        <v>12</v>
      </c>
      <c r="O7" s="6">
        <v>1</v>
      </c>
    </row>
    <row r="8" spans="1:16" x14ac:dyDescent="0.35">
      <c r="B8" t="s">
        <v>25</v>
      </c>
      <c r="C8" s="6">
        <v>1</v>
      </c>
      <c r="D8" s="6"/>
      <c r="E8" s="6"/>
      <c r="F8" s="6"/>
      <c r="G8" s="6">
        <v>8</v>
      </c>
      <c r="H8" s="6"/>
      <c r="I8" s="6"/>
      <c r="J8" s="6"/>
      <c r="L8" s="6"/>
      <c r="M8" s="6"/>
      <c r="N8" s="6">
        <v>-11</v>
      </c>
      <c r="O8" s="6">
        <v>-1</v>
      </c>
    </row>
    <row r="9" spans="1:16" x14ac:dyDescent="0.35">
      <c r="B9" s="1" t="s">
        <v>78</v>
      </c>
      <c r="C9" s="7">
        <f>SUM(C5:C8)</f>
        <v>1358</v>
      </c>
      <c r="D9" s="7">
        <f t="shared" ref="D9:J9" si="0">SUM(D5:D8)</f>
        <v>0</v>
      </c>
      <c r="E9" s="7">
        <f t="shared" si="0"/>
        <v>0</v>
      </c>
      <c r="F9" s="7">
        <f t="shared" si="0"/>
        <v>0</v>
      </c>
      <c r="G9" s="7">
        <f t="shared" si="0"/>
        <v>1135</v>
      </c>
      <c r="H9" s="7">
        <f t="shared" si="0"/>
        <v>1137</v>
      </c>
      <c r="I9" s="7">
        <f t="shared" si="0"/>
        <v>0</v>
      </c>
      <c r="J9" s="7">
        <f t="shared" si="0"/>
        <v>0</v>
      </c>
      <c r="L9" s="7">
        <f t="shared" ref="L9" si="1">SUM(L5:L8)</f>
        <v>0</v>
      </c>
      <c r="M9" s="7">
        <f t="shared" ref="M9" si="2">SUM(M5:M8)</f>
        <v>0</v>
      </c>
      <c r="N9" s="7">
        <f t="shared" ref="N9" si="3">SUM(N5:N8)</f>
        <v>5264</v>
      </c>
      <c r="O9" s="7">
        <f t="shared" ref="O9" si="4">SUM(O5:O8)</f>
        <v>5229</v>
      </c>
    </row>
    <row r="10" spans="1:16" x14ac:dyDescent="0.35">
      <c r="B10" t="s">
        <v>76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/>
      <c r="I10" s="6"/>
      <c r="J10" s="6"/>
      <c r="L10" s="6"/>
      <c r="M10" s="6"/>
      <c r="N10" s="6">
        <v>179</v>
      </c>
      <c r="O10" s="6">
        <v>220</v>
      </c>
    </row>
    <row r="11" spans="1:16" x14ac:dyDescent="0.35">
      <c r="B11" t="s">
        <v>27</v>
      </c>
      <c r="C11" s="6">
        <v>4</v>
      </c>
      <c r="D11" s="6"/>
      <c r="E11" s="6"/>
      <c r="F11" s="6"/>
      <c r="G11" s="6">
        <v>4</v>
      </c>
      <c r="H11" s="6"/>
      <c r="I11" s="6"/>
      <c r="J11" s="6"/>
      <c r="K11" s="6"/>
      <c r="L11" s="6"/>
      <c r="M11" s="6"/>
      <c r="N11" s="6">
        <v>17</v>
      </c>
      <c r="O11" s="6">
        <v>17</v>
      </c>
    </row>
    <row r="12" spans="1:16" x14ac:dyDescent="0.35">
      <c r="B12" t="s">
        <v>30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/>
      <c r="I12" s="6"/>
      <c r="J12" s="6"/>
      <c r="K12" s="6"/>
      <c r="L12" s="6"/>
      <c r="M12" s="6"/>
      <c r="N12" s="6">
        <v>1</v>
      </c>
      <c r="O12" s="6">
        <v>1</v>
      </c>
    </row>
    <row r="13" spans="1:16" x14ac:dyDescent="0.35">
      <c r="B13" t="s">
        <v>77</v>
      </c>
      <c r="C13" s="6">
        <v>3</v>
      </c>
      <c r="D13" s="6"/>
      <c r="E13" s="6"/>
      <c r="F13" s="6"/>
      <c r="G13" s="6">
        <v>4</v>
      </c>
      <c r="H13" s="6"/>
      <c r="I13" s="6"/>
      <c r="J13" s="6"/>
      <c r="K13" s="6"/>
      <c r="L13" s="6"/>
      <c r="M13" s="6"/>
      <c r="N13" s="6">
        <v>25</v>
      </c>
      <c r="O13" s="6">
        <v>18</v>
      </c>
    </row>
    <row r="14" spans="1:16" x14ac:dyDescent="0.35">
      <c r="B14" s="1" t="s">
        <v>31</v>
      </c>
      <c r="C14" s="9">
        <f t="shared" ref="C14" si="5">C9-SUM(C11:C13)+C10</f>
        <v>1351</v>
      </c>
      <c r="D14" s="9">
        <f t="shared" ref="D14" si="6">D9-SUM(D11:D13)+D10</f>
        <v>0</v>
      </c>
      <c r="E14" s="9">
        <f t="shared" ref="E14" si="7">E9-SUM(E11:E13)+E10</f>
        <v>0</v>
      </c>
      <c r="F14" s="9">
        <f t="shared" ref="F14" si="8">F9-SUM(F11:F13)+F10</f>
        <v>0</v>
      </c>
      <c r="G14" s="9">
        <f t="shared" ref="G14" si="9">G9-SUM(G11:G13)+G10</f>
        <v>1127</v>
      </c>
      <c r="H14" s="9">
        <f t="shared" ref="H14" si="10">H9-SUM(H11:H13)+H10</f>
        <v>1137</v>
      </c>
      <c r="I14" s="9">
        <f t="shared" ref="I14" si="11">I9-SUM(I11:I13)+I10</f>
        <v>0</v>
      </c>
      <c r="J14" s="9">
        <f t="shared" ref="J14" si="12">J9-SUM(J11:J13)+J10</f>
        <v>0</v>
      </c>
      <c r="K14" s="6"/>
      <c r="L14" s="9">
        <f t="shared" ref="L14:N14" si="13">L9-SUM(L11:L13)+L10</f>
        <v>0</v>
      </c>
      <c r="M14" s="9">
        <f t="shared" si="13"/>
        <v>0</v>
      </c>
      <c r="N14" s="9">
        <f t="shared" si="13"/>
        <v>5400</v>
      </c>
      <c r="O14" s="9">
        <f>O9-SUM(O11:O13)+O10</f>
        <v>5413</v>
      </c>
    </row>
    <row r="15" spans="1:16" x14ac:dyDescent="0.35">
      <c r="B15" t="s">
        <v>32</v>
      </c>
      <c r="C15" s="6">
        <v>73</v>
      </c>
      <c r="D15" s="6"/>
      <c r="E15" s="6"/>
      <c r="F15" s="6"/>
      <c r="G15" s="6">
        <v>72</v>
      </c>
      <c r="H15" s="6"/>
      <c r="I15" s="6"/>
      <c r="J15" s="6"/>
      <c r="K15" s="6"/>
      <c r="L15" s="6"/>
      <c r="M15" s="6"/>
      <c r="N15" s="6">
        <v>71</v>
      </c>
      <c r="O15" s="6">
        <v>293</v>
      </c>
    </row>
    <row r="16" spans="1:16" x14ac:dyDescent="0.35">
      <c r="B16" t="s">
        <v>33</v>
      </c>
      <c r="C16" s="6">
        <v>3</v>
      </c>
      <c r="D16" s="6"/>
      <c r="E16" s="6"/>
      <c r="F16" s="6"/>
      <c r="G16" s="6">
        <v>10</v>
      </c>
      <c r="H16" s="6"/>
      <c r="I16" s="6"/>
      <c r="J16" s="6"/>
      <c r="K16" s="6"/>
      <c r="L16" s="6"/>
      <c r="M16" s="6"/>
      <c r="N16" s="6">
        <v>14</v>
      </c>
      <c r="O16" s="6">
        <v>24</v>
      </c>
    </row>
    <row r="17" spans="1:18" x14ac:dyDescent="0.35">
      <c r="B17" t="s">
        <v>34</v>
      </c>
      <c r="C17" s="6">
        <f>C14-C15+C16</f>
        <v>1281</v>
      </c>
      <c r="D17" s="6">
        <f t="shared" ref="D17" si="14">D14-D15+D16</f>
        <v>0</v>
      </c>
      <c r="E17" s="6">
        <f t="shared" ref="E17" si="15">E14-E15+E16</f>
        <v>0</v>
      </c>
      <c r="F17" s="6">
        <f t="shared" ref="F17" si="16">F14-F15+F16</f>
        <v>0</v>
      </c>
      <c r="G17" s="6">
        <f>G14-G15+G16</f>
        <v>1065</v>
      </c>
      <c r="H17" s="6">
        <f t="shared" ref="H17:J17" si="17">H14-H15+H16</f>
        <v>1137</v>
      </c>
      <c r="I17" s="6">
        <f t="shared" si="17"/>
        <v>0</v>
      </c>
      <c r="J17" s="6">
        <f t="shared" si="17"/>
        <v>0</v>
      </c>
      <c r="K17" s="6"/>
      <c r="L17" s="6">
        <f t="shared" ref="L17:N17" si="18">L14-L15+L16</f>
        <v>0</v>
      </c>
      <c r="M17" s="6">
        <f t="shared" si="18"/>
        <v>0</v>
      </c>
      <c r="N17" s="6">
        <f t="shared" si="18"/>
        <v>5343</v>
      </c>
      <c r="O17" s="6">
        <f>O14-O15+O16</f>
        <v>5144</v>
      </c>
    </row>
    <row r="18" spans="1:18" x14ac:dyDescent="0.35">
      <c r="B18" t="s">
        <v>35</v>
      </c>
      <c r="C18" s="6">
        <v>15</v>
      </c>
      <c r="D18" s="6"/>
      <c r="E18" s="6"/>
      <c r="F18" s="6"/>
      <c r="G18" s="6">
        <v>-2</v>
      </c>
      <c r="H18" s="6"/>
      <c r="I18" s="6"/>
      <c r="J18" s="6"/>
      <c r="K18" s="6"/>
      <c r="L18" s="6"/>
      <c r="M18" s="6"/>
      <c r="N18" s="6">
        <v>-54</v>
      </c>
      <c r="O18" s="6">
        <v>48</v>
      </c>
    </row>
    <row r="19" spans="1:18" x14ac:dyDescent="0.35">
      <c r="B19" t="s">
        <v>36</v>
      </c>
      <c r="C19" s="6">
        <f>C17-C18</f>
        <v>1266</v>
      </c>
      <c r="D19" s="6">
        <f t="shared" ref="D19:J19" si="19">D17-D18</f>
        <v>0</v>
      </c>
      <c r="E19" s="6">
        <f t="shared" si="19"/>
        <v>0</v>
      </c>
      <c r="F19" s="6">
        <f t="shared" si="19"/>
        <v>0</v>
      </c>
      <c r="G19" s="6">
        <f t="shared" si="19"/>
        <v>1067</v>
      </c>
      <c r="H19" s="6">
        <f t="shared" si="19"/>
        <v>1137</v>
      </c>
      <c r="I19" s="6">
        <f t="shared" si="19"/>
        <v>0</v>
      </c>
      <c r="J19" s="6">
        <f t="shared" si="19"/>
        <v>0</v>
      </c>
      <c r="K19" s="6"/>
      <c r="L19" s="6">
        <f t="shared" ref="L19" si="20">L17-L18</f>
        <v>0</v>
      </c>
      <c r="M19" s="6">
        <f t="shared" ref="M19" si="21">M17-M18</f>
        <v>0</v>
      </c>
      <c r="N19" s="6">
        <f t="shared" ref="N19" si="22">N17-N18</f>
        <v>5397</v>
      </c>
      <c r="O19" s="6">
        <f t="shared" ref="O19" si="23">O17-O18</f>
        <v>5096</v>
      </c>
    </row>
    <row r="20" spans="1:18" x14ac:dyDescent="0.35">
      <c r="B20" t="s">
        <v>38</v>
      </c>
      <c r="C20" s="6">
        <v>-269</v>
      </c>
      <c r="D20" s="6"/>
      <c r="E20" s="6"/>
      <c r="F20" s="6"/>
      <c r="G20" s="6">
        <v>371</v>
      </c>
      <c r="H20" s="6"/>
      <c r="I20" s="6"/>
      <c r="J20" s="6"/>
      <c r="K20" s="6"/>
      <c r="L20" s="6"/>
      <c r="M20" s="6"/>
      <c r="N20" s="6">
        <v>96</v>
      </c>
      <c r="O20" s="6">
        <v>0</v>
      </c>
    </row>
    <row r="21" spans="1:18" x14ac:dyDescent="0.35">
      <c r="B21" s="1" t="s">
        <v>37</v>
      </c>
      <c r="C21" s="7">
        <f>C19+C20</f>
        <v>997</v>
      </c>
      <c r="D21" s="7">
        <f t="shared" ref="D21:J21" si="24">D19+D20</f>
        <v>0</v>
      </c>
      <c r="E21" s="7">
        <f t="shared" si="24"/>
        <v>0</v>
      </c>
      <c r="F21" s="7">
        <f t="shared" si="24"/>
        <v>0</v>
      </c>
      <c r="G21" s="7">
        <f t="shared" si="24"/>
        <v>1438</v>
      </c>
      <c r="H21" s="7">
        <f t="shared" si="24"/>
        <v>1137</v>
      </c>
      <c r="I21" s="7">
        <f t="shared" si="24"/>
        <v>0</v>
      </c>
      <c r="J21" s="7">
        <f t="shared" si="24"/>
        <v>0</v>
      </c>
      <c r="K21" s="6"/>
      <c r="L21" s="7">
        <f t="shared" ref="L21" si="25">L19+L20</f>
        <v>0</v>
      </c>
      <c r="M21" s="7">
        <f t="shared" ref="M21" si="26">M19+M20</f>
        <v>0</v>
      </c>
      <c r="N21" s="7">
        <f t="shared" ref="N21" si="27">N19+N20</f>
        <v>5493</v>
      </c>
      <c r="O21" s="7">
        <f t="shared" ref="O21" si="28">O19+O20</f>
        <v>5096</v>
      </c>
    </row>
    <row r="22" spans="1:18" x14ac:dyDescent="0.35">
      <c r="C22" s="6"/>
      <c r="D22" s="6"/>
      <c r="E22" s="6"/>
      <c r="F22" s="6"/>
      <c r="G22" s="6"/>
      <c r="H22" s="6"/>
      <c r="I22" s="6"/>
      <c r="J22" s="6"/>
      <c r="K22" s="6"/>
    </row>
    <row r="23" spans="1:18" x14ac:dyDescent="0.35">
      <c r="B23" t="s">
        <v>79</v>
      </c>
      <c r="C23" s="6"/>
      <c r="D23" s="6"/>
      <c r="E23" s="6"/>
      <c r="F23" s="6"/>
      <c r="G23" s="6"/>
      <c r="H23" s="6"/>
      <c r="I23" s="6"/>
      <c r="J23" s="6"/>
      <c r="K23" s="6"/>
      <c r="N23">
        <v>17.93</v>
      </c>
      <c r="O23">
        <v>16.64</v>
      </c>
    </row>
    <row r="24" spans="1:18" x14ac:dyDescent="0.35">
      <c r="B24" t="s">
        <v>3</v>
      </c>
      <c r="C24" s="6"/>
      <c r="D24" s="6"/>
      <c r="E24" s="6"/>
      <c r="F24" s="6"/>
      <c r="G24" s="6"/>
      <c r="H24" s="6"/>
      <c r="I24" s="6"/>
      <c r="J24" s="6"/>
      <c r="K24" s="6"/>
      <c r="N24" s="11">
        <f>N21/N23</f>
        <v>306.35805911879532</v>
      </c>
      <c r="O24" s="11">
        <f>O21/O23</f>
        <v>306.25</v>
      </c>
    </row>
    <row r="25" spans="1:18" x14ac:dyDescent="0.35">
      <c r="C25" s="6"/>
      <c r="D25" s="6"/>
      <c r="E25" s="6"/>
      <c r="F25" s="6"/>
      <c r="G25" s="6"/>
      <c r="H25" s="6"/>
      <c r="I25" s="6"/>
      <c r="J25" s="6"/>
      <c r="K25" s="6"/>
    </row>
    <row r="26" spans="1:18" x14ac:dyDescent="0.35">
      <c r="B26" t="s">
        <v>39</v>
      </c>
      <c r="C26" s="6"/>
      <c r="D26" s="6"/>
      <c r="E26" s="6"/>
      <c r="F26" s="6"/>
      <c r="G26" s="10">
        <f>G9/C9-1</f>
        <v>-0.16421207658321058</v>
      </c>
      <c r="H26" s="10" t="e">
        <f t="shared" ref="H26:J26" si="29">H9/D9-1</f>
        <v>#DIV/0!</v>
      </c>
      <c r="I26" s="10" t="e">
        <f t="shared" si="29"/>
        <v>#DIV/0!</v>
      </c>
      <c r="J26" s="10" t="e">
        <f t="shared" si="29"/>
        <v>#DIV/0!</v>
      </c>
      <c r="K26" s="6"/>
      <c r="M26" s="10" t="e">
        <f t="shared" ref="M26:N26" si="30">M5/L5-1</f>
        <v>#DIV/0!</v>
      </c>
      <c r="N26" s="10" t="e">
        <f t="shared" si="30"/>
        <v>#DIV/0!</v>
      </c>
      <c r="O26" s="10">
        <f>O5/N5-1</f>
        <v>-6.4601938058141961E-3</v>
      </c>
    </row>
    <row r="27" spans="1:18" x14ac:dyDescent="0.35">
      <c r="B27" t="s">
        <v>40</v>
      </c>
      <c r="C27" s="10">
        <f t="shared" ref="C27:F27" si="31">C14/C9</f>
        <v>0.99484536082474229</v>
      </c>
      <c r="D27" s="10" t="e">
        <f t="shared" si="31"/>
        <v>#DIV/0!</v>
      </c>
      <c r="E27" s="10" t="e">
        <f t="shared" si="31"/>
        <v>#DIV/0!</v>
      </c>
      <c r="F27" s="10" t="e">
        <f t="shared" si="31"/>
        <v>#DIV/0!</v>
      </c>
      <c r="G27" s="10">
        <f>G14/G9</f>
        <v>0.99295154185022028</v>
      </c>
      <c r="H27" s="10">
        <f t="shared" ref="H27:J27" si="32">H14/H9</f>
        <v>1</v>
      </c>
      <c r="I27" s="10" t="e">
        <f t="shared" si="32"/>
        <v>#DIV/0!</v>
      </c>
      <c r="J27" s="10" t="e">
        <f t="shared" si="32"/>
        <v>#DIV/0!</v>
      </c>
      <c r="K27" s="6"/>
      <c r="L27" s="10" t="e">
        <f t="shared" ref="L27:O27" si="33">L14/L9</f>
        <v>#DIV/0!</v>
      </c>
      <c r="M27" s="10" t="e">
        <f t="shared" si="33"/>
        <v>#DIV/0!</v>
      </c>
      <c r="N27" s="10">
        <f t="shared" si="33"/>
        <v>1.0258358662613982</v>
      </c>
      <c r="O27" s="10">
        <f t="shared" si="33"/>
        <v>1.0351883725377702</v>
      </c>
    </row>
    <row r="28" spans="1:18" x14ac:dyDescent="0.35">
      <c r="B28" t="s">
        <v>41</v>
      </c>
      <c r="C28" s="10">
        <f t="shared" ref="C28:F28" si="34">C21/C9</f>
        <v>0.73416789396170834</v>
      </c>
      <c r="D28" s="10" t="e">
        <f t="shared" si="34"/>
        <v>#DIV/0!</v>
      </c>
      <c r="E28" s="10" t="e">
        <f t="shared" si="34"/>
        <v>#DIV/0!</v>
      </c>
      <c r="F28" s="10" t="e">
        <f t="shared" si="34"/>
        <v>#DIV/0!</v>
      </c>
      <c r="G28" s="10">
        <f>G21/G9</f>
        <v>1.2669603524229074</v>
      </c>
      <c r="H28" s="10">
        <f t="shared" ref="H28:J28" si="35">H21/H9</f>
        <v>1</v>
      </c>
      <c r="I28" s="10" t="e">
        <f t="shared" si="35"/>
        <v>#DIV/0!</v>
      </c>
      <c r="J28" s="10" t="e">
        <f t="shared" si="35"/>
        <v>#DIV/0!</v>
      </c>
      <c r="K28" s="6"/>
      <c r="L28" s="10" t="e">
        <f t="shared" ref="L28:O28" si="36">L21/L9</f>
        <v>#DIV/0!</v>
      </c>
      <c r="M28" s="10" t="e">
        <f t="shared" si="36"/>
        <v>#DIV/0!</v>
      </c>
      <c r="N28" s="10">
        <f t="shared" si="36"/>
        <v>1.0435030395136777</v>
      </c>
      <c r="O28" s="10">
        <f t="shared" si="36"/>
        <v>0.9745649263721553</v>
      </c>
    </row>
    <row r="29" spans="1:18" x14ac:dyDescent="0.35">
      <c r="B29" t="s">
        <v>42</v>
      </c>
      <c r="C29" s="10">
        <f t="shared" ref="C29:F29" si="37">C18/C17</f>
        <v>1.1709601873536301E-2</v>
      </c>
      <c r="D29" s="10" t="e">
        <f t="shared" si="37"/>
        <v>#DIV/0!</v>
      </c>
      <c r="E29" s="10" t="e">
        <f t="shared" si="37"/>
        <v>#DIV/0!</v>
      </c>
      <c r="F29" s="10" t="e">
        <f t="shared" si="37"/>
        <v>#DIV/0!</v>
      </c>
      <c r="G29" s="10">
        <f>G18/G17</f>
        <v>-1.8779342723004694E-3</v>
      </c>
      <c r="H29" s="10">
        <f t="shared" ref="H29:J29" si="38">H18/H17</f>
        <v>0</v>
      </c>
      <c r="I29" s="10" t="e">
        <f t="shared" si="38"/>
        <v>#DIV/0!</v>
      </c>
      <c r="J29" s="10" t="e">
        <f t="shared" si="38"/>
        <v>#DIV/0!</v>
      </c>
      <c r="K29" s="6"/>
      <c r="L29" s="10" t="e">
        <f t="shared" ref="L29:O29" si="39">L18/L17</f>
        <v>#DIV/0!</v>
      </c>
      <c r="M29" s="10" t="e">
        <f t="shared" si="39"/>
        <v>#DIV/0!</v>
      </c>
      <c r="N29" s="10">
        <f t="shared" si="39"/>
        <v>-1.0106681639528355E-2</v>
      </c>
      <c r="O29" s="10">
        <f t="shared" si="39"/>
        <v>9.3312597200622092E-3</v>
      </c>
    </row>
    <row r="30" spans="1:18" x14ac:dyDescent="0.35">
      <c r="C30" s="6"/>
      <c r="D30" s="6"/>
      <c r="E30" s="6"/>
      <c r="F30" s="6"/>
      <c r="G30" s="6"/>
      <c r="H30" s="6"/>
      <c r="I30" s="6"/>
      <c r="J30" s="6"/>
      <c r="K30" s="6"/>
    </row>
    <row r="31" spans="1:18" x14ac:dyDescent="0.35">
      <c r="A31" s="4" t="s">
        <v>13</v>
      </c>
      <c r="B31" s="3" t="s">
        <v>43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35">
      <c r="B32" t="s">
        <v>49</v>
      </c>
      <c r="C32" s="6">
        <v>19</v>
      </c>
      <c r="D32" s="6"/>
      <c r="E32" s="6"/>
      <c r="F32" s="6"/>
      <c r="G32" s="6">
        <v>12</v>
      </c>
      <c r="H32" s="6"/>
      <c r="I32" s="6"/>
      <c r="J32" s="6"/>
      <c r="K32" s="6"/>
      <c r="L32" s="6"/>
      <c r="M32" s="6"/>
      <c r="N32" s="6">
        <v>25</v>
      </c>
      <c r="O32" s="6">
        <v>19</v>
      </c>
      <c r="P32" s="6"/>
      <c r="Q32" s="6"/>
      <c r="R32" s="6"/>
    </row>
    <row r="33" spans="2:18" x14ac:dyDescent="0.35">
      <c r="B33" t="s">
        <v>50</v>
      </c>
      <c r="C33" s="6">
        <v>1</v>
      </c>
      <c r="D33" s="6"/>
      <c r="E33" s="6"/>
      <c r="F33" s="6"/>
      <c r="G33" s="6">
        <v>3</v>
      </c>
      <c r="H33" s="6"/>
      <c r="I33" s="6"/>
      <c r="J33" s="6"/>
      <c r="K33" s="6"/>
      <c r="L33" s="6"/>
      <c r="M33" s="6"/>
      <c r="N33" s="6">
        <v>1</v>
      </c>
      <c r="O33" s="6">
        <v>1</v>
      </c>
      <c r="P33" s="6"/>
      <c r="Q33" s="6"/>
      <c r="R33" s="6"/>
    </row>
    <row r="34" spans="2:18" x14ac:dyDescent="0.35">
      <c r="B34" t="s">
        <v>51</v>
      </c>
      <c r="C34" s="6">
        <v>3</v>
      </c>
      <c r="D34" s="6"/>
      <c r="E34" s="6"/>
      <c r="F34" s="6"/>
      <c r="G34" s="6">
        <v>3</v>
      </c>
      <c r="H34" s="6"/>
      <c r="I34" s="6"/>
      <c r="J34" s="6"/>
      <c r="K34" s="6"/>
      <c r="L34" s="6"/>
      <c r="M34" s="6"/>
      <c r="N34" s="6">
        <v>316</v>
      </c>
      <c r="O34" s="6">
        <v>3</v>
      </c>
      <c r="P34" s="6"/>
      <c r="Q34" s="6"/>
      <c r="R34" s="6"/>
    </row>
    <row r="35" spans="2:18" x14ac:dyDescent="0.35">
      <c r="B35" t="s">
        <v>52</v>
      </c>
      <c r="C35" s="6">
        <v>283</v>
      </c>
      <c r="D35" s="6"/>
      <c r="E35" s="6"/>
      <c r="F35" s="6"/>
      <c r="G35" s="6">
        <v>149</v>
      </c>
      <c r="H35" s="6"/>
      <c r="I35" s="6"/>
      <c r="J35" s="6"/>
      <c r="K35" s="6"/>
      <c r="L35" s="6"/>
      <c r="M35" s="6"/>
      <c r="N35" s="6">
        <v>70</v>
      </c>
      <c r="O35" s="6">
        <v>283</v>
      </c>
      <c r="P35" s="6"/>
      <c r="Q35" s="6"/>
      <c r="R35" s="6"/>
    </row>
    <row r="36" spans="2:18" x14ac:dyDescent="0.35">
      <c r="B36" t="s">
        <v>53</v>
      </c>
      <c r="C36" s="6">
        <v>230</v>
      </c>
      <c r="D36" s="6"/>
      <c r="E36" s="6"/>
      <c r="F36" s="6"/>
      <c r="G36" s="6">
        <v>195</v>
      </c>
      <c r="H36" s="6"/>
      <c r="I36" s="6"/>
      <c r="J36" s="6"/>
      <c r="K36" s="6"/>
      <c r="L36" s="6"/>
      <c r="M36" s="6"/>
      <c r="N36" s="6">
        <v>265</v>
      </c>
      <c r="O36" s="6">
        <v>230</v>
      </c>
      <c r="P36" s="6"/>
      <c r="Q36" s="6"/>
      <c r="R36" s="6"/>
    </row>
    <row r="37" spans="2:18" x14ac:dyDescent="0.35">
      <c r="B37" t="s">
        <v>5</v>
      </c>
      <c r="C37" s="6">
        <v>494</v>
      </c>
      <c r="D37" s="6"/>
      <c r="E37" s="6"/>
      <c r="F37" s="6"/>
      <c r="G37" s="6">
        <v>545</v>
      </c>
      <c r="H37" s="6"/>
      <c r="I37" s="6"/>
      <c r="J37" s="6"/>
      <c r="K37" s="6"/>
      <c r="L37" s="6"/>
      <c r="M37" s="6"/>
      <c r="N37" s="6">
        <v>86</v>
      </c>
      <c r="O37" s="6">
        <v>494</v>
      </c>
      <c r="P37" s="6"/>
      <c r="Q37" s="6"/>
      <c r="R37" s="6"/>
    </row>
    <row r="38" spans="2:18" x14ac:dyDescent="0.35">
      <c r="B38" s="1" t="s">
        <v>54</v>
      </c>
      <c r="C38" s="7">
        <f t="shared" ref="C38:F38" si="40">SUM(C32:C37)</f>
        <v>1030</v>
      </c>
      <c r="D38" s="7">
        <f t="shared" si="40"/>
        <v>0</v>
      </c>
      <c r="E38" s="7">
        <f t="shared" si="40"/>
        <v>0</v>
      </c>
      <c r="F38" s="7">
        <f t="shared" si="40"/>
        <v>0</v>
      </c>
      <c r="G38" s="7">
        <f>SUM(G32:G37)</f>
        <v>907</v>
      </c>
      <c r="H38" s="7">
        <f t="shared" ref="H38:J38" si="41">SUM(H32:H37)</f>
        <v>0</v>
      </c>
      <c r="I38" s="7">
        <f t="shared" si="41"/>
        <v>0</v>
      </c>
      <c r="J38" s="7">
        <f t="shared" si="41"/>
        <v>0</v>
      </c>
      <c r="K38" s="6"/>
      <c r="L38" s="7">
        <f t="shared" ref="L38" si="42">SUM(L32:L37)</f>
        <v>0</v>
      </c>
      <c r="M38" s="7">
        <f t="shared" ref="M38" si="43">SUM(M32:M37)</f>
        <v>0</v>
      </c>
      <c r="N38" s="7">
        <f t="shared" ref="N38" si="44">SUM(N32:N37)</f>
        <v>763</v>
      </c>
      <c r="O38" s="7">
        <f t="shared" ref="O38" si="45">SUM(O32:O37)</f>
        <v>1030</v>
      </c>
      <c r="P38" s="6"/>
      <c r="Q38" s="6"/>
      <c r="R38" s="6"/>
    </row>
    <row r="39" spans="2:18" x14ac:dyDescent="0.35">
      <c r="B39" t="s">
        <v>44</v>
      </c>
      <c r="C39" s="6">
        <v>0</v>
      </c>
      <c r="D39" s="6"/>
      <c r="E39" s="6"/>
      <c r="F39" s="6"/>
      <c r="G39" s="6">
        <v>0</v>
      </c>
      <c r="H39" s="6"/>
      <c r="I39" s="6"/>
      <c r="J39" s="6"/>
      <c r="K39" s="6"/>
      <c r="L39" s="6"/>
      <c r="M39" s="6"/>
      <c r="N39" s="6">
        <v>0</v>
      </c>
      <c r="O39" s="6">
        <v>0</v>
      </c>
      <c r="P39" s="6"/>
      <c r="Q39" s="6"/>
      <c r="R39" s="6"/>
    </row>
    <row r="40" spans="2:18" x14ac:dyDescent="0.35">
      <c r="B40" t="s">
        <v>45</v>
      </c>
      <c r="C40" s="6">
        <v>1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>
        <v>1</v>
      </c>
      <c r="O40" s="6">
        <v>1</v>
      </c>
      <c r="P40" s="6"/>
      <c r="Q40" s="6"/>
      <c r="R40" s="6"/>
    </row>
    <row r="41" spans="2:18" x14ac:dyDescent="0.35">
      <c r="B41" t="s">
        <v>46</v>
      </c>
      <c r="C41" s="6">
        <v>61225</v>
      </c>
      <c r="D41" s="6"/>
      <c r="E41" s="6"/>
      <c r="F41" s="6"/>
      <c r="G41" s="6">
        <v>62724</v>
      </c>
      <c r="H41" s="6"/>
      <c r="I41" s="6"/>
      <c r="J41" s="6"/>
      <c r="K41" s="6"/>
      <c r="L41" s="6"/>
      <c r="M41" s="6"/>
      <c r="N41" s="6">
        <v>58454</v>
      </c>
      <c r="O41" s="6">
        <v>61225</v>
      </c>
      <c r="P41" s="6"/>
      <c r="Q41" s="6"/>
      <c r="R41" s="6"/>
    </row>
    <row r="42" spans="2:18" x14ac:dyDescent="0.35">
      <c r="B42" t="s">
        <v>47</v>
      </c>
      <c r="C42" s="6">
        <v>103</v>
      </c>
      <c r="D42" s="6"/>
      <c r="E42" s="6"/>
      <c r="F42" s="6"/>
      <c r="G42" s="6">
        <v>141</v>
      </c>
      <c r="H42" s="6"/>
      <c r="I42" s="6"/>
      <c r="J42" s="6"/>
      <c r="K42" s="6"/>
      <c r="L42" s="6"/>
      <c r="M42" s="6"/>
      <c r="N42" s="6">
        <v>204</v>
      </c>
      <c r="O42" s="6">
        <v>103</v>
      </c>
      <c r="P42" s="6"/>
      <c r="Q42" s="6"/>
      <c r="R42" s="6"/>
    </row>
    <row r="43" spans="2:18" x14ac:dyDescent="0.35">
      <c r="B43" t="s">
        <v>29</v>
      </c>
      <c r="C43" s="6">
        <v>0</v>
      </c>
      <c r="D43" s="6"/>
      <c r="E43" s="6"/>
      <c r="F43" s="6"/>
      <c r="G43" s="6">
        <v>0</v>
      </c>
      <c r="H43" s="6"/>
      <c r="I43" s="6"/>
      <c r="J43" s="6"/>
      <c r="K43" s="6"/>
      <c r="L43" s="6"/>
      <c r="M43" s="6"/>
      <c r="N43" s="6">
        <v>0</v>
      </c>
      <c r="O43" s="6">
        <v>0</v>
      </c>
      <c r="P43" s="6"/>
      <c r="Q43" s="6"/>
      <c r="R43" s="6"/>
    </row>
    <row r="44" spans="2:18" x14ac:dyDescent="0.35">
      <c r="B44" s="1" t="s">
        <v>48</v>
      </c>
      <c r="C44" s="7">
        <f t="shared" ref="C44:F44" si="46">SUM(C39:C43)</f>
        <v>61329</v>
      </c>
      <c r="D44" s="7">
        <f t="shared" si="46"/>
        <v>0</v>
      </c>
      <c r="E44" s="7">
        <f t="shared" si="46"/>
        <v>0</v>
      </c>
      <c r="F44" s="7">
        <f t="shared" si="46"/>
        <v>0</v>
      </c>
      <c r="G44" s="7">
        <f>SUM(G39:G43)</f>
        <v>62866</v>
      </c>
      <c r="H44" s="7">
        <f t="shared" ref="H44:J44" si="47">SUM(H39:H43)</f>
        <v>0</v>
      </c>
      <c r="I44" s="7">
        <f t="shared" si="47"/>
        <v>0</v>
      </c>
      <c r="J44" s="7">
        <f t="shared" si="47"/>
        <v>0</v>
      </c>
      <c r="K44" s="6"/>
      <c r="L44" s="7">
        <f t="shared" ref="L44" si="48">SUM(L39:L43)</f>
        <v>0</v>
      </c>
      <c r="M44" s="7">
        <f t="shared" ref="M44" si="49">SUM(M39:M43)</f>
        <v>0</v>
      </c>
      <c r="N44" s="7">
        <f t="shared" ref="N44" si="50">SUM(N39:N43)</f>
        <v>58659</v>
      </c>
      <c r="O44" s="7">
        <f t="shared" ref="O44" si="51">SUM(O39:O43)</f>
        <v>61329</v>
      </c>
      <c r="P44" s="6"/>
      <c r="Q44" s="6"/>
      <c r="R44" s="6"/>
    </row>
    <row r="45" spans="2:18" x14ac:dyDescent="0.3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2:18" x14ac:dyDescent="0.35">
      <c r="B46" s="1" t="s">
        <v>55</v>
      </c>
      <c r="C46" s="7">
        <f t="shared" ref="C46:F46" si="52">C44+C38</f>
        <v>62359</v>
      </c>
      <c r="D46" s="7">
        <f t="shared" si="52"/>
        <v>0</v>
      </c>
      <c r="E46" s="7">
        <f t="shared" si="52"/>
        <v>0</v>
      </c>
      <c r="F46" s="7">
        <f t="shared" si="52"/>
        <v>0</v>
      </c>
      <c r="G46" s="7">
        <f>G44+G38</f>
        <v>63773</v>
      </c>
      <c r="H46" s="7">
        <f t="shared" ref="H46:O46" si="53">H44+H38</f>
        <v>0</v>
      </c>
      <c r="I46" s="7">
        <f t="shared" si="53"/>
        <v>0</v>
      </c>
      <c r="J46" s="7">
        <f t="shared" si="53"/>
        <v>0</v>
      </c>
      <c r="K46" s="6"/>
      <c r="L46" s="7">
        <f t="shared" si="53"/>
        <v>0</v>
      </c>
      <c r="M46" s="7">
        <f t="shared" si="53"/>
        <v>0</v>
      </c>
      <c r="N46" s="7">
        <f t="shared" si="53"/>
        <v>59422</v>
      </c>
      <c r="O46" s="7">
        <f t="shared" si="53"/>
        <v>62359</v>
      </c>
      <c r="P46" s="6"/>
      <c r="Q46" s="6"/>
      <c r="R46" s="6"/>
    </row>
    <row r="47" spans="2:18" x14ac:dyDescent="0.3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2:18" x14ac:dyDescent="0.35">
      <c r="B48" t="s">
        <v>61</v>
      </c>
      <c r="C48" s="6">
        <v>1</v>
      </c>
      <c r="D48" s="6"/>
      <c r="E48" s="6"/>
      <c r="F48" s="6"/>
      <c r="G48" s="6">
        <v>1</v>
      </c>
      <c r="H48" s="6"/>
      <c r="I48" s="6"/>
      <c r="J48" s="6"/>
      <c r="K48" s="6"/>
      <c r="L48" s="6"/>
      <c r="M48" s="6"/>
      <c r="N48" s="6">
        <v>1</v>
      </c>
      <c r="O48" s="6">
        <v>1</v>
      </c>
      <c r="P48" s="6"/>
      <c r="Q48" s="6"/>
      <c r="R48" s="6"/>
    </row>
    <row r="49" spans="1:18" x14ac:dyDescent="0.35">
      <c r="B49" t="s">
        <v>62</v>
      </c>
      <c r="C49" s="6">
        <v>18</v>
      </c>
      <c r="D49" s="6"/>
      <c r="E49" s="6"/>
      <c r="F49" s="6"/>
      <c r="G49" s="6">
        <v>16</v>
      </c>
      <c r="H49" s="6"/>
      <c r="I49" s="6"/>
      <c r="J49" s="6"/>
      <c r="K49" s="6"/>
      <c r="L49" s="6"/>
      <c r="M49" s="6"/>
      <c r="N49" s="6">
        <v>29</v>
      </c>
      <c r="O49" s="6">
        <v>18</v>
      </c>
      <c r="P49" s="6"/>
      <c r="Q49" s="6"/>
      <c r="R49" s="6"/>
    </row>
    <row r="50" spans="1:18" x14ac:dyDescent="0.35">
      <c r="B50" t="s">
        <v>65</v>
      </c>
      <c r="C50" s="6">
        <v>1</v>
      </c>
      <c r="D50" s="6"/>
      <c r="E50" s="6"/>
      <c r="F50" s="6"/>
      <c r="G50" s="6">
        <v>4</v>
      </c>
      <c r="H50" s="6"/>
      <c r="I50" s="6"/>
      <c r="J50" s="6"/>
      <c r="K50" s="6"/>
      <c r="L50" s="6"/>
      <c r="M50" s="6"/>
      <c r="N50" s="6">
        <v>4</v>
      </c>
      <c r="O50" s="6">
        <v>1</v>
      </c>
      <c r="P50" s="6"/>
      <c r="Q50" s="6"/>
      <c r="R50" s="6"/>
    </row>
    <row r="51" spans="1:18" x14ac:dyDescent="0.35">
      <c r="B51" t="s">
        <v>6</v>
      </c>
      <c r="C51" s="6">
        <v>109</v>
      </c>
      <c r="D51" s="6"/>
      <c r="E51" s="6"/>
      <c r="F51" s="6"/>
      <c r="G51" s="6">
        <v>76</v>
      </c>
      <c r="H51" s="6"/>
      <c r="I51" s="6"/>
      <c r="J51" s="6"/>
      <c r="K51" s="6"/>
      <c r="L51" s="6"/>
      <c r="M51" s="6"/>
      <c r="N51" s="6">
        <v>3941</v>
      </c>
      <c r="O51" s="6">
        <v>109</v>
      </c>
      <c r="P51" s="6"/>
      <c r="Q51" s="6"/>
      <c r="R51" s="6"/>
    </row>
    <row r="52" spans="1:18" x14ac:dyDescent="0.35">
      <c r="B52" t="s">
        <v>63</v>
      </c>
      <c r="C52" s="6">
        <v>1</v>
      </c>
      <c r="D52" s="6"/>
      <c r="E52" s="6"/>
      <c r="F52" s="6"/>
      <c r="G52" s="6">
        <v>1</v>
      </c>
      <c r="H52" s="6"/>
      <c r="I52" s="6"/>
      <c r="J52" s="6"/>
      <c r="K52" s="6"/>
      <c r="L52" s="6"/>
      <c r="M52" s="6"/>
      <c r="N52" s="6">
        <v>1</v>
      </c>
      <c r="O52" s="6">
        <v>1</v>
      </c>
      <c r="P52" s="6"/>
      <c r="Q52" s="6"/>
      <c r="R52" s="6"/>
    </row>
    <row r="53" spans="1:18" x14ac:dyDescent="0.35">
      <c r="B53" t="s">
        <v>29</v>
      </c>
      <c r="C53" s="6">
        <v>5</v>
      </c>
      <c r="D53" s="6"/>
      <c r="E53" s="6"/>
      <c r="F53" s="6"/>
      <c r="G53" s="6">
        <v>6</v>
      </c>
      <c r="H53" s="6"/>
      <c r="I53" s="6"/>
      <c r="J53" s="6"/>
      <c r="K53" s="6"/>
      <c r="L53" s="6"/>
      <c r="M53" s="6"/>
      <c r="N53" s="6">
        <v>5</v>
      </c>
      <c r="O53" s="6">
        <v>5</v>
      </c>
      <c r="P53" s="6"/>
      <c r="Q53" s="6"/>
      <c r="R53" s="6"/>
    </row>
    <row r="54" spans="1:18" x14ac:dyDescent="0.35">
      <c r="B54" t="s">
        <v>64</v>
      </c>
      <c r="C54" s="6">
        <v>4</v>
      </c>
      <c r="D54" s="6"/>
      <c r="E54" s="6"/>
      <c r="F54" s="6"/>
      <c r="G54" s="6">
        <v>3</v>
      </c>
      <c r="H54" s="6"/>
      <c r="I54" s="6"/>
      <c r="J54" s="6"/>
      <c r="K54" s="6"/>
      <c r="L54" s="6"/>
      <c r="M54" s="6"/>
      <c r="N54" s="6">
        <v>10</v>
      </c>
      <c r="O54" s="6">
        <v>3</v>
      </c>
      <c r="P54" s="6"/>
      <c r="Q54" s="6"/>
      <c r="R54" s="6"/>
    </row>
    <row r="55" spans="1:18" x14ac:dyDescent="0.35">
      <c r="B55" s="1" t="s">
        <v>66</v>
      </c>
      <c r="C55" s="7">
        <f t="shared" ref="C55:F55" si="54">SUM(C48:C54)</f>
        <v>139</v>
      </c>
      <c r="D55" s="7">
        <f t="shared" si="54"/>
        <v>0</v>
      </c>
      <c r="E55" s="7">
        <f t="shared" si="54"/>
        <v>0</v>
      </c>
      <c r="F55" s="7">
        <f t="shared" si="54"/>
        <v>0</v>
      </c>
      <c r="G55" s="7">
        <f>SUM(G48:G54)</f>
        <v>107</v>
      </c>
      <c r="H55" s="7">
        <f t="shared" ref="H55:J55" si="55">SUM(H48:H54)</f>
        <v>0</v>
      </c>
      <c r="I55" s="7">
        <f t="shared" si="55"/>
        <v>0</v>
      </c>
      <c r="J55" s="7">
        <f t="shared" si="55"/>
        <v>0</v>
      </c>
      <c r="K55" s="6"/>
      <c r="L55" s="7">
        <f t="shared" ref="L55" si="56">SUM(L48:L54)</f>
        <v>0</v>
      </c>
      <c r="M55" s="7">
        <f t="shared" ref="M55" si="57">SUM(M48:M54)</f>
        <v>0</v>
      </c>
      <c r="N55" s="7">
        <f t="shared" ref="N55" si="58">SUM(N48:N54)</f>
        <v>3991</v>
      </c>
      <c r="O55" s="7">
        <f t="shared" ref="O55" si="59">SUM(O48:O54)</f>
        <v>138</v>
      </c>
      <c r="P55" s="6"/>
      <c r="Q55" s="6"/>
      <c r="R55" s="6"/>
    </row>
    <row r="56" spans="1:18" x14ac:dyDescent="0.35">
      <c r="B56" t="s">
        <v>61</v>
      </c>
      <c r="C56" s="6">
        <v>32</v>
      </c>
      <c r="D56" s="6"/>
      <c r="E56" s="6"/>
      <c r="F56" s="6"/>
      <c r="G56" s="6">
        <v>32</v>
      </c>
      <c r="H56" s="6"/>
      <c r="I56" s="6"/>
      <c r="J56" s="6"/>
      <c r="K56" s="6"/>
      <c r="L56" s="6"/>
      <c r="M56" s="6"/>
      <c r="N56" s="6">
        <v>27</v>
      </c>
      <c r="O56" s="6">
        <v>32</v>
      </c>
      <c r="P56" s="6"/>
      <c r="Q56" s="6"/>
      <c r="R56" s="6"/>
    </row>
    <row r="57" spans="1:18" x14ac:dyDescent="0.35">
      <c r="B57" t="s">
        <v>62</v>
      </c>
      <c r="C57" s="6">
        <v>24</v>
      </c>
      <c r="D57" s="6"/>
      <c r="E57" s="6"/>
      <c r="F57" s="6"/>
      <c r="G57" s="6">
        <v>24</v>
      </c>
      <c r="H57" s="6"/>
      <c r="I57" s="6"/>
      <c r="J57" s="6"/>
      <c r="K57" s="6"/>
      <c r="L57" s="6"/>
      <c r="M57" s="6"/>
      <c r="N57" s="6">
        <v>27</v>
      </c>
      <c r="O57" s="6">
        <v>24</v>
      </c>
      <c r="P57" s="6"/>
      <c r="Q57" s="6"/>
      <c r="R57" s="6"/>
    </row>
    <row r="58" spans="1:18" x14ac:dyDescent="0.35">
      <c r="B58" t="s">
        <v>6</v>
      </c>
      <c r="C58" s="6">
        <v>6616</v>
      </c>
      <c r="D58" s="6"/>
      <c r="E58" s="6"/>
      <c r="F58" s="6"/>
      <c r="G58" s="6">
        <v>6619</v>
      </c>
      <c r="H58" s="6"/>
      <c r="I58" s="6"/>
      <c r="J58" s="6"/>
      <c r="K58" s="6"/>
      <c r="L58" s="6"/>
      <c r="M58" s="6"/>
      <c r="N58" s="6">
        <v>3152</v>
      </c>
      <c r="O58" s="6">
        <v>6616</v>
      </c>
      <c r="P58" s="6"/>
      <c r="Q58" s="6"/>
      <c r="R58" s="6"/>
    </row>
    <row r="59" spans="1:18" x14ac:dyDescent="0.35">
      <c r="B59" t="s">
        <v>63</v>
      </c>
      <c r="C59" s="6">
        <v>43</v>
      </c>
      <c r="D59" s="6"/>
      <c r="E59" s="6"/>
      <c r="F59" s="6"/>
      <c r="G59" s="6">
        <v>19</v>
      </c>
      <c r="H59" s="6"/>
      <c r="I59" s="6"/>
      <c r="J59" s="6"/>
      <c r="K59" s="6"/>
      <c r="L59" s="6"/>
      <c r="M59" s="6"/>
      <c r="N59" s="6">
        <v>0</v>
      </c>
      <c r="O59" s="6">
        <v>43</v>
      </c>
      <c r="P59" s="6"/>
      <c r="Q59" s="6"/>
      <c r="R59" s="6"/>
    </row>
    <row r="60" spans="1:18" x14ac:dyDescent="0.35">
      <c r="B60" t="s">
        <v>29</v>
      </c>
      <c r="C60" s="6">
        <v>1</v>
      </c>
      <c r="D60" s="6"/>
      <c r="E60" s="6"/>
      <c r="F60" s="6"/>
      <c r="G60" s="6">
        <v>1</v>
      </c>
      <c r="H60" s="6"/>
      <c r="I60" s="6"/>
      <c r="J60" s="6"/>
      <c r="K60" s="6"/>
      <c r="L60" s="6"/>
      <c r="M60" s="6"/>
      <c r="N60" s="6">
        <v>0</v>
      </c>
      <c r="O60" s="6">
        <v>1</v>
      </c>
      <c r="P60" s="6"/>
      <c r="Q60" s="6"/>
      <c r="R60" s="6"/>
    </row>
    <row r="61" spans="1:18" x14ac:dyDescent="0.35">
      <c r="B61" t="s">
        <v>64</v>
      </c>
      <c r="C61" s="6">
        <v>178</v>
      </c>
      <c r="D61" s="6"/>
      <c r="E61" s="6"/>
      <c r="F61" s="6"/>
      <c r="G61" s="6">
        <v>191</v>
      </c>
      <c r="H61" s="6"/>
      <c r="I61" s="6"/>
      <c r="J61" s="6"/>
      <c r="K61" s="6"/>
      <c r="L61" s="6"/>
      <c r="M61" s="6"/>
      <c r="N61" s="6">
        <v>176</v>
      </c>
      <c r="O61" s="6">
        <v>178</v>
      </c>
      <c r="P61" s="6"/>
      <c r="Q61" s="6"/>
      <c r="R61" s="6"/>
    </row>
    <row r="62" spans="1:18" x14ac:dyDescent="0.35">
      <c r="A62" s="1"/>
      <c r="B62" s="1" t="s">
        <v>67</v>
      </c>
      <c r="C62" s="7">
        <f t="shared" ref="C62:F62" si="60">SUM(C56:C61)</f>
        <v>6894</v>
      </c>
      <c r="D62" s="7">
        <f t="shared" si="60"/>
        <v>0</v>
      </c>
      <c r="E62" s="7">
        <f t="shared" si="60"/>
        <v>0</v>
      </c>
      <c r="F62" s="7">
        <f t="shared" si="60"/>
        <v>0</v>
      </c>
      <c r="G62" s="7">
        <f>SUM(G56:G61)</f>
        <v>6886</v>
      </c>
      <c r="H62" s="7">
        <f t="shared" ref="H62:J62" si="61">SUM(H56:H61)</f>
        <v>0</v>
      </c>
      <c r="I62" s="7">
        <f t="shared" si="61"/>
        <v>0</v>
      </c>
      <c r="J62" s="7">
        <f t="shared" si="61"/>
        <v>0</v>
      </c>
      <c r="K62" s="6"/>
      <c r="L62" s="7">
        <f t="shared" ref="L62" si="62">SUM(L56:L61)</f>
        <v>0</v>
      </c>
      <c r="M62" s="7">
        <f t="shared" ref="M62" si="63">SUM(M56:M61)</f>
        <v>0</v>
      </c>
      <c r="N62" s="7">
        <f t="shared" ref="N62" si="64">SUM(N56:N61)</f>
        <v>3382</v>
      </c>
      <c r="O62" s="7">
        <f t="shared" ref="O62" si="65">SUM(O56:O61)</f>
        <v>6894</v>
      </c>
      <c r="P62" s="6"/>
      <c r="Q62" s="6"/>
      <c r="R62" s="6"/>
    </row>
    <row r="63" spans="1:18" x14ac:dyDescent="0.3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35">
      <c r="B64" s="1" t="s">
        <v>68</v>
      </c>
      <c r="C64" s="7">
        <f>C62+C55</f>
        <v>7033</v>
      </c>
      <c r="D64" s="7">
        <f t="shared" ref="D64:O64" si="66">D62+D55</f>
        <v>0</v>
      </c>
      <c r="E64" s="7">
        <f t="shared" si="66"/>
        <v>0</v>
      </c>
      <c r="F64" s="7">
        <f t="shared" si="66"/>
        <v>0</v>
      </c>
      <c r="G64" s="7">
        <f t="shared" si="66"/>
        <v>6993</v>
      </c>
      <c r="H64" s="7">
        <f t="shared" si="66"/>
        <v>0</v>
      </c>
      <c r="I64" s="7">
        <f t="shared" si="66"/>
        <v>0</v>
      </c>
      <c r="J64" s="7">
        <f t="shared" si="66"/>
        <v>0</v>
      </c>
      <c r="K64" s="6"/>
      <c r="L64" s="7">
        <f t="shared" si="66"/>
        <v>0</v>
      </c>
      <c r="M64" s="7">
        <f t="shared" si="66"/>
        <v>0</v>
      </c>
      <c r="N64" s="7">
        <f t="shared" si="66"/>
        <v>7373</v>
      </c>
      <c r="O64" s="7">
        <f t="shared" si="66"/>
        <v>7032</v>
      </c>
      <c r="P64" s="6"/>
      <c r="Q64" s="6"/>
      <c r="R64" s="6"/>
    </row>
    <row r="65" spans="1:18" x14ac:dyDescent="0.3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35">
      <c r="B66" t="s">
        <v>56</v>
      </c>
      <c r="C66" s="6">
        <v>306</v>
      </c>
      <c r="D66" s="6"/>
      <c r="E66" s="6"/>
      <c r="F66" s="6"/>
      <c r="G66" s="6">
        <v>306</v>
      </c>
      <c r="H66" s="6"/>
      <c r="I66" s="6"/>
      <c r="J66" s="6"/>
      <c r="K66" s="6"/>
      <c r="L66" s="6"/>
      <c r="M66" s="6"/>
      <c r="N66" s="6">
        <v>306</v>
      </c>
      <c r="O66" s="6">
        <v>306</v>
      </c>
      <c r="P66" s="6"/>
      <c r="Q66" s="6"/>
      <c r="R66" s="6"/>
    </row>
    <row r="67" spans="1:18" x14ac:dyDescent="0.35">
      <c r="B67" t="s">
        <v>60</v>
      </c>
      <c r="C67" s="6">
        <v>4884</v>
      </c>
      <c r="D67" s="6"/>
      <c r="E67" s="6"/>
      <c r="F67" s="6"/>
      <c r="G67" s="6">
        <v>4884</v>
      </c>
      <c r="H67" s="6"/>
      <c r="I67" s="6"/>
      <c r="J67" s="6"/>
      <c r="K67" s="6"/>
      <c r="L67" s="6"/>
      <c r="M67" s="6"/>
      <c r="N67" s="6">
        <v>4884</v>
      </c>
      <c r="O67" s="6">
        <v>4884</v>
      </c>
      <c r="P67" s="6"/>
      <c r="Q67" s="6"/>
      <c r="R67" s="6"/>
    </row>
    <row r="68" spans="1:18" x14ac:dyDescent="0.35">
      <c r="B68" t="s">
        <v>57</v>
      </c>
      <c r="C68" s="6">
        <v>50804</v>
      </c>
      <c r="D68" s="6"/>
      <c r="E68" s="6"/>
      <c r="F68" s="6"/>
      <c r="G68" s="6">
        <v>51889</v>
      </c>
      <c r="H68" s="6"/>
      <c r="I68" s="6"/>
      <c r="J68" s="6"/>
      <c r="K68" s="6"/>
      <c r="L68" s="6"/>
      <c r="M68" s="6"/>
      <c r="N68" s="6">
        <v>46476</v>
      </c>
      <c r="O68" s="6">
        <v>50804</v>
      </c>
      <c r="P68" s="6"/>
      <c r="Q68" s="6"/>
      <c r="R68" s="6"/>
    </row>
    <row r="69" spans="1:18" x14ac:dyDescent="0.35">
      <c r="B69" t="s">
        <v>58</v>
      </c>
      <c r="C69" s="6">
        <v>-669</v>
      </c>
      <c r="D69" s="6"/>
      <c r="E69" s="6"/>
      <c r="F69" s="6"/>
      <c r="G69" s="6">
        <v>-298</v>
      </c>
      <c r="H69" s="6"/>
      <c r="I69" s="6"/>
      <c r="J69" s="6"/>
      <c r="K69" s="6"/>
      <c r="L69" s="6"/>
      <c r="M69" s="6"/>
      <c r="N69" s="6">
        <v>473</v>
      </c>
      <c r="O69" s="6">
        <v>-669</v>
      </c>
      <c r="P69" s="6"/>
      <c r="Q69" s="6"/>
      <c r="R69" s="6"/>
    </row>
    <row r="70" spans="1:18" x14ac:dyDescent="0.35">
      <c r="B70" s="1" t="s">
        <v>59</v>
      </c>
      <c r="C70" s="7">
        <f>SUM(C66:C69)</f>
        <v>55325</v>
      </c>
      <c r="D70" s="7">
        <f t="shared" ref="D70" si="67">SUM(D66:D69)</f>
        <v>0</v>
      </c>
      <c r="E70" s="7">
        <f t="shared" ref="E70" si="68">SUM(E66:E69)</f>
        <v>0</v>
      </c>
      <c r="F70" s="7">
        <f t="shared" ref="F70" si="69">SUM(F66:F69)</f>
        <v>0</v>
      </c>
      <c r="G70" s="7">
        <f>SUM(G66:G69)</f>
        <v>56781</v>
      </c>
      <c r="H70" s="7">
        <f t="shared" ref="H70:J70" si="70">SUM(H66:H69)</f>
        <v>0</v>
      </c>
      <c r="I70" s="7">
        <f t="shared" si="70"/>
        <v>0</v>
      </c>
      <c r="J70" s="7">
        <f t="shared" si="70"/>
        <v>0</v>
      </c>
      <c r="K70" s="6"/>
      <c r="L70" s="7">
        <f t="shared" ref="L70" si="71">SUM(L66:L69)</f>
        <v>0</v>
      </c>
      <c r="M70" s="7">
        <f t="shared" ref="M70" si="72">SUM(M66:M69)</f>
        <v>0</v>
      </c>
      <c r="N70" s="7">
        <f t="shared" ref="N70" si="73">SUM(N66:N69)</f>
        <v>52139</v>
      </c>
      <c r="O70" s="7">
        <f t="shared" ref="O70" si="74">SUM(O66:O69)</f>
        <v>55325</v>
      </c>
      <c r="P70" s="6"/>
      <c r="Q70" s="6"/>
      <c r="R70" s="6"/>
    </row>
    <row r="71" spans="1:18" x14ac:dyDescent="0.3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35">
      <c r="B72" s="1" t="s">
        <v>69</v>
      </c>
      <c r="C72" s="7">
        <f t="shared" ref="C72:F72" si="75">C70+C64</f>
        <v>62358</v>
      </c>
      <c r="D72" s="7">
        <f t="shared" si="75"/>
        <v>0</v>
      </c>
      <c r="E72" s="7">
        <f t="shared" si="75"/>
        <v>0</v>
      </c>
      <c r="F72" s="7">
        <f t="shared" si="75"/>
        <v>0</v>
      </c>
      <c r="G72" s="7">
        <f>G70+G64</f>
        <v>63774</v>
      </c>
      <c r="H72" s="7">
        <f t="shared" ref="H72:O72" si="76">H70+H64</f>
        <v>0</v>
      </c>
      <c r="I72" s="7">
        <f t="shared" si="76"/>
        <v>0</v>
      </c>
      <c r="J72" s="7">
        <f t="shared" si="76"/>
        <v>0</v>
      </c>
      <c r="K72" s="6"/>
      <c r="L72" s="7">
        <f t="shared" si="76"/>
        <v>0</v>
      </c>
      <c r="M72" s="7">
        <f t="shared" si="76"/>
        <v>0</v>
      </c>
      <c r="N72" s="7">
        <f t="shared" si="76"/>
        <v>59512</v>
      </c>
      <c r="O72" s="7">
        <f t="shared" si="76"/>
        <v>62357</v>
      </c>
      <c r="P72" s="6"/>
      <c r="Q72" s="6"/>
      <c r="R72" s="6"/>
    </row>
    <row r="73" spans="1:18" x14ac:dyDescent="0.3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35">
      <c r="A74" s="4" t="s">
        <v>13</v>
      </c>
      <c r="B74" s="3" t="s">
        <v>70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3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3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3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3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3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3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3:18" x14ac:dyDescent="0.3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3:18" x14ac:dyDescent="0.3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3:18" x14ac:dyDescent="0.3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3:18" x14ac:dyDescent="0.3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3:18" x14ac:dyDescent="0.3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3:18" x14ac:dyDescent="0.3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3:18" x14ac:dyDescent="0.3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3:18" x14ac:dyDescent="0.3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3:18" x14ac:dyDescent="0.3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3:18" x14ac:dyDescent="0.3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3:18" x14ac:dyDescent="0.3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3:18" x14ac:dyDescent="0.3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3:18" x14ac:dyDescent="0.3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3:18" x14ac:dyDescent="0.3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3:18" x14ac:dyDescent="0.3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3:18" x14ac:dyDescent="0.3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3:18" x14ac:dyDescent="0.3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3:18" x14ac:dyDescent="0.3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3:18" x14ac:dyDescent="0.3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3:18" x14ac:dyDescent="0.3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3:18" x14ac:dyDescent="0.3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3:18" x14ac:dyDescent="0.3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3:18" x14ac:dyDescent="0.3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3:18" x14ac:dyDescent="0.3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3:18" x14ac:dyDescent="0.3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3:18" x14ac:dyDescent="0.3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3:18" x14ac:dyDescent="0.3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3:18" x14ac:dyDescent="0.3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3:18" x14ac:dyDescent="0.3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3:18" x14ac:dyDescent="0.3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3:18" x14ac:dyDescent="0.3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3:18" x14ac:dyDescent="0.3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3:18" x14ac:dyDescent="0.3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3:18" x14ac:dyDescent="0.3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3:18" x14ac:dyDescent="0.3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3:18" x14ac:dyDescent="0.3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3:18" x14ac:dyDescent="0.3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3:18" x14ac:dyDescent="0.3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3:18" x14ac:dyDescent="0.3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3:18" x14ac:dyDescent="0.3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3:18" x14ac:dyDescent="0.3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3:18" x14ac:dyDescent="0.3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3:18" x14ac:dyDescent="0.3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3:18" x14ac:dyDescent="0.3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3:18" x14ac:dyDescent="0.3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3:18" x14ac:dyDescent="0.3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3:18" x14ac:dyDescent="0.3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3:18" x14ac:dyDescent="0.3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3:18" x14ac:dyDescent="0.3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3:18" x14ac:dyDescent="0.3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3:18" x14ac:dyDescent="0.3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3:18" x14ac:dyDescent="0.3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3:18" x14ac:dyDescent="0.3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3:18" x14ac:dyDescent="0.3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3:18" x14ac:dyDescent="0.3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3:18" x14ac:dyDescent="0.3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3:18" x14ac:dyDescent="0.3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3:18" x14ac:dyDescent="0.3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3:18" x14ac:dyDescent="0.3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3:18" x14ac:dyDescent="0.3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3:18" x14ac:dyDescent="0.3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3:18" x14ac:dyDescent="0.3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3:18" x14ac:dyDescent="0.3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3:18" x14ac:dyDescent="0.3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3:18" x14ac:dyDescent="0.3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3:18" x14ac:dyDescent="0.3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3:18" x14ac:dyDescent="0.3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3:18" x14ac:dyDescent="0.3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3:18" x14ac:dyDescent="0.3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3:18" x14ac:dyDescent="0.3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3:18" x14ac:dyDescent="0.3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3:18" x14ac:dyDescent="0.3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3:18" x14ac:dyDescent="0.3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3:18" x14ac:dyDescent="0.3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3:18" x14ac:dyDescent="0.3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3:18" x14ac:dyDescent="0.3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3:18" x14ac:dyDescent="0.3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3:18" x14ac:dyDescent="0.3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3:18" x14ac:dyDescent="0.3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3:18" x14ac:dyDescent="0.3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3:18" x14ac:dyDescent="0.3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3:18" x14ac:dyDescent="0.3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3:18" x14ac:dyDescent="0.3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3:18" x14ac:dyDescent="0.3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3:18" x14ac:dyDescent="0.3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3:18" x14ac:dyDescent="0.3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3:18" x14ac:dyDescent="0.3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3:18" x14ac:dyDescent="0.3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3:18" x14ac:dyDescent="0.3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3:18" x14ac:dyDescent="0.3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3:18" x14ac:dyDescent="0.3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3:18" x14ac:dyDescent="0.3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3:18" x14ac:dyDescent="0.3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3:18" x14ac:dyDescent="0.3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3:18" x14ac:dyDescent="0.3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3:18" x14ac:dyDescent="0.3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3:18" x14ac:dyDescent="0.3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3:18" x14ac:dyDescent="0.3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3:18" x14ac:dyDescent="0.3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3:18" x14ac:dyDescent="0.3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3:18" x14ac:dyDescent="0.3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3:18" x14ac:dyDescent="0.3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3:18" x14ac:dyDescent="0.3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3:18" x14ac:dyDescent="0.3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3:18" x14ac:dyDescent="0.3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3:18" x14ac:dyDescent="0.3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3:18" x14ac:dyDescent="0.3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3:18" x14ac:dyDescent="0.3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3:18" x14ac:dyDescent="0.3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3:18" x14ac:dyDescent="0.3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3:18" x14ac:dyDescent="0.3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3:18" x14ac:dyDescent="0.3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3:18" x14ac:dyDescent="0.3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3:18" x14ac:dyDescent="0.3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3:18" x14ac:dyDescent="0.3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3:18" x14ac:dyDescent="0.3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3:18" x14ac:dyDescent="0.3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3:18" x14ac:dyDescent="0.3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3:18" x14ac:dyDescent="0.3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3:18" x14ac:dyDescent="0.3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3:18" x14ac:dyDescent="0.3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3:18" x14ac:dyDescent="0.3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3:18" x14ac:dyDescent="0.3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3:18" x14ac:dyDescent="0.3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3:18" x14ac:dyDescent="0.3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3:18" x14ac:dyDescent="0.3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3:18" x14ac:dyDescent="0.35">
      <c r="C207" s="6"/>
      <c r="D207" s="6"/>
      <c r="E207" s="6"/>
      <c r="F207" s="6"/>
      <c r="G207" s="6"/>
      <c r="H207" s="6"/>
      <c r="I207" s="6"/>
      <c r="J207" s="6"/>
      <c r="K207" s="6"/>
    </row>
    <row r="208" spans="3:18" x14ac:dyDescent="0.35">
      <c r="C208" s="6"/>
      <c r="D208" s="6"/>
      <c r="E208" s="6"/>
      <c r="F208" s="6"/>
      <c r="G208" s="6"/>
      <c r="H208" s="6"/>
      <c r="I208" s="6"/>
      <c r="J208" s="6"/>
      <c r="K208" s="6"/>
    </row>
    <row r="209" spans="3:11" x14ac:dyDescent="0.35">
      <c r="C209" s="6"/>
      <c r="D209" s="6"/>
      <c r="E209" s="6"/>
      <c r="F209" s="6"/>
      <c r="G209" s="6"/>
      <c r="H209" s="6"/>
      <c r="I209" s="6"/>
      <c r="J209" s="6"/>
      <c r="K209" s="6"/>
    </row>
    <row r="210" spans="3:11" x14ac:dyDescent="0.35">
      <c r="C210" s="6"/>
      <c r="D210" s="6"/>
      <c r="E210" s="6"/>
      <c r="F210" s="6"/>
      <c r="G210" s="6"/>
      <c r="H210" s="6"/>
      <c r="I210" s="6"/>
      <c r="J210" s="6"/>
      <c r="K210" s="6"/>
    </row>
    <row r="211" spans="3:11" x14ac:dyDescent="0.35">
      <c r="C211" s="6"/>
      <c r="D211" s="6"/>
      <c r="E211" s="6"/>
      <c r="F211" s="6"/>
      <c r="G211" s="6"/>
      <c r="H211" s="6"/>
      <c r="I211" s="6"/>
      <c r="J211" s="6"/>
      <c r="K211" s="6"/>
    </row>
    <row r="212" spans="3:11" x14ac:dyDescent="0.35">
      <c r="C212" s="6"/>
      <c r="D212" s="6"/>
      <c r="E212" s="6"/>
      <c r="F212" s="6"/>
      <c r="G212" s="6"/>
      <c r="H212" s="6"/>
      <c r="I212" s="6"/>
      <c r="J212" s="6"/>
      <c r="K212" s="6"/>
    </row>
    <row r="213" spans="3:11" x14ac:dyDescent="0.35">
      <c r="C213" s="6"/>
      <c r="D213" s="6"/>
      <c r="E213" s="6"/>
      <c r="F213" s="6"/>
      <c r="G213" s="6"/>
      <c r="H213" s="6"/>
      <c r="I213" s="6"/>
      <c r="J213" s="6"/>
      <c r="K213" s="6"/>
    </row>
    <row r="214" spans="3:11" x14ac:dyDescent="0.35">
      <c r="C214" s="6"/>
      <c r="D214" s="6"/>
      <c r="E214" s="6"/>
      <c r="F214" s="6"/>
      <c r="G214" s="6"/>
      <c r="H214" s="6"/>
      <c r="I214" s="6"/>
      <c r="J214" s="6"/>
      <c r="K214" s="6"/>
    </row>
    <row r="215" spans="3:11" x14ac:dyDescent="0.35">
      <c r="C215" s="6"/>
      <c r="D215" s="6"/>
      <c r="E215" s="6"/>
      <c r="F215" s="6"/>
      <c r="G215" s="6"/>
      <c r="H215" s="6"/>
      <c r="I215" s="6"/>
      <c r="J215" s="6"/>
      <c r="K215" s="6"/>
    </row>
    <row r="216" spans="3:11" x14ac:dyDescent="0.35">
      <c r="C216" s="6"/>
      <c r="D216" s="6"/>
      <c r="E216" s="6"/>
      <c r="F216" s="6"/>
      <c r="G216" s="6"/>
      <c r="H216" s="6"/>
      <c r="I216" s="6"/>
      <c r="J216" s="6"/>
      <c r="K216" s="6"/>
    </row>
  </sheetData>
  <hyperlinks>
    <hyperlink ref="A1" location="Main!A1" display="Main" xr:uid="{50DF50F6-A43F-41E7-AA99-208B4E95E0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2024-08-09T10:17:06Z</dcterms:created>
  <dcterms:modified xsi:type="dcterms:W3CDTF">2024-08-21T20:26:36Z</dcterms:modified>
</cp:coreProperties>
</file>