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9AF9C1F-29A3-4D1D-A58F-6E7BC5FC01E0}" xr6:coauthVersionLast="47" xr6:coauthVersionMax="47" xr10:uidLastSave="{00000000-0000-0000-0000-000000000000}"/>
  <bookViews>
    <workbookView xWindow="19095" yWindow="0" windowWidth="19410" windowHeight="20925" activeTab="1" xr2:uid="{D2EC6A44-7386-4FB3-946F-AEEB1F120E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R40" i="2"/>
  <c r="R39" i="2"/>
  <c r="R38" i="2"/>
  <c r="R37" i="2"/>
  <c r="R36" i="2"/>
  <c r="P36" i="2"/>
  <c r="O36" i="2"/>
  <c r="N36" i="2"/>
  <c r="M36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Q40" i="2"/>
  <c r="Q39" i="2"/>
  <c r="Q38" i="2"/>
  <c r="Q37" i="2"/>
  <c r="Q36" i="2"/>
  <c r="Q43" i="2"/>
  <c r="P43" i="2"/>
  <c r="O43" i="2"/>
  <c r="N43" i="2"/>
  <c r="M43" i="2"/>
  <c r="L43" i="2"/>
  <c r="J43" i="2"/>
  <c r="H43" i="2"/>
  <c r="G43" i="2"/>
  <c r="F43" i="2"/>
  <c r="E43" i="2"/>
  <c r="D43" i="2"/>
  <c r="C43" i="2"/>
  <c r="I43" i="2"/>
  <c r="Q42" i="2"/>
  <c r="P42" i="2"/>
  <c r="O42" i="2"/>
  <c r="N42" i="2"/>
  <c r="M42" i="2"/>
  <c r="L42" i="2"/>
  <c r="C42" i="2"/>
  <c r="J42" i="2"/>
  <c r="H42" i="2"/>
  <c r="G42" i="2"/>
  <c r="F42" i="2"/>
  <c r="E42" i="2"/>
  <c r="D42" i="2"/>
  <c r="I42" i="2"/>
  <c r="Q41" i="2"/>
  <c r="P41" i="2"/>
  <c r="O41" i="2"/>
  <c r="N41" i="2"/>
  <c r="M41" i="2"/>
  <c r="L41" i="2"/>
  <c r="J41" i="2"/>
  <c r="H41" i="2"/>
  <c r="G41" i="2"/>
  <c r="F41" i="2"/>
  <c r="E41" i="2"/>
  <c r="D41" i="2"/>
  <c r="C41" i="2"/>
  <c r="I41" i="2"/>
  <c r="J40" i="2"/>
  <c r="H40" i="2"/>
  <c r="G40" i="2"/>
  <c r="J39" i="2"/>
  <c r="H39" i="2"/>
  <c r="G39" i="2"/>
  <c r="J38" i="2"/>
  <c r="H38" i="2"/>
  <c r="G38" i="2"/>
  <c r="J37" i="2"/>
  <c r="H37" i="2"/>
  <c r="G37" i="2"/>
  <c r="I40" i="2"/>
  <c r="I39" i="2"/>
  <c r="I38" i="2"/>
  <c r="I37" i="2"/>
  <c r="J36" i="2"/>
  <c r="H36" i="2"/>
  <c r="G36" i="2"/>
  <c r="I36" i="2"/>
  <c r="O25" i="2"/>
  <c r="O24" i="2"/>
  <c r="P24" i="2"/>
  <c r="Q24" i="2"/>
  <c r="P19" i="2"/>
  <c r="O19" i="2"/>
  <c r="N33" i="2"/>
  <c r="M33" i="2"/>
  <c r="L33" i="2"/>
  <c r="N31" i="2"/>
  <c r="M31" i="2"/>
  <c r="L31" i="2"/>
  <c r="N28" i="2"/>
  <c r="M28" i="2"/>
  <c r="L28" i="2"/>
  <c r="T25" i="2"/>
  <c r="N25" i="2"/>
  <c r="M25" i="2"/>
  <c r="L25" i="2"/>
  <c r="N20" i="2"/>
  <c r="M20" i="2"/>
  <c r="L20" i="2"/>
  <c r="T14" i="2"/>
  <c r="R14" i="2"/>
  <c r="R20" i="2" s="1"/>
  <c r="R25" i="2" s="1"/>
  <c r="R28" i="2" s="1"/>
  <c r="R31" i="2" s="1"/>
  <c r="R33" i="2" s="1"/>
  <c r="Q14" i="2"/>
  <c r="Q20" i="2" s="1"/>
  <c r="P14" i="2"/>
  <c r="P20" i="2" s="1"/>
  <c r="O14" i="2"/>
  <c r="O20" i="2" s="1"/>
  <c r="O28" i="2" s="1"/>
  <c r="O31" i="2" s="1"/>
  <c r="O33" i="2" s="1"/>
  <c r="N14" i="2"/>
  <c r="M14" i="2"/>
  <c r="L14" i="2"/>
  <c r="J33" i="2"/>
  <c r="J14" i="2"/>
  <c r="J20" i="2" s="1"/>
  <c r="J25" i="2" s="1"/>
  <c r="J28" i="2" s="1"/>
  <c r="I14" i="2"/>
  <c r="I20" i="2" s="1"/>
  <c r="I25" i="2" s="1"/>
  <c r="I28" i="2" s="1"/>
  <c r="I31" i="2" s="1"/>
  <c r="I33" i="2" s="1"/>
  <c r="G14" i="2"/>
  <c r="G20" i="2" s="1"/>
  <c r="G25" i="2" s="1"/>
  <c r="G28" i="2" s="1"/>
  <c r="G31" i="2" s="1"/>
  <c r="G33" i="2" s="1"/>
  <c r="F14" i="2"/>
  <c r="F20" i="2" s="1"/>
  <c r="F25" i="2" s="1"/>
  <c r="F28" i="2" s="1"/>
  <c r="F31" i="2" s="1"/>
  <c r="F33" i="2" s="1"/>
  <c r="E14" i="2"/>
  <c r="E20" i="2" s="1"/>
  <c r="E25" i="2" s="1"/>
  <c r="E28" i="2" s="1"/>
  <c r="E31" i="2" s="1"/>
  <c r="E33" i="2" s="1"/>
  <c r="D14" i="2"/>
  <c r="D20" i="2" s="1"/>
  <c r="D25" i="2" s="1"/>
  <c r="D28" i="2" s="1"/>
  <c r="D31" i="2" s="1"/>
  <c r="D33" i="2" s="1"/>
  <c r="C14" i="2"/>
  <c r="C20" i="2" s="1"/>
  <c r="C25" i="2" s="1"/>
  <c r="C28" i="2" s="1"/>
  <c r="C31" i="2" s="1"/>
  <c r="C33" i="2" s="1"/>
  <c r="H14" i="2"/>
  <c r="H20" i="2" s="1"/>
  <c r="H25" i="2" s="1"/>
  <c r="H28" i="2" s="1"/>
  <c r="H31" i="2" s="1"/>
  <c r="H33" i="2" s="1"/>
  <c r="I4" i="1"/>
  <c r="R42" i="2" l="1"/>
  <c r="R41" i="2"/>
  <c r="R43" i="2"/>
  <c r="P25" i="2"/>
  <c r="P28" i="2" s="1"/>
  <c r="P31" i="2" s="1"/>
  <c r="P33" i="2" s="1"/>
  <c r="Q25" i="2"/>
  <c r="Q28" i="2" s="1"/>
  <c r="Q31" i="2" s="1"/>
  <c r="Q33" i="2" s="1"/>
  <c r="I7" i="1"/>
</calcChain>
</file>

<file path=xl/sharedStrings.xml><?xml version="1.0" encoding="utf-8"?>
<sst xmlns="http://schemas.openxmlformats.org/spreadsheetml/2006/main" count="89" uniqueCount="81">
  <si>
    <t>Paramount</t>
  </si>
  <si>
    <t>IR</t>
  </si>
  <si>
    <t>PARA</t>
  </si>
  <si>
    <t>numbers in mio USD</t>
  </si>
  <si>
    <t>Price</t>
  </si>
  <si>
    <t>Shares</t>
  </si>
  <si>
    <t>MC</t>
  </si>
  <si>
    <t xml:space="preserve">Cash 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</si>
  <si>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</si>
  <si>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</si>
  <si>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</si>
  <si>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</si>
  <si>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</si>
  <si>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</si>
  <si>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</si>
  <si>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</si>
  <si>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</si>
  <si>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</si>
  <si>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</si>
  <si>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</si>
  <si>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</si>
  <si>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</si>
  <si>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</si>
  <si>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</si>
  <si>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</si>
  <si>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</si>
  <si>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</si>
  <si>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Cost of Sales</t>
  </si>
  <si>
    <t>Gross Profit</t>
  </si>
  <si>
    <t>Programming charges</t>
  </si>
  <si>
    <t>SGA</t>
  </si>
  <si>
    <t>D&amp;A</t>
  </si>
  <si>
    <t>Impairment</t>
  </si>
  <si>
    <t>Restructuring charges</t>
  </si>
  <si>
    <t>Operating Profit</t>
  </si>
  <si>
    <t>Interest Expense</t>
  </si>
  <si>
    <t>Interest Income</t>
  </si>
  <si>
    <t>Gain on investments</t>
  </si>
  <si>
    <t>Other items</t>
  </si>
  <si>
    <t>Pretax Income</t>
  </si>
  <si>
    <t>Tax Expense</t>
  </si>
  <si>
    <t>Net Income from con. Operations</t>
  </si>
  <si>
    <t>Earnings of investee companies</t>
  </si>
  <si>
    <t xml:space="preserve">Minority Interest </t>
  </si>
  <si>
    <t>Net Income to company</t>
  </si>
  <si>
    <t>Loss from discon. Operations</t>
  </si>
  <si>
    <t>EPS</t>
  </si>
  <si>
    <t>Sgement</t>
  </si>
  <si>
    <t>Brands/Products</t>
  </si>
  <si>
    <t>TV Media</t>
  </si>
  <si>
    <t>DTC</t>
  </si>
  <si>
    <t>Filmed Entertainment</t>
  </si>
  <si>
    <t>Paramount Pictures, Nickelodeon Studios etc.</t>
  </si>
  <si>
    <t>% of Rev</t>
  </si>
  <si>
    <t>Competitors</t>
  </si>
  <si>
    <t>Advertising</t>
  </si>
  <si>
    <t xml:space="preserve">Affiliate &amp; Subscription </t>
  </si>
  <si>
    <t>Theatrical</t>
  </si>
  <si>
    <t>Licensing</t>
  </si>
  <si>
    <t>Notes</t>
  </si>
  <si>
    <t>30-6-2023 Sale of Simon &amp; Schuster to KKR</t>
  </si>
  <si>
    <t>Affiliate &amp; Subscription</t>
  </si>
  <si>
    <t>Paramount + Subscriptions</t>
  </si>
  <si>
    <t xml:space="preserve">mainly Paramount + </t>
  </si>
  <si>
    <t xml:space="preserve">Theatrical </t>
  </si>
  <si>
    <t>Licensing &amp; Other</t>
  </si>
  <si>
    <t>DVDs and Blueray, TVOD</t>
  </si>
  <si>
    <t>Super Bowl broadcast on CBS in 2024, Paramount + and Pluto TV</t>
  </si>
  <si>
    <t>Movies: Transformers: Rise of the Beast, IF, A Quiet Place etc, Mission Impossible Dead Reckoning Part one, Teenage Mutant Ninja Turtles</t>
  </si>
  <si>
    <t>CBS, Network 10, Paramount +, M Tv, etc</t>
  </si>
  <si>
    <t>Paramount +, Pluto TV, BET+, noggin</t>
  </si>
  <si>
    <t>TV Media Growth</t>
  </si>
  <si>
    <t>DTC Growth</t>
  </si>
  <si>
    <t>Filmed Entertainment Growth</t>
  </si>
  <si>
    <t>Revenue Growth</t>
  </si>
  <si>
    <t xml:space="preserve">Gross Margin </t>
  </si>
  <si>
    <t xml:space="preserve">Operating Margin </t>
  </si>
  <si>
    <t>Tax Rate</t>
  </si>
  <si>
    <t>Paramount + Subs Growth</t>
  </si>
  <si>
    <t>CEO:</t>
  </si>
  <si>
    <t>George Cheeks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</si>
</sst>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3" fontId="2" fillId="0" borderId="0" xfId="0" applyNumberFormat="1" applyFont="1"/>
    <xf numFmtId="9" fontId="0" fillId="0" borderId="6" xfId="1" applyFont="1" applyBorder="1"/>
    <xf numFmtId="9" fontId="0" fillId="0" borderId="0" xfId="1" applyFont="1" applyBorder="1"/>
    <xf numFmtId="9" fontId="0" fillId="0" borderId="1" xfId="1" applyFont="1" applyBorder="1"/>
    <xf numFmtId="0" fontId="5" fillId="0" borderId="0" xfId="0" applyFont="1"/>
    <xf numFmtId="3" fontId="6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ramount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179E-FD01-40D8-928A-BC979D681487}">
  <dimension ref="A1:J18"/>
  <sheetViews>
    <sheetView topLeftCell="D1" zoomScale="200" zoomScaleNormal="200" workbookViewId="0">
      <selection activeCell="I7" sqref="I7"/>
    </sheetView>
  </sheetViews>
  <sheetFormatPr defaultRowHeight="15" x14ac:dyDescent="0.25"/>
  <cols>
    <col min="1" max="1" width="4.85546875" customWidth="1"/>
    <col min="2" max="2" width="20" bestFit="1" customWidth="1"/>
    <col min="3" max="3" width="42.28515625" bestFit="1" customWidth="1"/>
    <col min="4" max="4" width="8.7109375" bestFit="1" customWidth="1"/>
    <col min="5" max="5" width="12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11.7</v>
      </c>
    </row>
    <row r="3" spans="1:10" x14ac:dyDescent="0.25">
      <c r="H3" t="s">
        <v>5</v>
      </c>
      <c r="I3" s="3">
        <f>40.702683+630.007633</f>
        <v>670.71031600000003</v>
      </c>
      <c r="J3" s="4" t="s">
        <v>18</v>
      </c>
    </row>
    <row r="4" spans="1:10" x14ac:dyDescent="0.25">
      <c r="B4" t="s">
        <v>2</v>
      </c>
      <c r="H4" t="s">
        <v>6</v>
      </c>
      <c r="I4" s="3">
        <f>+I3*I2</f>
        <v>7847.3106971999996</v>
      </c>
    </row>
    <row r="5" spans="1:10" x14ac:dyDescent="0.25">
      <c r="B5" s="5" t="s">
        <v>1</v>
      </c>
      <c r="H5" t="s">
        <v>7</v>
      </c>
      <c r="I5" s="3">
        <v>2661</v>
      </c>
      <c r="J5" s="4" t="s">
        <v>18</v>
      </c>
    </row>
    <row r="6" spans="1:10" x14ac:dyDescent="0.25">
      <c r="H6" t="s">
        <v>8</v>
      </c>
      <c r="I6" s="3">
        <f>14501+0</f>
        <v>14501</v>
      </c>
      <c r="J6" s="4" t="s">
        <v>18</v>
      </c>
    </row>
    <row r="7" spans="1:10" x14ac:dyDescent="0.25">
      <c r="B7" s="6" t="s">
        <v>47</v>
      </c>
      <c r="C7" s="7" t="s">
        <v>48</v>
      </c>
      <c r="D7" s="7" t="s">
        <v>53</v>
      </c>
      <c r="E7" s="8" t="s">
        <v>54</v>
      </c>
      <c r="H7" t="s">
        <v>9</v>
      </c>
      <c r="I7" s="3">
        <f>+I4-I5+I6</f>
        <v>19687.310697199999</v>
      </c>
    </row>
    <row r="8" spans="1:10" x14ac:dyDescent="0.25">
      <c r="B8" s="9" t="s">
        <v>49</v>
      </c>
      <c r="C8" s="10" t="s">
        <v>69</v>
      </c>
      <c r="D8" s="18">
        <v>0.62688976955819753</v>
      </c>
      <c r="E8" s="11"/>
    </row>
    <row r="9" spans="1:10" x14ac:dyDescent="0.25">
      <c r="B9" s="12" t="s">
        <v>50</v>
      </c>
      <c r="C9" t="s">
        <v>70</v>
      </c>
      <c r="D9" s="19">
        <v>0.27594305005137237</v>
      </c>
      <c r="E9" s="13"/>
      <c r="H9" t="s">
        <v>79</v>
      </c>
      <c r="I9" t="s">
        <v>80</v>
      </c>
    </row>
    <row r="10" spans="1:10" x14ac:dyDescent="0.25">
      <c r="B10" s="14" t="s">
        <v>51</v>
      </c>
      <c r="C10" s="15" t="s">
        <v>52</v>
      </c>
      <c r="D10" s="20">
        <v>9.9662410098341411E-2</v>
      </c>
      <c r="E10" s="16"/>
    </row>
    <row r="12" spans="1:10" x14ac:dyDescent="0.25">
      <c r="B12" t="s">
        <v>55</v>
      </c>
      <c r="C12" t="s">
        <v>67</v>
      </c>
    </row>
    <row r="13" spans="1:10" x14ac:dyDescent="0.25">
      <c r="B13" t="s">
        <v>61</v>
      </c>
      <c r="C13" t="s">
        <v>63</v>
      </c>
    </row>
    <row r="14" spans="1:10" x14ac:dyDescent="0.25">
      <c r="B14" t="s">
        <v>64</v>
      </c>
      <c r="C14" t="s">
        <v>68</v>
      </c>
    </row>
    <row r="15" spans="1:10" x14ac:dyDescent="0.25">
      <c r="B15" t="s">
        <v>65</v>
      </c>
      <c r="C15" t="s">
        <v>66</v>
      </c>
    </row>
    <row r="17" spans="2:2" x14ac:dyDescent="0.25">
      <c r="B17" s="21" t="s">
        <v>59</v>
      </c>
    </row>
    <row r="18" spans="2:2" x14ac:dyDescent="0.25">
      <c r="B18" t="s">
        <v>60</v>
      </c>
    </row>
  </sheetData>
  <hyperlinks>
    <hyperlink ref="B5" r:id="rId1" xr:uid="{400D10A1-01D1-4BD6-8FB7-8A1F64257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947-F542-4644-8421-F3B9C093429B}">
  <dimension ref="A1:AH193"/>
  <sheetViews>
    <sheetView tabSelected="1"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5" x14ac:dyDescent="0.25"/>
  <cols>
    <col min="1" max="1" width="5.42578125" bestFit="1" customWidth="1"/>
    <col min="2" max="2" width="30.85546875" bestFit="1" customWidth="1"/>
  </cols>
  <sheetData>
    <row r="1" spans="1:34" x14ac:dyDescent="0.25">
      <c r="A1" s="5" t="s">
        <v>11</v>
      </c>
    </row>
    <row r="2" spans="1:3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34" x14ac:dyDescent="0.25">
      <c r="B3" t="s">
        <v>62</v>
      </c>
      <c r="C3" s="4">
        <v>60</v>
      </c>
      <c r="D3" s="4">
        <v>60.7</v>
      </c>
      <c r="E3" s="4">
        <v>68.400000000000006</v>
      </c>
      <c r="F3" s="4"/>
      <c r="G3" s="4">
        <v>71.2</v>
      </c>
      <c r="H3" s="4">
        <v>68.400000000000006</v>
      </c>
      <c r="I3" s="4">
        <v>71.900000000000006</v>
      </c>
      <c r="J3" s="4"/>
      <c r="L3" s="4"/>
      <c r="M3" s="4"/>
      <c r="N3" s="4"/>
      <c r="O3" s="4"/>
      <c r="P3" s="4"/>
      <c r="Q3" s="4">
        <v>67.5</v>
      </c>
      <c r="R3" s="4"/>
    </row>
    <row r="4" spans="1:34" x14ac:dyDescent="0.25">
      <c r="C4" s="4"/>
      <c r="D4" s="4"/>
      <c r="E4" s="4"/>
      <c r="F4" s="4"/>
      <c r="G4" s="4"/>
      <c r="H4" s="4"/>
      <c r="I4" s="4"/>
      <c r="J4" s="4"/>
      <c r="L4" s="4"/>
      <c r="M4" s="4"/>
      <c r="N4" s="4"/>
      <c r="O4" s="4"/>
      <c r="P4" s="4"/>
      <c r="Q4" s="4"/>
      <c r="R4" s="4"/>
    </row>
    <row r="5" spans="1:34" x14ac:dyDescent="0.25">
      <c r="B5" t="s">
        <v>55</v>
      </c>
      <c r="C5" s="3">
        <v>2651</v>
      </c>
      <c r="D5" s="3">
        <v>2395</v>
      </c>
      <c r="E5" s="3">
        <v>2133</v>
      </c>
      <c r="F5" s="3"/>
      <c r="G5" s="3">
        <v>3096</v>
      </c>
      <c r="H5" s="3">
        <v>2251</v>
      </c>
      <c r="I5" s="3">
        <v>2174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34" x14ac:dyDescent="0.25">
      <c r="B6" t="s">
        <v>56</v>
      </c>
      <c r="C6" s="3">
        <v>3179</v>
      </c>
      <c r="D6" s="3">
        <v>3225</v>
      </c>
      <c r="E6" s="3">
        <v>3262</v>
      </c>
      <c r="F6" s="3"/>
      <c r="G6" s="22">
        <v>557</v>
      </c>
      <c r="H6" s="3">
        <v>3275</v>
      </c>
      <c r="I6" s="3">
        <v>3215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34" x14ac:dyDescent="0.25">
      <c r="B7" t="s">
        <v>57</v>
      </c>
      <c r="C7" s="3">
        <v>127</v>
      </c>
      <c r="D7" s="3">
        <v>231</v>
      </c>
      <c r="E7" s="3">
        <v>377</v>
      </c>
      <c r="F7" s="3"/>
      <c r="G7" s="3">
        <v>153</v>
      </c>
      <c r="H7" s="3">
        <v>138</v>
      </c>
      <c r="I7" s="3">
        <v>108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4" x14ac:dyDescent="0.25">
      <c r="B8" t="s">
        <v>58</v>
      </c>
      <c r="C8" s="3">
        <v>1308</v>
      </c>
      <c r="D8" s="3">
        <v>1755</v>
      </c>
      <c r="E8" s="3">
        <v>1361</v>
      </c>
      <c r="F8" s="3"/>
      <c r="G8" s="3">
        <v>1079</v>
      </c>
      <c r="H8" s="3">
        <v>1149</v>
      </c>
      <c r="I8" s="3">
        <v>1234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B9" t="s">
        <v>49</v>
      </c>
      <c r="C9" s="3">
        <v>5193</v>
      </c>
      <c r="D9" s="3">
        <v>5157</v>
      </c>
      <c r="E9" s="3">
        <v>4567</v>
      </c>
      <c r="F9" s="3"/>
      <c r="G9" s="3">
        <v>5231</v>
      </c>
      <c r="H9" s="3">
        <v>4271</v>
      </c>
      <c r="I9" s="3">
        <v>4298</v>
      </c>
      <c r="J9" s="3"/>
      <c r="K9" s="3"/>
      <c r="L9" s="3"/>
      <c r="M9" s="3"/>
      <c r="N9" s="3"/>
      <c r="O9" s="3"/>
      <c r="P9" s="3">
        <v>21732</v>
      </c>
      <c r="Q9" s="3">
        <v>20085</v>
      </c>
      <c r="R9" s="3">
        <v>18779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B10" t="s">
        <v>50</v>
      </c>
      <c r="C10" s="3">
        <v>1510</v>
      </c>
      <c r="D10" s="3">
        <v>1665</v>
      </c>
      <c r="E10" s="3">
        <v>1692</v>
      </c>
      <c r="F10" s="3"/>
      <c r="G10" s="3">
        <v>1879</v>
      </c>
      <c r="H10" s="3">
        <v>1880</v>
      </c>
      <c r="I10" s="3">
        <v>1860</v>
      </c>
      <c r="J10" s="3"/>
      <c r="K10" s="3"/>
      <c r="L10" s="3"/>
      <c r="M10" s="3"/>
      <c r="N10" s="3"/>
      <c r="O10" s="3"/>
      <c r="P10" s="3">
        <v>4904</v>
      </c>
      <c r="Q10" s="3">
        <v>6736</v>
      </c>
      <c r="R10" s="3">
        <v>7632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B11" t="s">
        <v>51</v>
      </c>
      <c r="C11" s="3">
        <v>588</v>
      </c>
      <c r="D11" s="3">
        <v>831</v>
      </c>
      <c r="E11" s="3">
        <v>891</v>
      </c>
      <c r="F11" s="3"/>
      <c r="G11" s="3">
        <v>605</v>
      </c>
      <c r="H11" s="3">
        <v>679</v>
      </c>
      <c r="I11" s="3">
        <v>590</v>
      </c>
      <c r="J11" s="3"/>
      <c r="K11" s="3"/>
      <c r="L11" s="3"/>
      <c r="M11" s="3"/>
      <c r="N11" s="3"/>
      <c r="O11" s="3"/>
      <c r="P11" s="3">
        <v>3706</v>
      </c>
      <c r="Q11" s="3">
        <v>2957</v>
      </c>
      <c r="R11" s="3">
        <v>2955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s="1" customFormat="1" x14ac:dyDescent="0.25">
      <c r="B12" s="1" t="s">
        <v>26</v>
      </c>
      <c r="C12" s="17">
        <v>7265</v>
      </c>
      <c r="D12" s="17">
        <v>7616</v>
      </c>
      <c r="E12" s="17">
        <v>7133</v>
      </c>
      <c r="F12" s="17"/>
      <c r="G12" s="17">
        <v>7685</v>
      </c>
      <c r="H12" s="17">
        <v>6813</v>
      </c>
      <c r="I12" s="17">
        <v>6731</v>
      </c>
      <c r="J12" s="17"/>
      <c r="K12" s="17"/>
      <c r="L12" s="17"/>
      <c r="M12" s="17"/>
      <c r="N12" s="17"/>
      <c r="O12" s="17">
        <v>28586</v>
      </c>
      <c r="P12" s="17">
        <v>30154</v>
      </c>
      <c r="Q12" s="17">
        <v>29652</v>
      </c>
      <c r="R12" s="17">
        <v>29213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x14ac:dyDescent="0.25">
      <c r="B13" t="s">
        <v>27</v>
      </c>
      <c r="C13" s="3">
        <v>4964</v>
      </c>
      <c r="D13" s="3">
        <v>5227</v>
      </c>
      <c r="E13" s="3">
        <v>4681</v>
      </c>
      <c r="F13" s="3"/>
      <c r="G13" s="3">
        <v>5036</v>
      </c>
      <c r="H13" s="3">
        <v>4367</v>
      </c>
      <c r="I13" s="3">
        <v>4342</v>
      </c>
      <c r="J13" s="3"/>
      <c r="K13" s="3"/>
      <c r="L13" s="3"/>
      <c r="M13" s="3"/>
      <c r="N13" s="3"/>
      <c r="O13" s="3">
        <v>17744</v>
      </c>
      <c r="P13" s="3">
        <v>19845</v>
      </c>
      <c r="Q13" s="3">
        <v>20017</v>
      </c>
      <c r="R13" s="3">
        <v>19437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B14" t="s">
        <v>28</v>
      </c>
      <c r="C14" s="3">
        <f t="shared" ref="C14:G14" si="0">+C12-C13</f>
        <v>2301</v>
      </c>
      <c r="D14" s="3">
        <f t="shared" si="0"/>
        <v>2389</v>
      </c>
      <c r="E14" s="3">
        <f t="shared" si="0"/>
        <v>2452</v>
      </c>
      <c r="F14" s="3">
        <f t="shared" si="0"/>
        <v>0</v>
      </c>
      <c r="G14" s="3">
        <f t="shared" si="0"/>
        <v>2649</v>
      </c>
      <c r="H14" s="3">
        <f>+H12-H13</f>
        <v>2446</v>
      </c>
      <c r="I14" s="3">
        <f t="shared" ref="I14:J14" si="1">+I12-I13</f>
        <v>2389</v>
      </c>
      <c r="J14" s="3">
        <f t="shared" si="1"/>
        <v>0</v>
      </c>
      <c r="K14" s="3"/>
      <c r="L14" s="3">
        <f t="shared" ref="L14" si="2">+L12-L13</f>
        <v>0</v>
      </c>
      <c r="M14" s="3">
        <f t="shared" ref="M14" si="3">+M12-M13</f>
        <v>0</v>
      </c>
      <c r="N14" s="3">
        <f t="shared" ref="N14" si="4">+N12-N13</f>
        <v>0</v>
      </c>
      <c r="O14" s="3">
        <f t="shared" ref="O14" si="5">+O12-O13</f>
        <v>10842</v>
      </c>
      <c r="P14" s="3">
        <f t="shared" ref="P14" si="6">+P12-P13</f>
        <v>10309</v>
      </c>
      <c r="Q14" s="3">
        <f t="shared" ref="Q14" si="7">+Q12-Q13</f>
        <v>9635</v>
      </c>
      <c r="R14" s="3">
        <f t="shared" ref="R14" si="8">+R12-R13</f>
        <v>9776</v>
      </c>
      <c r="S14" s="3"/>
      <c r="T14" s="3">
        <f t="shared" ref="T14" si="9">+T12-T13</f>
        <v>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B15" t="s">
        <v>29</v>
      </c>
      <c r="C15" s="3">
        <v>1674</v>
      </c>
      <c r="D15" s="3">
        <v>697</v>
      </c>
      <c r="E15" s="3">
        <v>0</v>
      </c>
      <c r="F15" s="3"/>
      <c r="G15" s="3">
        <v>1118</v>
      </c>
      <c r="H15" s="3">
        <v>0</v>
      </c>
      <c r="I15" s="3">
        <v>0</v>
      </c>
      <c r="J15" s="3"/>
      <c r="K15" s="3"/>
      <c r="L15" s="3"/>
      <c r="M15" s="3"/>
      <c r="N15" s="3"/>
      <c r="O15" s="3">
        <v>0</v>
      </c>
      <c r="P15" s="3">
        <v>0</v>
      </c>
      <c r="Q15" s="3">
        <v>2371</v>
      </c>
      <c r="R15" s="3">
        <v>1118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B16" t="s">
        <v>30</v>
      </c>
      <c r="C16" s="3">
        <v>1753</v>
      </c>
      <c r="D16" s="3">
        <v>1783</v>
      </c>
      <c r="E16" s="3">
        <v>1736</v>
      </c>
      <c r="F16" s="3"/>
      <c r="G16" s="3">
        <v>1662</v>
      </c>
      <c r="H16" s="3">
        <v>1579</v>
      </c>
      <c r="I16" s="3">
        <v>1531</v>
      </c>
      <c r="J16" s="3"/>
      <c r="K16" s="3"/>
      <c r="L16" s="3"/>
      <c r="M16" s="3"/>
      <c r="N16" s="3"/>
      <c r="O16" s="3">
        <v>6398</v>
      </c>
      <c r="P16" s="3">
        <v>7033</v>
      </c>
      <c r="Q16" s="3">
        <v>7245</v>
      </c>
      <c r="R16" s="3">
        <v>6658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34" x14ac:dyDescent="0.25">
      <c r="B17" t="s">
        <v>31</v>
      </c>
      <c r="C17" s="3">
        <v>100</v>
      </c>
      <c r="D17" s="3">
        <v>105</v>
      </c>
      <c r="E17" s="3">
        <v>105</v>
      </c>
      <c r="F17" s="3"/>
      <c r="G17" s="3">
        <v>100</v>
      </c>
      <c r="H17" s="3">
        <v>101</v>
      </c>
      <c r="I17" s="3">
        <v>96</v>
      </c>
      <c r="J17" s="3"/>
      <c r="K17" s="3"/>
      <c r="L17" s="3"/>
      <c r="M17" s="3"/>
      <c r="N17" s="3"/>
      <c r="O17" s="3">
        <v>390</v>
      </c>
      <c r="P17" s="3">
        <v>378</v>
      </c>
      <c r="Q17" s="3">
        <v>418</v>
      </c>
      <c r="R17" s="3">
        <v>392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2:34" x14ac:dyDescent="0.25">
      <c r="B18" t="s">
        <v>32</v>
      </c>
      <c r="C18" s="3">
        <v>0</v>
      </c>
      <c r="D18" s="3">
        <v>0</v>
      </c>
      <c r="E18" s="3">
        <v>0</v>
      </c>
      <c r="F18" s="3"/>
      <c r="G18" s="3">
        <v>0</v>
      </c>
      <c r="H18" s="3">
        <v>5996</v>
      </c>
      <c r="I18" s="3">
        <v>104</v>
      </c>
      <c r="J18" s="3"/>
      <c r="K18" s="3"/>
      <c r="L18" s="3"/>
      <c r="M18" s="3"/>
      <c r="N18" s="3"/>
      <c r="O18" s="3">
        <v>0</v>
      </c>
      <c r="P18" s="3">
        <v>27</v>
      </c>
      <c r="Q18" s="3">
        <v>83</v>
      </c>
      <c r="R18" s="3">
        <v>6130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 x14ac:dyDescent="0.25">
      <c r="B19" t="s">
        <v>33</v>
      </c>
      <c r="C19" s="3">
        <v>0</v>
      </c>
      <c r="D19" s="3">
        <v>54</v>
      </c>
      <c r="E19" s="3">
        <v>-10</v>
      </c>
      <c r="F19" s="3"/>
      <c r="G19" s="3">
        <v>186</v>
      </c>
      <c r="H19" s="3">
        <v>88</v>
      </c>
      <c r="I19" s="3">
        <v>321</v>
      </c>
      <c r="J19" s="3"/>
      <c r="K19" s="3"/>
      <c r="L19" s="3"/>
      <c r="M19" s="3"/>
      <c r="N19" s="3"/>
      <c r="O19" s="3">
        <f>100-2343</f>
        <v>-2243</v>
      </c>
      <c r="P19" s="3">
        <f>585-56</f>
        <v>529</v>
      </c>
      <c r="Q19" s="3">
        <v>-31</v>
      </c>
      <c r="R19" s="3">
        <v>747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2:34" x14ac:dyDescent="0.25">
      <c r="B20" t="s">
        <v>34</v>
      </c>
      <c r="C20" s="3">
        <f t="shared" ref="C20:G20" si="10">+C14-SUM(C15:C19)</f>
        <v>-1226</v>
      </c>
      <c r="D20" s="3">
        <f t="shared" si="10"/>
        <v>-250</v>
      </c>
      <c r="E20" s="3">
        <f t="shared" si="10"/>
        <v>621</v>
      </c>
      <c r="F20" s="3">
        <f t="shared" si="10"/>
        <v>0</v>
      </c>
      <c r="G20" s="3">
        <f t="shared" si="10"/>
        <v>-417</v>
      </c>
      <c r="H20" s="3">
        <f>+H14-SUM(H15:H19)</f>
        <v>-5318</v>
      </c>
      <c r="I20" s="3">
        <f t="shared" ref="I20:J20" si="11">+I14-SUM(I15:I19)</f>
        <v>337</v>
      </c>
      <c r="J20" s="3">
        <f t="shared" si="11"/>
        <v>0</v>
      </c>
      <c r="K20" s="3"/>
      <c r="L20" s="3">
        <f t="shared" ref="L20" si="12">+L14-SUM(L15:L19)</f>
        <v>0</v>
      </c>
      <c r="M20" s="3">
        <f t="shared" ref="M20" si="13">+M14-SUM(M15:M19)</f>
        <v>0</v>
      </c>
      <c r="N20" s="3">
        <f t="shared" ref="N20" si="14">+N14-SUM(N15:N19)</f>
        <v>0</v>
      </c>
      <c r="O20" s="3">
        <f t="shared" ref="O20" si="15">+O14-SUM(O15:O19)</f>
        <v>6297</v>
      </c>
      <c r="P20" s="3">
        <f t="shared" ref="P20" si="16">+P14-SUM(P15:P19)</f>
        <v>2342</v>
      </c>
      <c r="Q20" s="3">
        <f t="shared" ref="Q20" si="17">+Q14-SUM(Q15:Q19)</f>
        <v>-451</v>
      </c>
      <c r="R20" s="3">
        <f t="shared" ref="R20" si="18">+R14-SUM(R15:R19)</f>
        <v>-5269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2:34" x14ac:dyDescent="0.25">
      <c r="B21" t="s">
        <v>35</v>
      </c>
      <c r="C21" s="3">
        <v>226</v>
      </c>
      <c r="D21" s="3">
        <v>240</v>
      </c>
      <c r="E21" s="3">
        <v>232</v>
      </c>
      <c r="F21" s="3"/>
      <c r="G21" s="3">
        <v>221</v>
      </c>
      <c r="H21" s="3">
        <v>215</v>
      </c>
      <c r="I21" s="3">
        <v>209</v>
      </c>
      <c r="J21" s="3"/>
      <c r="K21" s="3"/>
      <c r="L21" s="3"/>
      <c r="M21" s="3"/>
      <c r="N21" s="3"/>
      <c r="O21" s="3">
        <v>986</v>
      </c>
      <c r="P21" s="3">
        <v>931</v>
      </c>
      <c r="Q21" s="3">
        <v>920</v>
      </c>
      <c r="R21" s="3">
        <v>860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2:34" x14ac:dyDescent="0.25">
      <c r="B22" t="s">
        <v>36</v>
      </c>
      <c r="C22" s="3">
        <v>35</v>
      </c>
      <c r="D22" s="3">
        <v>33</v>
      </c>
      <c r="E22" s="3">
        <v>29</v>
      </c>
      <c r="F22" s="3"/>
      <c r="G22" s="3">
        <v>45</v>
      </c>
      <c r="H22" s="3">
        <v>35</v>
      </c>
      <c r="I22" s="3">
        <v>31</v>
      </c>
      <c r="J22" s="3"/>
      <c r="K22" s="3"/>
      <c r="L22" s="3"/>
      <c r="M22" s="3"/>
      <c r="N22" s="3"/>
      <c r="O22" s="3">
        <v>53</v>
      </c>
      <c r="P22" s="3">
        <v>108</v>
      </c>
      <c r="Q22" s="3">
        <v>137</v>
      </c>
      <c r="R22" s="3">
        <v>151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2:34" x14ac:dyDescent="0.25">
      <c r="B23" t="s">
        <v>37</v>
      </c>
      <c r="C23" s="3">
        <v>0</v>
      </c>
      <c r="D23" s="3">
        <v>168</v>
      </c>
      <c r="E23" s="3">
        <v>0</v>
      </c>
      <c r="F23" s="3"/>
      <c r="G23" s="3">
        <v>-4</v>
      </c>
      <c r="H23" s="3">
        <v>0</v>
      </c>
      <c r="I23" s="3">
        <v>0</v>
      </c>
      <c r="J23" s="3"/>
      <c r="K23" s="3"/>
      <c r="L23" s="3"/>
      <c r="M23" s="3"/>
      <c r="N23" s="3"/>
      <c r="O23" s="3">
        <v>47</v>
      </c>
      <c r="P23" s="3">
        <v>-9</v>
      </c>
      <c r="Q23" s="3">
        <v>168</v>
      </c>
      <c r="R23" s="3">
        <v>-17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2:34" x14ac:dyDescent="0.25">
      <c r="B24" t="s">
        <v>38</v>
      </c>
      <c r="C24" s="3">
        <v>-46</v>
      </c>
      <c r="D24" s="3">
        <v>-60</v>
      </c>
      <c r="E24" s="3">
        <v>-42</v>
      </c>
      <c r="F24" s="3"/>
      <c r="G24" s="3">
        <v>-38</v>
      </c>
      <c r="H24" s="3">
        <v>-49</v>
      </c>
      <c r="I24" s="3">
        <v>-39</v>
      </c>
      <c r="J24" s="3"/>
      <c r="K24" s="3"/>
      <c r="L24" s="3"/>
      <c r="M24" s="3"/>
      <c r="N24" s="3"/>
      <c r="O24" s="3">
        <f>-128-77</f>
        <v>-205</v>
      </c>
      <c r="P24" s="3">
        <f>-120-124</f>
        <v>-244</v>
      </c>
      <c r="Q24" s="3">
        <f>29-216</f>
        <v>-187</v>
      </c>
      <c r="R24" s="3">
        <v>-182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2:34" x14ac:dyDescent="0.25">
      <c r="B25" t="s">
        <v>39</v>
      </c>
      <c r="C25" s="3">
        <f t="shared" ref="C25:G25" si="19">+C20-C21+C22+C23+C24</f>
        <v>-1463</v>
      </c>
      <c r="D25" s="3">
        <f t="shared" si="19"/>
        <v>-349</v>
      </c>
      <c r="E25" s="3">
        <f t="shared" si="19"/>
        <v>376</v>
      </c>
      <c r="F25" s="3">
        <f t="shared" si="19"/>
        <v>0</v>
      </c>
      <c r="G25" s="3">
        <f t="shared" si="19"/>
        <v>-635</v>
      </c>
      <c r="H25" s="3">
        <f>+H20-H21+H22+H23+H24</f>
        <v>-5547</v>
      </c>
      <c r="I25" s="3">
        <f t="shared" ref="I25:J25" si="20">+I20-I21+I22+I23+I24</f>
        <v>120</v>
      </c>
      <c r="J25" s="3">
        <f t="shared" si="20"/>
        <v>0</v>
      </c>
      <c r="K25" s="3"/>
      <c r="L25" s="3">
        <f t="shared" ref="L25" si="21">+L20-L21+L22+L23+L24</f>
        <v>0</v>
      </c>
      <c r="M25" s="3">
        <f t="shared" ref="M25" si="22">+M20-M21+M22+M23+M24</f>
        <v>0</v>
      </c>
      <c r="N25" s="3">
        <f t="shared" ref="N25" si="23">+N20-N21+N22+N23+N24</f>
        <v>0</v>
      </c>
      <c r="O25" s="3">
        <f>+O20-O21+O22+O23+O24</f>
        <v>5206</v>
      </c>
      <c r="P25" s="3">
        <f t="shared" ref="P25" si="24">+P20-P21+P22+P23+P24</f>
        <v>1266</v>
      </c>
      <c r="Q25" s="3">
        <f t="shared" ref="Q25" si="25">+Q20-Q21+Q22+Q23+Q24</f>
        <v>-1253</v>
      </c>
      <c r="R25" s="3">
        <f t="shared" ref="R25" si="26">+R20-R21+R22+R23+R24</f>
        <v>-6177</v>
      </c>
      <c r="S25" s="3"/>
      <c r="T25" s="3">
        <f t="shared" ref="T25" si="27">+T20-T21+T22+T23+T24</f>
        <v>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x14ac:dyDescent="0.25">
      <c r="B26" t="s">
        <v>40</v>
      </c>
      <c r="C26" s="3">
        <v>-381</v>
      </c>
      <c r="D26" s="3">
        <v>-95</v>
      </c>
      <c r="E26" s="3">
        <v>40</v>
      </c>
      <c r="F26" s="3"/>
      <c r="G26" s="3">
        <v>-172</v>
      </c>
      <c r="H26" s="3">
        <v>-215</v>
      </c>
      <c r="I26" s="3">
        <v>45</v>
      </c>
      <c r="J26" s="3"/>
      <c r="K26" s="3"/>
      <c r="L26" s="3"/>
      <c r="M26" s="3"/>
      <c r="N26" s="3"/>
      <c r="O26" s="3">
        <v>646</v>
      </c>
      <c r="P26" s="3">
        <v>227</v>
      </c>
      <c r="Q26" s="3">
        <v>-361</v>
      </c>
      <c r="R26" s="3">
        <v>-305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2:34" x14ac:dyDescent="0.25">
      <c r="B27" t="s">
        <v>42</v>
      </c>
      <c r="C27" s="3">
        <v>-75</v>
      </c>
      <c r="D27" s="3">
        <v>-109</v>
      </c>
      <c r="E27" s="3">
        <v>-75</v>
      </c>
      <c r="F27" s="3"/>
      <c r="G27" s="3">
        <v>-90</v>
      </c>
      <c r="H27" s="3">
        <v>-72</v>
      </c>
      <c r="I27" s="3">
        <v>-59</v>
      </c>
      <c r="J27" s="3"/>
      <c r="K27" s="3"/>
      <c r="L27" s="3"/>
      <c r="M27" s="3"/>
      <c r="N27" s="3"/>
      <c r="O27" s="3">
        <v>-91</v>
      </c>
      <c r="P27" s="3">
        <v>-204</v>
      </c>
      <c r="Q27" s="3">
        <v>-360</v>
      </c>
      <c r="R27" s="3">
        <v>-291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2:34" x14ac:dyDescent="0.25">
      <c r="B28" t="s">
        <v>41</v>
      </c>
      <c r="C28" s="3">
        <f t="shared" ref="C28:G28" si="28">+C25-C26+C27</f>
        <v>-1157</v>
      </c>
      <c r="D28" s="3">
        <f t="shared" si="28"/>
        <v>-363</v>
      </c>
      <c r="E28" s="3">
        <f t="shared" si="28"/>
        <v>261</v>
      </c>
      <c r="F28" s="3">
        <f t="shared" si="28"/>
        <v>0</v>
      </c>
      <c r="G28" s="3">
        <f t="shared" si="28"/>
        <v>-553</v>
      </c>
      <c r="H28" s="3">
        <f>+H25-H26+H27</f>
        <v>-5404</v>
      </c>
      <c r="I28" s="3">
        <f t="shared" ref="I28:J28" si="29">+I25-I26+I27</f>
        <v>16</v>
      </c>
      <c r="J28" s="3">
        <f t="shared" si="29"/>
        <v>0</v>
      </c>
      <c r="K28" s="3"/>
      <c r="L28" s="3">
        <f t="shared" ref="L28" si="30">+L25-L26+L27</f>
        <v>0</v>
      </c>
      <c r="M28" s="3">
        <f t="shared" ref="M28" si="31">+M25-M26+M27</f>
        <v>0</v>
      </c>
      <c r="N28" s="3">
        <f t="shared" ref="N28" si="32">+N25-N26+N27</f>
        <v>0</v>
      </c>
      <c r="O28" s="3">
        <f t="shared" ref="O28" si="33">+O25-O26+O27</f>
        <v>4469</v>
      </c>
      <c r="P28" s="3">
        <f t="shared" ref="P28" si="34">+P25-P26+P27</f>
        <v>835</v>
      </c>
      <c r="Q28" s="3">
        <f t="shared" ref="Q28" si="35">+Q25-Q26+Q27</f>
        <v>-1252</v>
      </c>
      <c r="R28" s="3">
        <f t="shared" ref="R28" si="36">+R25-R26+R27</f>
        <v>-6163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2:34" x14ac:dyDescent="0.25">
      <c r="B29" t="s">
        <v>45</v>
      </c>
      <c r="C29" s="3">
        <v>-45</v>
      </c>
      <c r="D29" s="3">
        <v>-73</v>
      </c>
      <c r="E29" s="3">
        <v>-48</v>
      </c>
      <c r="F29" s="3"/>
      <c r="G29" s="3">
        <v>-9</v>
      </c>
      <c r="H29" s="3">
        <v>0</v>
      </c>
      <c r="I29" s="3">
        <v>-5</v>
      </c>
      <c r="J29" s="3"/>
      <c r="K29" s="3"/>
      <c r="L29" s="3"/>
      <c r="M29" s="3"/>
      <c r="N29" s="3"/>
      <c r="O29" s="3">
        <v>-162</v>
      </c>
      <c r="P29" s="3">
        <v>-379</v>
      </c>
      <c r="Q29" s="3">
        <v>-676</v>
      </c>
      <c r="R29" s="3">
        <v>-14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2:34" x14ac:dyDescent="0.25">
      <c r="B30" t="s">
        <v>43</v>
      </c>
      <c r="C30" s="3">
        <v>6</v>
      </c>
      <c r="D30" s="3">
        <v>9</v>
      </c>
      <c r="E30" s="3">
        <v>14</v>
      </c>
      <c r="F30" s="3"/>
      <c r="G30" s="3">
        <v>10</v>
      </c>
      <c r="H30" s="3">
        <v>9</v>
      </c>
      <c r="I30" s="3">
        <v>20</v>
      </c>
      <c r="J30" s="3"/>
      <c r="K30" s="3"/>
      <c r="L30" s="3"/>
      <c r="M30" s="3"/>
      <c r="N30" s="3"/>
      <c r="O30" s="3">
        <v>88</v>
      </c>
      <c r="P30" s="3">
        <v>110</v>
      </c>
      <c r="Q30" s="3">
        <v>32</v>
      </c>
      <c r="R30" s="3">
        <v>41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2:34" x14ac:dyDescent="0.25">
      <c r="B31" t="s">
        <v>44</v>
      </c>
      <c r="C31" s="3">
        <f t="shared" ref="C31:G31" si="37">+C28-SUM(C29:C30)</f>
        <v>-1118</v>
      </c>
      <c r="D31" s="3">
        <f t="shared" si="37"/>
        <v>-299</v>
      </c>
      <c r="E31" s="3">
        <f t="shared" si="37"/>
        <v>295</v>
      </c>
      <c r="F31" s="3">
        <f t="shared" si="37"/>
        <v>0</v>
      </c>
      <c r="G31" s="3">
        <f t="shared" si="37"/>
        <v>-554</v>
      </c>
      <c r="H31" s="3">
        <f>+H28-SUM(H29:H30)</f>
        <v>-5413</v>
      </c>
      <c r="I31" s="3">
        <f t="shared" ref="I31" si="38">+I28-SUM(I29:I30)</f>
        <v>1</v>
      </c>
      <c r="J31" s="3"/>
      <c r="K31" s="3"/>
      <c r="L31" s="3">
        <f t="shared" ref="L31" si="39">+L28-SUM(L29:L30)</f>
        <v>0</v>
      </c>
      <c r="M31" s="3">
        <f t="shared" ref="M31" si="40">+M28-SUM(M29:M30)</f>
        <v>0</v>
      </c>
      <c r="N31" s="3">
        <f t="shared" ref="N31" si="41">+N28-SUM(N29:N30)</f>
        <v>0</v>
      </c>
      <c r="O31" s="3">
        <f t="shared" ref="O31" si="42">+O28-SUM(O29:O30)</f>
        <v>4543</v>
      </c>
      <c r="P31" s="3">
        <f t="shared" ref="P31" si="43">+P28-SUM(P29:P30)</f>
        <v>1104</v>
      </c>
      <c r="Q31" s="3">
        <f t="shared" ref="Q31" si="44">+Q28-SUM(Q29:Q30)</f>
        <v>-608</v>
      </c>
      <c r="R31" s="3">
        <f t="shared" ref="R31" si="45">+R28-SUM(R29:R30)</f>
        <v>-6190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2:3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2:34" x14ac:dyDescent="0.25">
      <c r="B33" t="s">
        <v>46</v>
      </c>
      <c r="C33" s="2">
        <f t="shared" ref="C33:G33" si="46">+C31/C34</f>
        <v>-1.717357910906298</v>
      </c>
      <c r="D33" s="2">
        <f t="shared" si="46"/>
        <v>-0.45929339477726572</v>
      </c>
      <c r="E33" s="2">
        <f t="shared" si="46"/>
        <v>0.45245398773006135</v>
      </c>
      <c r="F33" s="2" t="e">
        <f t="shared" si="46"/>
        <v>#DIV/0!</v>
      </c>
      <c r="G33" s="2">
        <f t="shared" si="46"/>
        <v>-0.84709480122324154</v>
      </c>
      <c r="H33" s="2">
        <f>+H31/H34</f>
        <v>-8.11544227886057</v>
      </c>
      <c r="I33" s="2">
        <f t="shared" ref="I33:J33" si="47">+I31/I34</f>
        <v>1.4992503748125937E-3</v>
      </c>
      <c r="J33" s="2" t="e">
        <f t="shared" si="47"/>
        <v>#DIV/0!</v>
      </c>
      <c r="K33" s="3"/>
      <c r="L33" s="2" t="e">
        <f t="shared" ref="L33" si="48">+L31/L34</f>
        <v>#DIV/0!</v>
      </c>
      <c r="M33" s="2" t="e">
        <f t="shared" ref="M33" si="49">+M31/M34</f>
        <v>#DIV/0!</v>
      </c>
      <c r="N33" s="2" t="e">
        <f t="shared" ref="N33" si="50">+N31/N34</f>
        <v>#DIV/0!</v>
      </c>
      <c r="O33" s="2">
        <f t="shared" ref="O33" si="51">+O31/O34</f>
        <v>7.0873634945397814</v>
      </c>
      <c r="P33" s="2">
        <f t="shared" ref="P33" si="52">+P31/P34</f>
        <v>1.7010785824345147</v>
      </c>
      <c r="Q33" s="2">
        <f t="shared" ref="Q33" si="53">+Q31/Q34</f>
        <v>-0.93251533742331283</v>
      </c>
      <c r="R33" s="2">
        <f t="shared" ref="R33" si="54">+R31/R34</f>
        <v>-9.3222891566265051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2:34" x14ac:dyDescent="0.25">
      <c r="B34" t="s">
        <v>5</v>
      </c>
      <c r="C34" s="3">
        <v>651</v>
      </c>
      <c r="D34" s="3">
        <v>651</v>
      </c>
      <c r="E34" s="3">
        <v>652</v>
      </c>
      <c r="F34" s="3"/>
      <c r="G34" s="3">
        <v>654</v>
      </c>
      <c r="H34" s="3">
        <v>667</v>
      </c>
      <c r="I34" s="3">
        <v>667</v>
      </c>
      <c r="J34" s="3"/>
      <c r="K34" s="3"/>
      <c r="L34" s="3"/>
      <c r="M34" s="3"/>
      <c r="N34" s="3"/>
      <c r="O34" s="3">
        <v>641</v>
      </c>
      <c r="P34" s="3">
        <v>649</v>
      </c>
      <c r="Q34" s="3">
        <v>652</v>
      </c>
      <c r="R34" s="3">
        <v>664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2:3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2:34" x14ac:dyDescent="0.25">
      <c r="B36" t="s">
        <v>78</v>
      </c>
      <c r="C36" s="3"/>
      <c r="D36" s="3"/>
      <c r="E36" s="3"/>
      <c r="F36" s="3"/>
      <c r="G36" s="23">
        <f t="shared" ref="G36:H36" si="55">+G3/C3-1</f>
        <v>0.18666666666666676</v>
      </c>
      <c r="H36" s="23">
        <f t="shared" si="55"/>
        <v>0.12685337726523893</v>
      </c>
      <c r="I36" s="23">
        <f>+I3/E3-1</f>
        <v>5.1169590643274754E-2</v>
      </c>
      <c r="J36" s="23" t="e">
        <f t="shared" ref="J36" si="56">+J3/F3-1</f>
        <v>#DIV/0!</v>
      </c>
      <c r="K36" s="3"/>
      <c r="L36" s="3"/>
      <c r="M36" s="3" t="e">
        <f t="shared" ref="M36:P36" si="57">+M3/L3-1</f>
        <v>#DIV/0!</v>
      </c>
      <c r="N36" s="3" t="e">
        <f t="shared" si="57"/>
        <v>#DIV/0!</v>
      </c>
      <c r="O36" s="3" t="e">
        <f t="shared" si="57"/>
        <v>#DIV/0!</v>
      </c>
      <c r="P36" s="3" t="e">
        <f t="shared" si="57"/>
        <v>#DIV/0!</v>
      </c>
      <c r="Q36" s="23" t="e">
        <f>+Q3/P3-1</f>
        <v>#DIV/0!</v>
      </c>
      <c r="R36" s="23">
        <f t="shared" ref="R36" si="58">+R3/Q3-1</f>
        <v>-1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2:34" x14ac:dyDescent="0.25">
      <c r="B37" t="s">
        <v>71</v>
      </c>
      <c r="C37" s="3"/>
      <c r="D37" s="3"/>
      <c r="E37" s="3"/>
      <c r="F37" s="3"/>
      <c r="G37" s="23">
        <f t="shared" ref="G37:H40" si="59">+G9/C9-1</f>
        <v>7.3175428461389469E-3</v>
      </c>
      <c r="H37" s="23">
        <f t="shared" si="59"/>
        <v>-0.17180531316656966</v>
      </c>
      <c r="I37" s="23">
        <f>+I9/E9-1</f>
        <v>-5.8900810159842387E-2</v>
      </c>
      <c r="J37" s="23" t="e">
        <f t="shared" ref="J37:J40" si="60">+J9/F9-1</f>
        <v>#DIV/0!</v>
      </c>
      <c r="K37" s="3"/>
      <c r="L37" s="3"/>
      <c r="M37" s="23" t="e">
        <f t="shared" ref="M37:P40" si="61">+M9/L9-1</f>
        <v>#DIV/0!</v>
      </c>
      <c r="N37" s="23" t="e">
        <f t="shared" si="61"/>
        <v>#DIV/0!</v>
      </c>
      <c r="O37" s="23" t="e">
        <f t="shared" si="61"/>
        <v>#DIV/0!</v>
      </c>
      <c r="P37" s="23" t="e">
        <f t="shared" si="61"/>
        <v>#DIV/0!</v>
      </c>
      <c r="Q37" s="23">
        <f>+Q9/P9-1</f>
        <v>-7.5786858089453291E-2</v>
      </c>
      <c r="R37" s="23">
        <f t="shared" ref="R37" si="62">+R9/Q9-1</f>
        <v>-6.5023649489668878E-2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2:34" x14ac:dyDescent="0.25">
      <c r="B38" t="s">
        <v>72</v>
      </c>
      <c r="C38" s="3"/>
      <c r="D38" s="3"/>
      <c r="E38" s="3"/>
      <c r="F38" s="3"/>
      <c r="G38" s="23">
        <f t="shared" si="59"/>
        <v>0.24437086092715221</v>
      </c>
      <c r="H38" s="23">
        <f t="shared" si="59"/>
        <v>0.12912912912912922</v>
      </c>
      <c r="I38" s="23">
        <f t="shared" ref="I38:I40" si="63">+I10/E10-1</f>
        <v>9.9290780141843893E-2</v>
      </c>
      <c r="J38" s="23" t="e">
        <f t="shared" si="60"/>
        <v>#DIV/0!</v>
      </c>
      <c r="K38" s="3"/>
      <c r="L38" s="3"/>
      <c r="M38" s="23" t="e">
        <f t="shared" si="61"/>
        <v>#DIV/0!</v>
      </c>
      <c r="N38" s="23" t="e">
        <f t="shared" si="61"/>
        <v>#DIV/0!</v>
      </c>
      <c r="O38" s="23" t="e">
        <f t="shared" si="61"/>
        <v>#DIV/0!</v>
      </c>
      <c r="P38" s="23" t="e">
        <f t="shared" si="61"/>
        <v>#DIV/0!</v>
      </c>
      <c r="Q38" s="23">
        <f t="shared" ref="Q38:R40" si="64">+Q10/P10-1</f>
        <v>0.37357259380097885</v>
      </c>
      <c r="R38" s="23">
        <f t="shared" si="64"/>
        <v>0.1330166270783848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2:34" x14ac:dyDescent="0.25">
      <c r="B39" t="s">
        <v>73</v>
      </c>
      <c r="C39" s="3"/>
      <c r="D39" s="3"/>
      <c r="E39" s="3"/>
      <c r="F39" s="3"/>
      <c r="G39" s="23">
        <f t="shared" si="59"/>
        <v>2.8911564625850428E-2</v>
      </c>
      <c r="H39" s="23">
        <f t="shared" si="59"/>
        <v>-0.18291215403128758</v>
      </c>
      <c r="I39" s="23">
        <f t="shared" si="63"/>
        <v>-0.33782267115600451</v>
      </c>
      <c r="J39" s="23" t="e">
        <f t="shared" si="60"/>
        <v>#DIV/0!</v>
      </c>
      <c r="K39" s="3"/>
      <c r="L39" s="3"/>
      <c r="M39" s="23" t="e">
        <f t="shared" si="61"/>
        <v>#DIV/0!</v>
      </c>
      <c r="N39" s="23" t="e">
        <f t="shared" si="61"/>
        <v>#DIV/0!</v>
      </c>
      <c r="O39" s="23" t="e">
        <f t="shared" si="61"/>
        <v>#DIV/0!</v>
      </c>
      <c r="P39" s="23" t="e">
        <f t="shared" si="61"/>
        <v>#DIV/0!</v>
      </c>
      <c r="Q39" s="23">
        <f t="shared" si="64"/>
        <v>-0.20210469508904483</v>
      </c>
      <c r="R39" s="23">
        <f t="shared" si="64"/>
        <v>-6.7636117686842301E-4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2:34" x14ac:dyDescent="0.25">
      <c r="B40" t="s">
        <v>74</v>
      </c>
      <c r="C40" s="3"/>
      <c r="D40" s="3"/>
      <c r="E40" s="3"/>
      <c r="F40" s="3"/>
      <c r="G40" s="23">
        <f t="shared" si="59"/>
        <v>5.7811424638678499E-2</v>
      </c>
      <c r="H40" s="23">
        <f t="shared" si="59"/>
        <v>-0.10543592436974791</v>
      </c>
      <c r="I40" s="23">
        <f t="shared" si="63"/>
        <v>-5.6357773727744309E-2</v>
      </c>
      <c r="J40" s="23" t="e">
        <f t="shared" si="60"/>
        <v>#DIV/0!</v>
      </c>
      <c r="K40" s="3"/>
      <c r="L40" s="3"/>
      <c r="M40" s="23" t="e">
        <f t="shared" si="61"/>
        <v>#DIV/0!</v>
      </c>
      <c r="N40" s="23" t="e">
        <f t="shared" si="61"/>
        <v>#DIV/0!</v>
      </c>
      <c r="O40" s="23" t="e">
        <f t="shared" si="61"/>
        <v>#DIV/0!</v>
      </c>
      <c r="P40" s="23">
        <f t="shared" si="61"/>
        <v>5.4852025467011734E-2</v>
      </c>
      <c r="Q40" s="23">
        <f t="shared" si="64"/>
        <v>-1.6647874245539596E-2</v>
      </c>
      <c r="R40" s="23">
        <f t="shared" si="64"/>
        <v>-1.4805072170511302E-2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2:34" x14ac:dyDescent="0.25">
      <c r="B41" t="s">
        <v>75</v>
      </c>
      <c r="C41" s="23">
        <f t="shared" ref="C41:H41" si="65">+C14/C12</f>
        <v>0.31672401927047489</v>
      </c>
      <c r="D41" s="23">
        <f t="shared" si="65"/>
        <v>0.31368172268907563</v>
      </c>
      <c r="E41" s="23">
        <f t="shared" si="65"/>
        <v>0.34375438104584327</v>
      </c>
      <c r="F41" s="23" t="e">
        <f t="shared" si="65"/>
        <v>#DIV/0!</v>
      </c>
      <c r="G41" s="23">
        <f t="shared" si="65"/>
        <v>0.34469746258945999</v>
      </c>
      <c r="H41" s="23">
        <f t="shared" si="65"/>
        <v>0.35901952150300898</v>
      </c>
      <c r="I41" s="23">
        <f>+I14/I12</f>
        <v>0.3549249740008914</v>
      </c>
      <c r="J41" s="23" t="e">
        <f t="shared" ref="J41" si="66">+J14/J12</f>
        <v>#DIV/0!</v>
      </c>
      <c r="K41" s="3"/>
      <c r="L41" s="23" t="e">
        <f t="shared" ref="L41:R41" si="67">+L14/L12</f>
        <v>#DIV/0!</v>
      </c>
      <c r="M41" s="23" t="e">
        <f t="shared" si="67"/>
        <v>#DIV/0!</v>
      </c>
      <c r="N41" s="23" t="e">
        <f t="shared" si="67"/>
        <v>#DIV/0!</v>
      </c>
      <c r="O41" s="23">
        <f t="shared" si="67"/>
        <v>0.37927656894983558</v>
      </c>
      <c r="P41" s="23">
        <f t="shared" si="67"/>
        <v>0.3418783577634808</v>
      </c>
      <c r="Q41" s="23">
        <f t="shared" si="67"/>
        <v>0.32493592337784971</v>
      </c>
      <c r="R41" s="23">
        <f t="shared" si="67"/>
        <v>0.33464553452230172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2:34" x14ac:dyDescent="0.25">
      <c r="B42" t="s">
        <v>76</v>
      </c>
      <c r="C42" s="23">
        <f t="shared" ref="C42:H42" si="68">+C20/C12</f>
        <v>-0.16875430144528561</v>
      </c>
      <c r="D42" s="23">
        <f t="shared" si="68"/>
        <v>-3.2825630252100842E-2</v>
      </c>
      <c r="E42" s="23">
        <f t="shared" si="68"/>
        <v>8.7060142997336318E-2</v>
      </c>
      <c r="F42" s="23" t="e">
        <f t="shared" si="68"/>
        <v>#DIV/0!</v>
      </c>
      <c r="G42" s="23">
        <f t="shared" si="68"/>
        <v>-5.4261548471047492E-2</v>
      </c>
      <c r="H42" s="23">
        <f t="shared" si="68"/>
        <v>-0.78056656392191404</v>
      </c>
      <c r="I42" s="23">
        <f>+I20/I12</f>
        <v>5.0066854850690831E-2</v>
      </c>
      <c r="J42" s="23" t="e">
        <f t="shared" ref="J42" si="69">+J20/J12</f>
        <v>#DIV/0!</v>
      </c>
      <c r="K42" s="3"/>
      <c r="L42" s="23" t="e">
        <f t="shared" ref="L42:R42" si="70">+L20/L12</f>
        <v>#DIV/0!</v>
      </c>
      <c r="M42" s="23" t="e">
        <f t="shared" si="70"/>
        <v>#DIV/0!</v>
      </c>
      <c r="N42" s="23" t="e">
        <f t="shared" si="70"/>
        <v>#DIV/0!</v>
      </c>
      <c r="O42" s="23">
        <f t="shared" si="70"/>
        <v>0.22028265584551879</v>
      </c>
      <c r="P42" s="23">
        <f t="shared" si="70"/>
        <v>7.7667971081780196E-2</v>
      </c>
      <c r="Q42" s="23">
        <f t="shared" si="70"/>
        <v>-1.520976662619722E-2</v>
      </c>
      <c r="R42" s="23">
        <f t="shared" si="70"/>
        <v>-0.18036490603498442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2:34" x14ac:dyDescent="0.25">
      <c r="B43" t="s">
        <v>77</v>
      </c>
      <c r="C43" s="23">
        <f t="shared" ref="C43:H43" si="71">+C26/C25</f>
        <v>0.26042378673957622</v>
      </c>
      <c r="D43" s="23">
        <f t="shared" si="71"/>
        <v>0.27220630372492838</v>
      </c>
      <c r="E43" s="23">
        <f t="shared" si="71"/>
        <v>0.10638297872340426</v>
      </c>
      <c r="F43" s="23" t="e">
        <f t="shared" si="71"/>
        <v>#DIV/0!</v>
      </c>
      <c r="G43" s="23">
        <f t="shared" si="71"/>
        <v>0.27086614173228346</v>
      </c>
      <c r="H43" s="23">
        <f t="shared" si="71"/>
        <v>3.875968992248062E-2</v>
      </c>
      <c r="I43" s="23">
        <f>+I26/I25</f>
        <v>0.375</v>
      </c>
      <c r="J43" s="23" t="e">
        <f t="shared" ref="J43" si="72">+J26/J25</f>
        <v>#DIV/0!</v>
      </c>
      <c r="K43" s="3"/>
      <c r="L43" s="23" t="e">
        <f t="shared" ref="L43:R43" si="73">+L26/L25</f>
        <v>#DIV/0!</v>
      </c>
      <c r="M43" s="23" t="e">
        <f t="shared" si="73"/>
        <v>#DIV/0!</v>
      </c>
      <c r="N43" s="23" t="e">
        <f t="shared" si="73"/>
        <v>#DIV/0!</v>
      </c>
      <c r="O43" s="23">
        <f t="shared" si="73"/>
        <v>0.12408759124087591</v>
      </c>
      <c r="P43" s="23">
        <f t="shared" si="73"/>
        <v>0.17930489731437599</v>
      </c>
      <c r="Q43" s="23">
        <f t="shared" si="73"/>
        <v>0.28810853950518756</v>
      </c>
      <c r="R43" s="23">
        <f t="shared" si="73"/>
        <v>4.9376720090658896E-2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2:3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2:3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2:3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2:3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2:3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3:3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3:3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3:3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3:3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3:3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3:3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3:3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3:3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3:3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3:3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3:3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3:3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3:3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3:3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3:3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3:3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3:3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3:3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3:3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3:3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3:3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3:3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3:3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3:3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3:3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3:3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3:3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3:3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3:3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3:3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3:3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3:3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3:3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3:3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3:3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3:3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3:3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3:3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3:3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3:3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3:3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3:3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3:3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3:3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3:3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3:3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3:3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3:3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3:3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3:3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3:3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3:3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3:3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3:3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3:3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3:3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3:3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3:3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3:3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3:3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3:3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3:3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3:3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3:3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3:3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3:3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3:3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3:3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3:3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3:3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3:3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3:3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3:3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3:3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3:3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3:3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3:3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3:3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3:3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3:3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3:3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3:3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3:3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3:3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3:3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3:3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3:3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3:3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3:3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3:3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3:3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3:3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3:3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3:3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3:3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3:3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3:3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3:3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3:3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3:3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3:3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3:3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3:3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3:3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3:3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3:3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3:3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3:3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3:3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3:3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3:3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3:3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3:3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3:3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3:3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3:3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3:3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3:3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3:3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3:3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3:3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3:3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3:3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3:3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3:3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3:3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3:3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3:3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3:3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3:3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3:3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3:3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3:3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3:3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3:3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3:3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3:3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3:3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3:3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3:3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3:3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3:3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3:3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3:3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3:3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</sheetData>
  <hyperlinks>
    <hyperlink ref="A1" location="Main!A1" display="Main" xr:uid="{8A2D5EBC-322F-45EA-8C7D-981FD4FDB8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2025-01-16T12:30:26Z</dcterms:created>
  <dcterms:modified xsi:type="dcterms:W3CDTF">2025-03-06T17:23:01Z</dcterms:modified>
</cp:coreProperties>
</file>