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87611C7-3A7C-443C-B24A-2B1C75677924}" xr6:coauthVersionLast="47" xr6:coauthVersionMax="47" xr10:uidLastSave="{00000000-0000-0000-0000-000000000000}"/>
  <bookViews>
    <workbookView xWindow="-120" yWindow="-120" windowWidth="38640" windowHeight="21060" xr2:uid="{993E6331-6CE6-4343-AF0F-F0F968464DB9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H21" i="2"/>
  <c r="G21" i="2"/>
  <c r="F21" i="2"/>
  <c r="E21" i="2"/>
  <c r="D21" i="2"/>
  <c r="C21" i="2"/>
  <c r="I21" i="2"/>
  <c r="J19" i="2"/>
  <c r="I19" i="2"/>
  <c r="H19" i="2"/>
  <c r="G19" i="2"/>
  <c r="F19" i="2"/>
  <c r="D19" i="2"/>
  <c r="C19" i="2"/>
  <c r="J29" i="2"/>
  <c r="J28" i="2"/>
  <c r="J27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I29" i="2"/>
  <c r="I28" i="2"/>
  <c r="I27" i="2"/>
  <c r="I26" i="2"/>
  <c r="I25" i="2"/>
  <c r="I24" i="2"/>
  <c r="E7" i="2"/>
  <c r="E11" i="2" s="1"/>
  <c r="E16" i="2" s="1"/>
  <c r="E19" i="2" s="1"/>
  <c r="I7" i="2"/>
  <c r="I11" i="2" s="1"/>
  <c r="I16" i="2" s="1"/>
  <c r="I3" i="1"/>
  <c r="I5" i="1" s="1"/>
  <c r="I7" i="1"/>
  <c r="I6" i="1"/>
  <c r="I8" i="1" l="1"/>
</calcChain>
</file>

<file path=xl/sharedStrings.xml><?xml version="1.0" encoding="utf-8"?>
<sst xmlns="http://schemas.openxmlformats.org/spreadsheetml/2006/main" count="48" uniqueCount="44">
  <si>
    <t>Pindoudou</t>
  </si>
  <si>
    <t>numbers in mio RMB</t>
  </si>
  <si>
    <t>Shares</t>
  </si>
  <si>
    <t>MC</t>
  </si>
  <si>
    <t>Cash</t>
  </si>
  <si>
    <t>Debt</t>
  </si>
  <si>
    <t>EV</t>
  </si>
  <si>
    <t>PDD</t>
  </si>
  <si>
    <t>IR</t>
  </si>
  <si>
    <t>Price US</t>
  </si>
  <si>
    <t>Price RMB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</si>
  <si>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</si>
  <si>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</si>
  <si>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</si>
  <si>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</si>
  <si>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</si>
  <si>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</si>
  <si>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</si>
  <si>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</si>
  <si>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</si>
  <si>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Online Marketing Service Revenue</t>
  </si>
  <si>
    <t>Transaction Service Revenue</t>
  </si>
  <si>
    <t>Total Revenue</t>
  </si>
  <si>
    <t>Cost of Sales</t>
  </si>
  <si>
    <t>Gross Profit</t>
  </si>
  <si>
    <t>S&amp;M</t>
  </si>
  <si>
    <t>G&amp;A</t>
  </si>
  <si>
    <t>R&amp;D</t>
  </si>
  <si>
    <t>Operating Income</t>
  </si>
  <si>
    <t>Interest and Investment Income</t>
  </si>
  <si>
    <t>Interest Expense</t>
  </si>
  <si>
    <t>Foreign Exhange Gain</t>
  </si>
  <si>
    <t>Other Income</t>
  </si>
  <si>
    <t>Pretax Income</t>
  </si>
  <si>
    <t>Share of result of equity investees</t>
  </si>
  <si>
    <t>Tax Expense</t>
  </si>
  <si>
    <t>Net Income</t>
  </si>
  <si>
    <t>EPS</t>
  </si>
  <si>
    <t xml:space="preserve">Marketing Revenue Growth </t>
  </si>
  <si>
    <t xml:space="preserve">Transaction Revenue Growth </t>
  </si>
  <si>
    <t xml:space="preserve">Revenue Growth 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</si>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</sst>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2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Sectors\Tech\Techuniverse.xlsx" TargetMode="External"/><Relationship Id="rId1" Type="http://schemas.openxmlformats.org/officeDocument/2006/relationships/externalLinkPath" Target="/1.Finance/Anaylsen/Sectors/Tech/Techunive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h"/>
      <sheetName val="Currencies"/>
    </sheetNames>
    <sheetDataSet>
      <sheetData sheetId="0"/>
      <sheetData sheetId="1">
        <row r="3">
          <cell r="C3">
            <v>0.14000000000000001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pddholding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2D74-B4A2-49AC-B257-F2C7D228A81C}">
  <dimension ref="A1:J8"/>
  <sheetViews>
    <sheetView tabSelected="1" topLeftCell="B1" zoomScale="200" zoomScaleNormal="200" workbookViewId="0">
      <selection activeCell="D13" sqref="D13"/>
    </sheetView>
  </sheetViews>
  <sheetFormatPr defaultRowHeight="15" x14ac:dyDescent="0.25"/>
  <cols>
    <col min="1" max="1" width="3.710937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9</v>
      </c>
      <c r="I2">
        <v>111.91</v>
      </c>
    </row>
    <row r="3" spans="1:10" x14ac:dyDescent="0.25">
      <c r="H3" t="s">
        <v>10</v>
      </c>
      <c r="I3" s="4">
        <f>+I2/[1]Currencies!$C$3/4</f>
        <v>199.83928571428569</v>
      </c>
      <c r="J3" s="5" t="s">
        <v>11</v>
      </c>
    </row>
    <row r="4" spans="1:10" x14ac:dyDescent="0.25">
      <c r="B4" t="s">
        <v>7</v>
      </c>
      <c r="H4" t="s">
        <v>2</v>
      </c>
      <c r="I4" s="4">
        <v>5543.6329999999998</v>
      </c>
    </row>
    <row r="5" spans="1:10" x14ac:dyDescent="0.25">
      <c r="B5" s="2" t="s">
        <v>8</v>
      </c>
      <c r="H5" t="s">
        <v>3</v>
      </c>
      <c r="I5" s="4">
        <f>+I3*I4</f>
        <v>1107835.6589821428</v>
      </c>
    </row>
    <row r="6" spans="1:10" x14ac:dyDescent="0.25">
      <c r="H6" t="s">
        <v>4</v>
      </c>
      <c r="I6" s="4">
        <f>59794.469+157415.365</f>
        <v>217209.83399999997</v>
      </c>
      <c r="J6" s="5" t="s">
        <v>11</v>
      </c>
    </row>
    <row r="7" spans="1:10" x14ac:dyDescent="0.25">
      <c r="H7" t="s">
        <v>5</v>
      </c>
      <c r="I7" s="4">
        <f>5231.523+648.57</f>
        <v>5880.0929999999998</v>
      </c>
      <c r="J7" s="5" t="s">
        <v>11</v>
      </c>
    </row>
    <row r="8" spans="1:10" x14ac:dyDescent="0.25">
      <c r="H8" t="s">
        <v>6</v>
      </c>
      <c r="I8" s="4">
        <f>+I5-I6+I7</f>
        <v>896505.91798214277</v>
      </c>
    </row>
  </sheetData>
  <hyperlinks>
    <hyperlink ref="B5" r:id="rId1" xr:uid="{91E341EC-D067-4684-8B0B-EA2C1E8845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5EBF-5B1F-48F6-ACCD-B11EDB6FEB8A}">
  <dimension ref="A1:AS208"/>
  <sheetViews>
    <sheetView zoomScale="200" zoomScaleNormal="20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J21" sqref="C21:J21"/>
    </sheetView>
  </sheetViews>
  <sheetFormatPr defaultRowHeight="15" x14ac:dyDescent="0.25"/>
  <cols>
    <col min="1" max="1" width="5.42578125" bestFit="1" customWidth="1"/>
    <col min="2" max="2" width="29.85546875" customWidth="1"/>
  </cols>
  <sheetData>
    <row r="1" spans="1:45" x14ac:dyDescent="0.25">
      <c r="A1" s="2" t="s">
        <v>12</v>
      </c>
    </row>
    <row r="2" spans="1:45" x14ac:dyDescent="0.25"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11</v>
      </c>
      <c r="J2" s="5" t="s">
        <v>19</v>
      </c>
    </row>
    <row r="3" spans="1:45" x14ac:dyDescent="0.25">
      <c r="B3" t="s">
        <v>20</v>
      </c>
      <c r="C3" s="4"/>
      <c r="D3" s="4"/>
      <c r="E3" s="4">
        <v>39687.678</v>
      </c>
      <c r="F3" s="4"/>
      <c r="G3" s="4"/>
      <c r="H3" s="4"/>
      <c r="I3" s="4">
        <v>49351.021999999997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5">
      <c r="B4" t="s">
        <v>21</v>
      </c>
      <c r="C4" s="4"/>
      <c r="D4" s="4"/>
      <c r="E4" s="4">
        <v>29152.692999999999</v>
      </c>
      <c r="F4" s="4"/>
      <c r="G4" s="4"/>
      <c r="H4" s="4"/>
      <c r="I4" s="4">
        <v>50003.379000000001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5">
      <c r="B5" s="1" t="s">
        <v>22</v>
      </c>
      <c r="C5" s="6"/>
      <c r="D5" s="6"/>
      <c r="E5" s="6">
        <v>68840.370999999999</v>
      </c>
      <c r="F5" s="6"/>
      <c r="G5" s="6"/>
      <c r="H5" s="6"/>
      <c r="I5" s="6">
        <v>99354.400999999998</v>
      </c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5">
      <c r="B6" t="s">
        <v>23</v>
      </c>
      <c r="C6" s="4"/>
      <c r="D6" s="4"/>
      <c r="E6" s="4">
        <v>26830.233</v>
      </c>
      <c r="F6" s="4"/>
      <c r="G6" s="4"/>
      <c r="H6" s="4"/>
      <c r="I6" s="4">
        <v>39709.214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5">
      <c r="B7" t="s">
        <v>24</v>
      </c>
      <c r="C7" s="4"/>
      <c r="D7" s="4"/>
      <c r="E7" s="4">
        <f>+E5-E6</f>
        <v>42010.137999999999</v>
      </c>
      <c r="F7" s="4"/>
      <c r="G7" s="4"/>
      <c r="H7" s="4"/>
      <c r="I7" s="4">
        <f>+I5-I6</f>
        <v>59645.186999999998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5">
      <c r="B8" t="s">
        <v>25</v>
      </c>
      <c r="C8" s="4"/>
      <c r="D8" s="4"/>
      <c r="E8" s="4">
        <v>21748.449000000001</v>
      </c>
      <c r="F8" s="4"/>
      <c r="G8" s="4"/>
      <c r="H8" s="4"/>
      <c r="I8" s="4">
        <v>30483.8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5">
      <c r="B9" t="s">
        <v>26</v>
      </c>
      <c r="C9" s="4"/>
      <c r="D9" s="4"/>
      <c r="E9" s="4">
        <v>758.34500000000003</v>
      </c>
      <c r="F9" s="4"/>
      <c r="G9" s="4"/>
      <c r="H9" s="4"/>
      <c r="I9" s="4">
        <v>1805.576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5">
      <c r="B10" t="s">
        <v>27</v>
      </c>
      <c r="C10" s="4"/>
      <c r="D10" s="4"/>
      <c r="E10" s="4">
        <v>2847.3229999999999</v>
      </c>
      <c r="F10" s="4"/>
      <c r="G10" s="4"/>
      <c r="H10" s="4"/>
      <c r="I10" s="4">
        <v>3063.3530000000001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5">
      <c r="B11" t="s">
        <v>28</v>
      </c>
      <c r="C11" s="4"/>
      <c r="D11" s="4"/>
      <c r="E11" s="4">
        <f>+E7-SUM(E8:E10)</f>
        <v>16656.020999999997</v>
      </c>
      <c r="F11" s="4"/>
      <c r="G11" s="4"/>
      <c r="H11" s="4"/>
      <c r="I11" s="4">
        <f>+I7-SUM(I8:I10)</f>
        <v>24292.457999999999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5">
      <c r="B12" t="s">
        <v>29</v>
      </c>
      <c r="C12" s="4"/>
      <c r="D12" s="4"/>
      <c r="E12" s="4">
        <v>2127.3560000000002</v>
      </c>
      <c r="F12" s="4"/>
      <c r="G12" s="4"/>
      <c r="H12" s="4"/>
      <c r="I12" s="4">
        <v>5416.08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5">
      <c r="B13" t="s">
        <v>30</v>
      </c>
      <c r="C13" s="4"/>
      <c r="D13" s="4"/>
      <c r="E13" s="4">
        <v>12.208</v>
      </c>
      <c r="F13" s="4"/>
      <c r="G13" s="4"/>
      <c r="H13" s="4"/>
      <c r="I13" s="4"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5">
      <c r="B14" t="s">
        <v>31</v>
      </c>
      <c r="C14" s="4"/>
      <c r="D14" s="4"/>
      <c r="E14" s="4">
        <v>94.86</v>
      </c>
      <c r="F14" s="4"/>
      <c r="G14" s="4"/>
      <c r="H14" s="4"/>
      <c r="I14" s="4">
        <v>-547.34299999999996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5">
      <c r="B15" t="s">
        <v>32</v>
      </c>
      <c r="C15" s="4"/>
      <c r="D15" s="4"/>
      <c r="E15" s="4">
        <v>290.38400000000001</v>
      </c>
      <c r="F15" s="4"/>
      <c r="G15" s="4"/>
      <c r="H15" s="4"/>
      <c r="I15" s="4">
        <v>18.606000000000002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25">
      <c r="B16" t="s">
        <v>33</v>
      </c>
      <c r="C16" s="4"/>
      <c r="D16" s="4"/>
      <c r="E16" s="4">
        <f>+E11+E12-E13+E14+E15</f>
        <v>19156.413</v>
      </c>
      <c r="F16" s="4"/>
      <c r="G16" s="4"/>
      <c r="H16" s="4"/>
      <c r="I16" s="4">
        <f>+I11+I12-I13+I14+I15</f>
        <v>29179.800999999999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2:45" x14ac:dyDescent="0.25">
      <c r="B17" t="s">
        <v>34</v>
      </c>
      <c r="C17" s="4"/>
      <c r="D17" s="4"/>
      <c r="E17" s="4">
        <v>105.81100000000001</v>
      </c>
      <c r="F17" s="4"/>
      <c r="G17" s="4"/>
      <c r="H17" s="4"/>
      <c r="I17" s="4">
        <v>-2.5129999999999999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2:45" x14ac:dyDescent="0.25">
      <c r="B18" t="s">
        <v>35</v>
      </c>
      <c r="C18" s="4"/>
      <c r="D18" s="4"/>
      <c r="E18" s="4">
        <v>3513.48</v>
      </c>
      <c r="F18" s="4"/>
      <c r="G18" s="4"/>
      <c r="H18" s="4"/>
      <c r="I18" s="4">
        <v>4201.62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2:45" x14ac:dyDescent="0.25">
      <c r="B19" t="s">
        <v>36</v>
      </c>
      <c r="C19" s="4">
        <f t="shared" ref="C19:D19" si="0">+C16-SUM(C17:C18)</f>
        <v>0</v>
      </c>
      <c r="D19" s="4">
        <f t="shared" si="0"/>
        <v>0</v>
      </c>
      <c r="E19" s="4">
        <f>+E16-SUM(E17:E18)</f>
        <v>15537.121999999999</v>
      </c>
      <c r="F19" s="4">
        <f t="shared" ref="F19:J19" si="1">+F16-SUM(F17:F18)</f>
        <v>0</v>
      </c>
      <c r="G19" s="4">
        <f t="shared" si="1"/>
        <v>0</v>
      </c>
      <c r="H19" s="4">
        <f t="shared" si="1"/>
        <v>0</v>
      </c>
      <c r="I19" s="4">
        <f t="shared" si="1"/>
        <v>24980.694</v>
      </c>
      <c r="J19" s="4">
        <f t="shared" si="1"/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2:45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2:45" x14ac:dyDescent="0.25">
      <c r="B21" t="s">
        <v>37</v>
      </c>
      <c r="C21" s="3" t="e">
        <f t="shared" ref="C21:H21" si="2">+C19/C22</f>
        <v>#DIV/0!</v>
      </c>
      <c r="D21" s="3" t="e">
        <f t="shared" si="2"/>
        <v>#DIV/0!</v>
      </c>
      <c r="E21" s="3">
        <f t="shared" si="2"/>
        <v>2.8443025243558764</v>
      </c>
      <c r="F21" s="3" t="e">
        <f t="shared" si="2"/>
        <v>#DIV/0!</v>
      </c>
      <c r="G21" s="3" t="e">
        <f t="shared" si="2"/>
        <v>#DIV/0!</v>
      </c>
      <c r="H21" s="3" t="e">
        <f t="shared" si="2"/>
        <v>#DIV/0!</v>
      </c>
      <c r="I21" s="3">
        <f>+I19/I22</f>
        <v>4.5730895982127002</v>
      </c>
      <c r="J21" s="3" t="e">
        <f t="shared" ref="J21" si="3">+J19/J22</f>
        <v>#DIV/0!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2:45" x14ac:dyDescent="0.25">
      <c r="B22" t="s">
        <v>2</v>
      </c>
      <c r="C22" s="4"/>
      <c r="D22" s="4"/>
      <c r="E22" s="4">
        <v>5462.5420000000004</v>
      </c>
      <c r="F22" s="4"/>
      <c r="G22" s="4"/>
      <c r="H22" s="4"/>
      <c r="I22" s="4">
        <v>5462.5420000000004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2:45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2:45" x14ac:dyDescent="0.25">
      <c r="B24" t="s">
        <v>38</v>
      </c>
      <c r="C24" s="4"/>
      <c r="D24" s="4"/>
      <c r="E24" s="4"/>
      <c r="F24" s="4"/>
      <c r="G24" s="4"/>
      <c r="H24" s="4"/>
      <c r="I24" s="7">
        <f>+I3/E3-1</f>
        <v>0.24348474103221651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2:45" x14ac:dyDescent="0.25">
      <c r="B25" t="s">
        <v>39</v>
      </c>
      <c r="C25" s="4"/>
      <c r="D25" s="4"/>
      <c r="E25" s="4"/>
      <c r="F25" s="4"/>
      <c r="G25" s="4"/>
      <c r="H25" s="4"/>
      <c r="I25" s="7">
        <f t="shared" ref="I25:I26" si="4">+I4/E4-1</f>
        <v>0.71522332430832392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2:45" x14ac:dyDescent="0.25">
      <c r="B26" t="s">
        <v>40</v>
      </c>
      <c r="C26" s="4"/>
      <c r="D26" s="4"/>
      <c r="E26" s="4"/>
      <c r="F26" s="4"/>
      <c r="G26" s="4"/>
      <c r="H26" s="4"/>
      <c r="I26" s="7">
        <f t="shared" si="4"/>
        <v>0.44325777965374424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2:45" x14ac:dyDescent="0.25">
      <c r="B27" t="s">
        <v>41</v>
      </c>
      <c r="C27" s="7" t="e">
        <f t="shared" ref="C27:H27" si="5">+C7/C5</f>
        <v>#DIV/0!</v>
      </c>
      <c r="D27" s="7" t="e">
        <f t="shared" si="5"/>
        <v>#DIV/0!</v>
      </c>
      <c r="E27" s="7">
        <f t="shared" si="5"/>
        <v>0.61025438111017738</v>
      </c>
      <c r="F27" s="7" t="e">
        <f t="shared" si="5"/>
        <v>#DIV/0!</v>
      </c>
      <c r="G27" s="7" t="e">
        <f t="shared" si="5"/>
        <v>#DIV/0!</v>
      </c>
      <c r="H27" s="7" t="e">
        <f t="shared" si="5"/>
        <v>#DIV/0!</v>
      </c>
      <c r="I27" s="7">
        <f>+I7/I5</f>
        <v>0.60032757884575239</v>
      </c>
      <c r="J27" s="7" t="e">
        <f t="shared" ref="J27" si="6">+J7/J5</f>
        <v>#DIV/0!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2:45" x14ac:dyDescent="0.25">
      <c r="B28" t="s">
        <v>42</v>
      </c>
      <c r="C28" s="7" t="e">
        <f t="shared" ref="C28:H28" si="7">+C11/C5</f>
        <v>#DIV/0!</v>
      </c>
      <c r="D28" s="7" t="e">
        <f t="shared" si="7"/>
        <v>#DIV/0!</v>
      </c>
      <c r="E28" s="7">
        <f t="shared" si="7"/>
        <v>0.24195135438767459</v>
      </c>
      <c r="F28" s="7" t="e">
        <f t="shared" si="7"/>
        <v>#DIV/0!</v>
      </c>
      <c r="G28" s="7" t="e">
        <f t="shared" si="7"/>
        <v>#DIV/0!</v>
      </c>
      <c r="H28" s="7" t="e">
        <f t="shared" si="7"/>
        <v>#DIV/0!</v>
      </c>
      <c r="I28" s="7">
        <f>+I11/I5</f>
        <v>0.24450308950078617</v>
      </c>
      <c r="J28" s="7" t="e">
        <f t="shared" ref="J28" si="8">+J11/J5</f>
        <v>#DIV/0!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2:45" x14ac:dyDescent="0.25">
      <c r="B29" t="s">
        <v>43</v>
      </c>
      <c r="C29" s="7" t="e">
        <f t="shared" ref="C29:H29" si="9">+C18/C16</f>
        <v>#DIV/0!</v>
      </c>
      <c r="D29" s="7" t="e">
        <f t="shared" si="9"/>
        <v>#DIV/0!</v>
      </c>
      <c r="E29" s="7">
        <f t="shared" si="9"/>
        <v>0.18341011962938991</v>
      </c>
      <c r="F29" s="7" t="e">
        <f t="shared" si="9"/>
        <v>#DIV/0!</v>
      </c>
      <c r="G29" s="7" t="e">
        <f t="shared" si="9"/>
        <v>#DIV/0!</v>
      </c>
      <c r="H29" s="7" t="e">
        <f t="shared" si="9"/>
        <v>#DIV/0!</v>
      </c>
      <c r="I29" s="7">
        <f>+I18/I16</f>
        <v>0.14399070096468444</v>
      </c>
      <c r="J29" s="7" t="e">
        <f t="shared" ref="J29" si="10">+J18/J16</f>
        <v>#DIV/0!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2:45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2:45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2:45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3:45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3:45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3:4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3:4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3:45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3:4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3:45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3:4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3:4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3:4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3:45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3:45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3:45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3:4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3:4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3:45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3:4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3:4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3:45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3:45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3:4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3:45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3:45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3:45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3:45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3:45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3:45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3:45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3:45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3:45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3:45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3:45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3:45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3:45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3:45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3:45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3:45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3:45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3:4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3:45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3:45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3:45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3:45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3:45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3:45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3:45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3:45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3:45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3:45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3:45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3:45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3:45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3:45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3:45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3:45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3:45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3:45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3:45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3:45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3:45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3:45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3:45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3:45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3:45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3:45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3:45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3:45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3:45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3:45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3:45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3:45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3:45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3:45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3:45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3:45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3:45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3:45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3:45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3:45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3:45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3:45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3:45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3:45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3:45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3:45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3:45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3:45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3:45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3:45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3:45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3:45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3:45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3:45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3:45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3:45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3:45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3:45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3:45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3:45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3:45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3:45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3:45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3:45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3:45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3:45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3:45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3:45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3:45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3:45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3:45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3:45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3:45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3:45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3:45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3:45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3:45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3:45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3:45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3:45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3:45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3:45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3:45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3:45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3:45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3:45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3:45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3:45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3:45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3:45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3:45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3:45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3:45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3:45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3:45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3:45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3:45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3:45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3:45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3:45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3:45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3:45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3:45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3:45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3:45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3:45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3:45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3:45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3:45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3:45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3:45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3:45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3:45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3:45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3:45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3:45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3:45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3:45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3:45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3:45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3:45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3:45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3:45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3:45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3:45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3:45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3:45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3:45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3:45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3:45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3:45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3:45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3:45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3:45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3:45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3:45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3:45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</sheetData>
  <hyperlinks>
    <hyperlink ref="A1" location="Main!A1" display="Main" xr:uid="{F79CBB25-01D1-4EE0-BC6F-C59A5652CF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2025-02-03T13:17:14Z</dcterms:created>
  <dcterms:modified xsi:type="dcterms:W3CDTF">2025-02-06T17:00:02Z</dcterms:modified>
</cp:coreProperties>
</file>