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73AA4E0-333A-4D0F-AA84-3FE487819CE6}" xr6:coauthVersionLast="47" xr6:coauthVersionMax="47" xr10:uidLastSave="{00000000-0000-0000-0000-000000000000}"/>
  <bookViews>
    <workbookView xWindow="19095" yWindow="0" windowWidth="19410" windowHeight="20925" activeTab="1" xr2:uid="{D4E60F1B-0F1D-4B9A-94C9-25B8981ADED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2" l="1"/>
  <c r="J19" i="2"/>
  <c r="J17" i="2"/>
  <c r="J15" i="2"/>
  <c r="J14" i="2"/>
  <c r="J12" i="2"/>
  <c r="J11" i="2"/>
  <c r="J10" i="2"/>
  <c r="J8" i="2"/>
  <c r="J7" i="2"/>
  <c r="F23" i="2"/>
  <c r="F19" i="2"/>
  <c r="F17" i="2"/>
  <c r="F15" i="2"/>
  <c r="F14" i="2"/>
  <c r="F12" i="2"/>
  <c r="F11" i="2"/>
  <c r="F10" i="2"/>
  <c r="F8" i="2"/>
  <c r="F9" i="2" s="1"/>
  <c r="F13" i="2" s="1"/>
  <c r="F7" i="2"/>
  <c r="P29" i="2"/>
  <c r="P28" i="2"/>
  <c r="P27" i="2"/>
  <c r="P26" i="2"/>
  <c r="P25" i="2"/>
  <c r="Q28" i="2"/>
  <c r="Q27" i="2"/>
  <c r="Q26" i="2"/>
  <c r="Q25" i="2"/>
  <c r="R28" i="2"/>
  <c r="R27" i="2"/>
  <c r="R26" i="2"/>
  <c r="R25" i="2"/>
  <c r="R32" i="2"/>
  <c r="R31" i="2"/>
  <c r="R30" i="2"/>
  <c r="R29" i="2"/>
  <c r="H6" i="1"/>
  <c r="H5" i="1"/>
  <c r="Q32" i="2"/>
  <c r="P32" i="2"/>
  <c r="O32" i="2"/>
  <c r="N32" i="2"/>
  <c r="M32" i="2"/>
  <c r="L32" i="2"/>
  <c r="Q31" i="2"/>
  <c r="P31" i="2"/>
  <c r="O31" i="2"/>
  <c r="N31" i="2"/>
  <c r="M31" i="2"/>
  <c r="L31" i="2"/>
  <c r="Q30" i="2"/>
  <c r="P30" i="2"/>
  <c r="O30" i="2"/>
  <c r="N30" i="2"/>
  <c r="M30" i="2"/>
  <c r="L30" i="2"/>
  <c r="Q29" i="2"/>
  <c r="P15" i="2"/>
  <c r="Q15" i="2"/>
  <c r="P12" i="2"/>
  <c r="Q12" i="2"/>
  <c r="L13" i="2"/>
  <c r="L16" i="2" s="1"/>
  <c r="L18" i="2" s="1"/>
  <c r="L20" i="2" s="1"/>
  <c r="L22" i="2" s="1"/>
  <c r="L9" i="2"/>
  <c r="N22" i="2"/>
  <c r="M22" i="2"/>
  <c r="N20" i="2"/>
  <c r="M20" i="2"/>
  <c r="O18" i="2"/>
  <c r="O20" i="2" s="1"/>
  <c r="O22" i="2" s="1"/>
  <c r="N18" i="2"/>
  <c r="M18" i="2"/>
  <c r="O16" i="2"/>
  <c r="N16" i="2"/>
  <c r="M16" i="2"/>
  <c r="R9" i="2"/>
  <c r="R13" i="2" s="1"/>
  <c r="Q9" i="2"/>
  <c r="P9" i="2"/>
  <c r="P13" i="2" s="1"/>
  <c r="P16" i="2" s="1"/>
  <c r="P18" i="2" s="1"/>
  <c r="P20" i="2" s="1"/>
  <c r="P22" i="2" s="1"/>
  <c r="O9" i="2"/>
  <c r="O13" i="2" s="1"/>
  <c r="N9" i="2"/>
  <c r="N13" i="2" s="1"/>
  <c r="M9" i="2"/>
  <c r="M13" i="2" s="1"/>
  <c r="H10" i="1"/>
  <c r="C15" i="2"/>
  <c r="J29" i="2"/>
  <c r="H29" i="2"/>
  <c r="G29" i="2"/>
  <c r="J28" i="2"/>
  <c r="H28" i="2"/>
  <c r="G28" i="2"/>
  <c r="J27" i="2"/>
  <c r="H27" i="2"/>
  <c r="G27" i="2"/>
  <c r="J26" i="2"/>
  <c r="H26" i="2"/>
  <c r="G26" i="2"/>
  <c r="J25" i="2"/>
  <c r="H25" i="2"/>
  <c r="G25" i="2"/>
  <c r="D15" i="2"/>
  <c r="I28" i="2"/>
  <c r="I27" i="2"/>
  <c r="I26" i="2"/>
  <c r="I25" i="2"/>
  <c r="I29" i="2"/>
  <c r="J9" i="2"/>
  <c r="H9" i="2"/>
  <c r="H13" i="2" s="1"/>
  <c r="G9" i="2"/>
  <c r="G13" i="2" s="1"/>
  <c r="E9" i="2"/>
  <c r="E13" i="2" s="1"/>
  <c r="E16" i="2" s="1"/>
  <c r="D9" i="2"/>
  <c r="D13" i="2" s="1"/>
  <c r="C9" i="2"/>
  <c r="C13" i="2" s="1"/>
  <c r="I9" i="2"/>
  <c r="I13" i="2" s="1"/>
  <c r="I31" i="2" s="1"/>
  <c r="H4" i="1"/>
  <c r="J13" i="2" l="1"/>
  <c r="J31" i="2" s="1"/>
  <c r="R16" i="2"/>
  <c r="H7" i="1"/>
  <c r="Q13" i="2"/>
  <c r="Q16" i="2" s="1"/>
  <c r="Q18" i="2" s="1"/>
  <c r="Q20" i="2" s="1"/>
  <c r="Q22" i="2" s="1"/>
  <c r="J30" i="2"/>
  <c r="I16" i="2"/>
  <c r="I30" i="2"/>
  <c r="C30" i="2"/>
  <c r="D30" i="2"/>
  <c r="E30" i="2"/>
  <c r="F30" i="2"/>
  <c r="G30" i="2"/>
  <c r="H30" i="2"/>
  <c r="G31" i="2"/>
  <c r="G16" i="2"/>
  <c r="C16" i="2"/>
  <c r="C31" i="2"/>
  <c r="D31" i="2"/>
  <c r="D16" i="2"/>
  <c r="E32" i="2"/>
  <c r="E18" i="2"/>
  <c r="E20" i="2" s="1"/>
  <c r="E22" i="2" s="1"/>
  <c r="F31" i="2"/>
  <c r="F16" i="2"/>
  <c r="H31" i="2"/>
  <c r="H16" i="2"/>
  <c r="E31" i="2"/>
  <c r="J16" i="2" l="1"/>
  <c r="J32" i="2" s="1"/>
  <c r="R18" i="2"/>
  <c r="R20" i="2" s="1"/>
  <c r="R22" i="2" s="1"/>
  <c r="I18" i="2"/>
  <c r="I20" i="2" s="1"/>
  <c r="I22" i="2" s="1"/>
  <c r="I32" i="2"/>
  <c r="F32" i="2"/>
  <c r="F18" i="2"/>
  <c r="F20" i="2" s="1"/>
  <c r="F22" i="2" s="1"/>
  <c r="H32" i="2"/>
  <c r="H18" i="2"/>
  <c r="H20" i="2" s="1"/>
  <c r="H22" i="2" s="1"/>
  <c r="D32" i="2"/>
  <c r="D18" i="2"/>
  <c r="D20" i="2" s="1"/>
  <c r="D22" i="2" s="1"/>
  <c r="C32" i="2"/>
  <c r="C18" i="2"/>
  <c r="C20" i="2" s="1"/>
  <c r="C22" i="2" s="1"/>
  <c r="G32" i="2"/>
  <c r="G18" i="2"/>
  <c r="G20" i="2" s="1"/>
  <c r="G22" i="2" s="1"/>
  <c r="J18" i="2" l="1"/>
  <c r="J20" i="2" s="1"/>
  <c r="J22" i="2" s="1"/>
</calcChain>
</file>

<file path=xl/sharedStrings.xml><?xml version="1.0" encoding="utf-8"?>
<sst xmlns="http://schemas.openxmlformats.org/spreadsheetml/2006/main" count="63" uniqueCount="59">
  <si>
    <t>Playboy Group</t>
  </si>
  <si>
    <t>numbers in mio USD</t>
  </si>
  <si>
    <t>Price</t>
  </si>
  <si>
    <t>Shares</t>
  </si>
  <si>
    <t>MC</t>
  </si>
  <si>
    <t>Cash</t>
  </si>
  <si>
    <t>Debt</t>
  </si>
  <si>
    <t>EV</t>
  </si>
  <si>
    <t>Q324</t>
  </si>
  <si>
    <t>PLBY</t>
  </si>
  <si>
    <t>IR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</si>
  <si>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</si>
  <si>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</si>
  <si>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</si>
  <si>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</si>
  <si>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</si>
  <si>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</si>
  <si>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</si>
  <si>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</si>
  <si>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</si>
  <si>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</si>
  <si>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</si>
  <si>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SGA</t>
  </si>
  <si>
    <t>Impairments</t>
  </si>
  <si>
    <t>Operating Profit</t>
  </si>
  <si>
    <t>Other Income</t>
  </si>
  <si>
    <t>Interest Expense</t>
  </si>
  <si>
    <t>Pretax Income</t>
  </si>
  <si>
    <t>Tax Expense</t>
  </si>
  <si>
    <t>Income from con. Operations</t>
  </si>
  <si>
    <t>Loss from discon. Operations</t>
  </si>
  <si>
    <t>Net Income</t>
  </si>
  <si>
    <t>EPS</t>
  </si>
  <si>
    <t>Revenue Growth</t>
  </si>
  <si>
    <t xml:space="preserve">Gross Margin </t>
  </si>
  <si>
    <t xml:space="preserve">Operating Margin </t>
  </si>
  <si>
    <t>Tax Rate</t>
  </si>
  <si>
    <t>Trademark Licensing</t>
  </si>
  <si>
    <t>Digital Subscriptions &amp; Products</t>
  </si>
  <si>
    <t>TV &amp; Cable Products</t>
  </si>
  <si>
    <t>Consumer Products</t>
  </si>
  <si>
    <t>Licensing Growth</t>
  </si>
  <si>
    <t>Digital Growth</t>
  </si>
  <si>
    <t>TV Growth</t>
  </si>
  <si>
    <t>Consumer Goods Growth</t>
  </si>
  <si>
    <t>Other Expenses</t>
  </si>
  <si>
    <t>Notes</t>
  </si>
  <si>
    <t xml:space="preserve">pleasure &amp; leisure company: products, content and experiences </t>
  </si>
  <si>
    <t>flagship brand Playboy: in 180 countries</t>
  </si>
  <si>
    <t>Employee:</t>
  </si>
  <si>
    <t>CEO</t>
  </si>
  <si>
    <t>FY19</t>
  </si>
  <si>
    <t>FY20</t>
  </si>
  <si>
    <t>FY21</t>
  </si>
  <si>
    <t>FY22</t>
  </si>
  <si>
    <t>FY23</t>
  </si>
  <si>
    <t>FY24</t>
  </si>
  <si>
    <t>FY18</t>
  </si>
  <si>
    <t>in 2022 sold corporate jet.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</si>
</sst>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9" fontId="0" fillId="0" borderId="0" xfId="1" applyFont="1"/>
    <xf numFmtId="164" fontId="2" fillId="0" borderId="0" xfId="0" applyNumberFormat="1" applyFont="1"/>
    <xf numFmtId="165" fontId="0" fillId="0" borderId="0" xfId="0" applyNumberFormat="1"/>
    <xf numFmtId="0" fontId="4" fillId="0" borderId="0" xfId="0" applyFont="1"/>
    <xf numFmtId="164" fontId="0" fillId="0" borderId="0" xfId="0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bygroup.com/investor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5DA1-5903-4706-9DB8-7EFC1BD722B7}">
  <dimension ref="A1:I17"/>
  <sheetViews>
    <sheetView zoomScale="200" zoomScaleNormal="200" workbookViewId="0">
      <selection activeCell="H7" sqref="H7"/>
    </sheetView>
  </sheetViews>
  <sheetFormatPr defaultRowHeight="15" x14ac:dyDescent="0.25"/>
  <cols>
    <col min="1" max="1" width="4.42578125" customWidth="1"/>
  </cols>
  <sheetData>
    <row r="1" spans="1:9" x14ac:dyDescent="0.25">
      <c r="A1" s="1" t="s">
        <v>0</v>
      </c>
    </row>
    <row r="2" spans="1:9" x14ac:dyDescent="0.25">
      <c r="A2" t="s">
        <v>1</v>
      </c>
      <c r="G2" t="s">
        <v>2</v>
      </c>
      <c r="H2">
        <v>1.2</v>
      </c>
    </row>
    <row r="3" spans="1:9" x14ac:dyDescent="0.25">
      <c r="G3" t="s">
        <v>3</v>
      </c>
      <c r="H3" s="3">
        <v>93.747068999999996</v>
      </c>
      <c r="I3" s="4" t="s">
        <v>18</v>
      </c>
    </row>
    <row r="4" spans="1:9" x14ac:dyDescent="0.25">
      <c r="B4" t="s">
        <v>9</v>
      </c>
      <c r="G4" t="s">
        <v>4</v>
      </c>
      <c r="H4" s="3">
        <f>+H3*H2</f>
        <v>112.4964828</v>
      </c>
    </row>
    <row r="5" spans="1:9" x14ac:dyDescent="0.25">
      <c r="B5" s="5" t="s">
        <v>10</v>
      </c>
      <c r="G5" t="s">
        <v>5</v>
      </c>
      <c r="H5" s="3">
        <f>30.904+0.1</f>
        <v>31.004000000000001</v>
      </c>
      <c r="I5" s="4" t="s">
        <v>18</v>
      </c>
    </row>
    <row r="6" spans="1:9" x14ac:dyDescent="0.25">
      <c r="G6" t="s">
        <v>6</v>
      </c>
      <c r="H6" s="3">
        <f>0.381+176.194</f>
        <v>176.57499999999999</v>
      </c>
      <c r="I6" s="4" t="s">
        <v>18</v>
      </c>
    </row>
    <row r="7" spans="1:9" x14ac:dyDescent="0.25">
      <c r="G7" t="s">
        <v>7</v>
      </c>
      <c r="H7" s="3">
        <f>+H4-H5+H6</f>
        <v>258.06748279999999</v>
      </c>
    </row>
    <row r="9" spans="1:9" x14ac:dyDescent="0.25">
      <c r="G9" t="s">
        <v>50</v>
      </c>
    </row>
    <row r="10" spans="1:9" x14ac:dyDescent="0.25">
      <c r="G10" t="s">
        <v>49</v>
      </c>
      <c r="H10">
        <f>249+379/2</f>
        <v>438.5</v>
      </c>
    </row>
    <row r="14" spans="1:9" x14ac:dyDescent="0.25">
      <c r="B14" s="9" t="s">
        <v>46</v>
      </c>
    </row>
    <row r="15" spans="1:9" x14ac:dyDescent="0.25">
      <c r="B15" t="s">
        <v>47</v>
      </c>
    </row>
    <row r="16" spans="1:9" x14ac:dyDescent="0.25">
      <c r="B16" t="s">
        <v>48</v>
      </c>
    </row>
    <row r="17" spans="2:2" x14ac:dyDescent="0.25">
      <c r="B17" t="s">
        <v>58</v>
      </c>
    </row>
  </sheetData>
  <hyperlinks>
    <hyperlink ref="B5" r:id="rId1" xr:uid="{A38BD153-C5A7-42C4-B7EB-FCD3E6AD2D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E0A3-3CAA-440F-9224-A6E6ECBE846B}">
  <dimension ref="A1:CF273"/>
  <sheetViews>
    <sheetView tabSelected="1" zoomScale="200" zoomScaleNormal="2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J4" sqref="J4"/>
    </sheetView>
  </sheetViews>
  <sheetFormatPr defaultRowHeight="15" x14ac:dyDescent="0.25"/>
  <cols>
    <col min="1" max="1" width="5.42578125" bestFit="1" customWidth="1"/>
    <col min="2" max="2" width="30" bestFit="1" customWidth="1"/>
  </cols>
  <sheetData>
    <row r="1" spans="1:84" x14ac:dyDescent="0.25">
      <c r="A1" s="5" t="s">
        <v>11</v>
      </c>
    </row>
    <row r="2" spans="1:84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8</v>
      </c>
      <c r="J2" s="4" t="s">
        <v>18</v>
      </c>
      <c r="L2" s="4" t="s">
        <v>57</v>
      </c>
      <c r="M2" s="4" t="s">
        <v>51</v>
      </c>
      <c r="N2" s="4" t="s">
        <v>52</v>
      </c>
      <c r="O2" s="4" t="s">
        <v>53</v>
      </c>
      <c r="P2" s="4" t="s">
        <v>54</v>
      </c>
      <c r="Q2" s="4" t="s">
        <v>55</v>
      </c>
      <c r="R2" s="4" t="s">
        <v>56</v>
      </c>
    </row>
    <row r="3" spans="1:84" x14ac:dyDescent="0.25">
      <c r="B3" t="s">
        <v>37</v>
      </c>
      <c r="C3" s="3">
        <v>9.6929999999999996</v>
      </c>
      <c r="D3" s="3">
        <v>10.288</v>
      </c>
      <c r="E3" s="3">
        <v>10.930999999999999</v>
      </c>
      <c r="F3" s="3"/>
      <c r="G3" s="3">
        <v>4.085</v>
      </c>
      <c r="H3" s="3">
        <v>5.2720000000000002</v>
      </c>
      <c r="I3" s="3">
        <v>7.3769999999999998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</row>
    <row r="4" spans="1:84" x14ac:dyDescent="0.25">
      <c r="B4" t="s">
        <v>38</v>
      </c>
      <c r="C4" s="3">
        <v>2.694</v>
      </c>
      <c r="D4" s="3">
        <v>3.097</v>
      </c>
      <c r="E4" s="3">
        <v>3.359</v>
      </c>
      <c r="F4" s="3"/>
      <c r="G4" s="3">
        <v>3.8039999999999998</v>
      </c>
      <c r="H4" s="3">
        <v>3.4790000000000001</v>
      </c>
      <c r="I4" s="3">
        <v>3.83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1:84" x14ac:dyDescent="0.25">
      <c r="B5" t="s">
        <v>39</v>
      </c>
      <c r="C5" s="3">
        <v>2.048</v>
      </c>
      <c r="D5" s="3">
        <v>2.0150000000000001</v>
      </c>
      <c r="E5" s="3">
        <v>1.847</v>
      </c>
      <c r="F5" s="3"/>
      <c r="G5" s="3">
        <v>1.69</v>
      </c>
      <c r="H5" s="3">
        <v>1.63</v>
      </c>
      <c r="I5" s="3">
        <v>1.655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1:84" x14ac:dyDescent="0.25">
      <c r="B6" t="s">
        <v>40</v>
      </c>
      <c r="C6" s="3">
        <v>20.768000000000001</v>
      </c>
      <c r="D6" s="3">
        <v>19.7</v>
      </c>
      <c r="E6" s="3">
        <v>0.13900000000000001</v>
      </c>
      <c r="F6" s="3"/>
      <c r="G6" s="3">
        <v>18.739999999999998</v>
      </c>
      <c r="H6" s="3">
        <v>14.504</v>
      </c>
      <c r="I6" s="3">
        <v>2E-3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</row>
    <row r="7" spans="1:84" x14ac:dyDescent="0.25">
      <c r="B7" s="1" t="s">
        <v>19</v>
      </c>
      <c r="C7" s="7">
        <v>35.203000000000003</v>
      </c>
      <c r="D7" s="7">
        <v>35.100999999999999</v>
      </c>
      <c r="E7" s="7">
        <v>16.276</v>
      </c>
      <c r="F7" s="7">
        <f>+Q7-SUM(C7:E7)</f>
        <v>56.36999999999999</v>
      </c>
      <c r="G7" s="7">
        <v>28.318999999999999</v>
      </c>
      <c r="H7" s="7">
        <v>24.885000000000002</v>
      </c>
      <c r="I7" s="7">
        <v>12.864000000000001</v>
      </c>
      <c r="J7" s="7">
        <f>+R7-SUM(G7:I7)</f>
        <v>50.067000000000007</v>
      </c>
      <c r="K7" s="7"/>
      <c r="L7" s="7"/>
      <c r="M7" s="7"/>
      <c r="N7" s="7"/>
      <c r="O7" s="7"/>
      <c r="P7" s="7">
        <v>185.536</v>
      </c>
      <c r="Q7" s="7">
        <v>142.94999999999999</v>
      </c>
      <c r="R7" s="7">
        <v>116.13500000000001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</row>
    <row r="8" spans="1:84" x14ac:dyDescent="0.25">
      <c r="B8" t="s">
        <v>20</v>
      </c>
      <c r="C8" s="3">
        <v>21.777000000000001</v>
      </c>
      <c r="D8" s="3">
        <v>9.6590000000000007</v>
      </c>
      <c r="E8" s="3">
        <v>1.282</v>
      </c>
      <c r="F8" s="10">
        <f>+Q8-SUM(C8:E8)</f>
        <v>22.058999999999997</v>
      </c>
      <c r="G8" s="3">
        <v>12.507</v>
      </c>
      <c r="H8" s="3">
        <v>8.0180000000000007</v>
      </c>
      <c r="I8" s="3">
        <v>3.82</v>
      </c>
      <c r="J8" s="10">
        <f>+R8-SUM(G8:I8)</f>
        <v>17.435000000000002</v>
      </c>
      <c r="K8" s="3"/>
      <c r="L8" s="3"/>
      <c r="M8" s="3"/>
      <c r="N8" s="3"/>
      <c r="O8" s="3"/>
      <c r="P8" s="3">
        <v>82.944999999999993</v>
      </c>
      <c r="Q8" s="3">
        <v>54.777000000000001</v>
      </c>
      <c r="R8" s="3">
        <v>41.78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</row>
    <row r="9" spans="1:84" x14ac:dyDescent="0.25">
      <c r="B9" t="s">
        <v>21</v>
      </c>
      <c r="C9" s="3">
        <f t="shared" ref="C9:H9" si="0">+C7-C8</f>
        <v>13.426000000000002</v>
      </c>
      <c r="D9" s="3">
        <f t="shared" si="0"/>
        <v>25.442</v>
      </c>
      <c r="E9" s="3">
        <f t="shared" si="0"/>
        <v>14.994</v>
      </c>
      <c r="F9" s="3">
        <f t="shared" si="0"/>
        <v>34.310999999999993</v>
      </c>
      <c r="G9" s="3">
        <f t="shared" si="0"/>
        <v>15.811999999999999</v>
      </c>
      <c r="H9" s="3">
        <f t="shared" si="0"/>
        <v>16.867000000000001</v>
      </c>
      <c r="I9" s="3">
        <f>+I7-I8</f>
        <v>9.0440000000000005</v>
      </c>
      <c r="J9" s="3">
        <f t="shared" ref="J9" si="1">+J7-J8</f>
        <v>32.632000000000005</v>
      </c>
      <c r="K9" s="3"/>
      <c r="L9" s="3">
        <f t="shared" ref="L9:M9" si="2">+L7-L8</f>
        <v>0</v>
      </c>
      <c r="M9" s="3">
        <f t="shared" si="2"/>
        <v>0</v>
      </c>
      <c r="N9" s="3">
        <f t="shared" ref="N9" si="3">+N7-N8</f>
        <v>0</v>
      </c>
      <c r="O9" s="3">
        <f t="shared" ref="O9" si="4">+O7-O8</f>
        <v>0</v>
      </c>
      <c r="P9" s="3">
        <f t="shared" ref="P9" si="5">+P7-P8</f>
        <v>102.59100000000001</v>
      </c>
      <c r="Q9" s="3">
        <f t="shared" ref="Q9" si="6">+Q7-Q8</f>
        <v>88.172999999999988</v>
      </c>
      <c r="R9" s="3">
        <f t="shared" ref="R9" si="7">+R7-R8</f>
        <v>74.355000000000004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</row>
    <row r="10" spans="1:84" x14ac:dyDescent="0.25">
      <c r="B10" t="s">
        <v>22</v>
      </c>
      <c r="C10" s="3">
        <v>41.405000000000001</v>
      </c>
      <c r="D10" s="3">
        <v>32.517000000000003</v>
      </c>
      <c r="E10" s="3">
        <v>15.471</v>
      </c>
      <c r="F10" s="10">
        <f>+Q10-SUM(C10:E10)</f>
        <v>34.161000000000001</v>
      </c>
      <c r="G10" s="3">
        <v>22.312000000000001</v>
      </c>
      <c r="H10" s="3">
        <v>25.489000000000001</v>
      </c>
      <c r="I10" s="3">
        <v>15.478999999999999</v>
      </c>
      <c r="J10" s="10">
        <f>+R10-SUM(G10:I10)</f>
        <v>35.435999999999993</v>
      </c>
      <c r="K10" s="3"/>
      <c r="L10" s="3"/>
      <c r="M10" s="3"/>
      <c r="N10" s="3"/>
      <c r="O10" s="3"/>
      <c r="P10" s="3">
        <v>150.535</v>
      </c>
      <c r="Q10" s="3">
        <v>123.554</v>
      </c>
      <c r="R10" s="3">
        <v>98.715999999999994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</row>
    <row r="11" spans="1:84" x14ac:dyDescent="0.25">
      <c r="B11" t="s">
        <v>23</v>
      </c>
      <c r="C11" s="3">
        <v>0</v>
      </c>
      <c r="D11" s="3">
        <v>146.24</v>
      </c>
      <c r="E11" s="3">
        <v>0.39200000000000002</v>
      </c>
      <c r="F11" s="10">
        <f>+Q11-SUM(C11:E11)</f>
        <v>8.2519999999999811</v>
      </c>
      <c r="G11" s="3">
        <v>2.4169999999999998</v>
      </c>
      <c r="H11" s="3">
        <v>0.59899999999999998</v>
      </c>
      <c r="I11" s="3">
        <v>21.707000000000001</v>
      </c>
      <c r="J11" s="10">
        <f>+R11-SUM(G11:I11)</f>
        <v>1.3550000000000004</v>
      </c>
      <c r="K11" s="3"/>
      <c r="L11" s="3"/>
      <c r="M11" s="3"/>
      <c r="N11" s="3"/>
      <c r="O11" s="3"/>
      <c r="P11" s="3">
        <v>283.5</v>
      </c>
      <c r="Q11" s="3">
        <v>154.88399999999999</v>
      </c>
      <c r="R11" s="3">
        <v>26.077999999999999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</row>
    <row r="12" spans="1:84" x14ac:dyDescent="0.25">
      <c r="B12" t="s">
        <v>45</v>
      </c>
      <c r="C12" s="3">
        <v>0</v>
      </c>
      <c r="D12" s="3">
        <v>-0.25900000000000001</v>
      </c>
      <c r="E12" s="3">
        <v>0.71799999999999997</v>
      </c>
      <c r="F12" s="10">
        <f>+Q12-SUM(C12:E12)</f>
        <v>-0.35499999999999993</v>
      </c>
      <c r="G12" s="3">
        <v>0</v>
      </c>
      <c r="H12" s="3">
        <v>-1.7999999999999999E-2</v>
      </c>
      <c r="I12" s="3">
        <v>0</v>
      </c>
      <c r="J12" s="10">
        <f>+R12-SUM(G12:I12)</f>
        <v>0.41700000000000004</v>
      </c>
      <c r="K12" s="3"/>
      <c r="L12" s="3"/>
      <c r="M12" s="3"/>
      <c r="N12" s="3"/>
      <c r="O12" s="3"/>
      <c r="P12" s="3">
        <f>-(29.173+5.689+0.482)</f>
        <v>-35.343999999999994</v>
      </c>
      <c r="Q12" s="3">
        <f>-0.436+0.54</f>
        <v>0.10400000000000004</v>
      </c>
      <c r="R12" s="3">
        <v>0.39900000000000002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</row>
    <row r="13" spans="1:84" x14ac:dyDescent="0.25">
      <c r="B13" t="s">
        <v>24</v>
      </c>
      <c r="C13" s="3">
        <f t="shared" ref="C13:G13" si="8">+C9-SUM(C10:C12)</f>
        <v>-27.978999999999999</v>
      </c>
      <c r="D13" s="3">
        <f t="shared" si="8"/>
        <v>-153.05600000000001</v>
      </c>
      <c r="E13" s="3">
        <f t="shared" si="8"/>
        <v>-1.5869999999999997</v>
      </c>
      <c r="F13" s="3">
        <f t="shared" si="8"/>
        <v>-7.7469999999999928</v>
      </c>
      <c r="G13" s="3">
        <f t="shared" si="8"/>
        <v>-8.9169999999999998</v>
      </c>
      <c r="H13" s="8">
        <f>+H9-SUM(H10:H12)</f>
        <v>-9.2029999999999994</v>
      </c>
      <c r="I13" s="3">
        <f>+I9-SUM(I10:I12)</f>
        <v>-28.141999999999999</v>
      </c>
      <c r="J13" s="3">
        <f t="shared" ref="J13" si="9">+J9-SUM(J10:J12)</f>
        <v>-4.5759999999999934</v>
      </c>
      <c r="K13" s="3"/>
      <c r="L13" s="3">
        <f t="shared" ref="L13:M13" si="10">+L9-SUM(L10:L12)</f>
        <v>0</v>
      </c>
      <c r="M13" s="3">
        <f t="shared" si="10"/>
        <v>0</v>
      </c>
      <c r="N13" s="3">
        <f t="shared" ref="N13" si="11">+N9-SUM(N10:N12)</f>
        <v>0</v>
      </c>
      <c r="O13" s="3">
        <f t="shared" ref="O13" si="12">+O9-SUM(O10:O12)</f>
        <v>0</v>
      </c>
      <c r="P13" s="3">
        <f t="shared" ref="P13" si="13">+P9-SUM(P10:P12)</f>
        <v>-296.09999999999997</v>
      </c>
      <c r="Q13" s="3">
        <f t="shared" ref="Q13" si="14">+Q9-SUM(Q10:Q12)</f>
        <v>-190.36899999999997</v>
      </c>
      <c r="R13" s="3">
        <f t="shared" ref="R13" si="15">+R9-SUM(R10:R12)</f>
        <v>-50.837999999999994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</row>
    <row r="14" spans="1:84" x14ac:dyDescent="0.25">
      <c r="B14" t="s">
        <v>26</v>
      </c>
      <c r="C14" s="3">
        <v>5.2089999999999996</v>
      </c>
      <c r="D14" s="3">
        <v>5.7569999999999997</v>
      </c>
      <c r="E14" s="3">
        <v>6.62</v>
      </c>
      <c r="F14" s="10">
        <f>+Q14-SUM(C14:E14)</f>
        <v>5.7070000000000007</v>
      </c>
      <c r="G14" s="3">
        <v>6.4269999999999996</v>
      </c>
      <c r="H14" s="3">
        <v>6.5880000000000001</v>
      </c>
      <c r="I14" s="3">
        <v>6.6859999999999999</v>
      </c>
      <c r="J14" s="10">
        <f>+R14-SUM(G14:I14)</f>
        <v>3.9879999999999995</v>
      </c>
      <c r="K14" s="3"/>
      <c r="L14" s="3"/>
      <c r="M14" s="3"/>
      <c r="N14" s="3"/>
      <c r="O14" s="3"/>
      <c r="P14" s="3">
        <v>17.719000000000001</v>
      </c>
      <c r="Q14" s="3">
        <v>23.292999999999999</v>
      </c>
      <c r="R14" s="3">
        <v>23.689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</row>
    <row r="15" spans="1:84" x14ac:dyDescent="0.25">
      <c r="B15" t="s">
        <v>25</v>
      </c>
      <c r="C15" s="3">
        <f>0.076-3.018-1.858</f>
        <v>-4.8</v>
      </c>
      <c r="D15" s="3">
        <f>7.98+9.523+0.175</f>
        <v>17.678000000000001</v>
      </c>
      <c r="E15" s="3">
        <v>0.22800000000000001</v>
      </c>
      <c r="F15" s="10">
        <f>+Q15-SUM(C15:E15)</f>
        <v>0.33799999999999919</v>
      </c>
      <c r="G15" s="3">
        <v>-0.05</v>
      </c>
      <c r="H15" s="3">
        <v>-0.245</v>
      </c>
      <c r="I15" s="3">
        <v>1.6160000000000001</v>
      </c>
      <c r="J15" s="10">
        <f>+R15-SUM(G15:I15)</f>
        <v>-3.0430000000000001</v>
      </c>
      <c r="K15" s="3"/>
      <c r="L15" s="3"/>
      <c r="M15" s="3"/>
      <c r="N15" s="3"/>
      <c r="O15" s="3"/>
      <c r="P15" s="3">
        <f>-1.266+9.401-0.711</f>
        <v>7.4239999999999995</v>
      </c>
      <c r="Q15" s="3">
        <f>6.133+6.505+0.806</f>
        <v>13.443999999999999</v>
      </c>
      <c r="R15" s="3">
        <v>-1.722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</row>
    <row r="16" spans="1:84" x14ac:dyDescent="0.25">
      <c r="B16" t="s">
        <v>27</v>
      </c>
      <c r="C16" s="3">
        <f t="shared" ref="C16:D16" si="16">+C13-C14+C15</f>
        <v>-37.988</v>
      </c>
      <c r="D16" s="3">
        <f t="shared" si="16"/>
        <v>-141.13500000000002</v>
      </c>
      <c r="E16" s="3">
        <f>+E13-E14+E15</f>
        <v>-7.979000000000001</v>
      </c>
      <c r="F16" s="3">
        <f t="shared" ref="F16:J16" si="17">+F13-F14+F15</f>
        <v>-13.115999999999994</v>
      </c>
      <c r="G16" s="3">
        <f t="shared" si="17"/>
        <v>-15.394</v>
      </c>
      <c r="H16" s="3">
        <f t="shared" si="17"/>
        <v>-16.036000000000001</v>
      </c>
      <c r="I16" s="3">
        <f t="shared" si="17"/>
        <v>-33.212000000000003</v>
      </c>
      <c r="J16" s="3">
        <f t="shared" si="17"/>
        <v>-11.606999999999992</v>
      </c>
      <c r="K16" s="3"/>
      <c r="L16" s="3">
        <f t="shared" ref="L16" si="18">+L13-L14+L15</f>
        <v>0</v>
      </c>
      <c r="M16" s="3">
        <f t="shared" ref="M16" si="19">+M13-M14+M15</f>
        <v>0</v>
      </c>
      <c r="N16" s="3">
        <f t="shared" ref="N16" si="20">+N13-N14+N15</f>
        <v>0</v>
      </c>
      <c r="O16" s="3">
        <f t="shared" ref="O16" si="21">+O13-O14+O15</f>
        <v>0</v>
      </c>
      <c r="P16" s="3">
        <f t="shared" ref="P16" si="22">+P13-P14+P15</f>
        <v>-306.39499999999998</v>
      </c>
      <c r="Q16" s="3">
        <f t="shared" ref="Q16" si="23">+Q13-Q14+Q15</f>
        <v>-200.21799999999999</v>
      </c>
      <c r="R16" s="3">
        <f t="shared" ref="R16" si="24">+R13-R14+R15</f>
        <v>-76.248999999999981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</row>
    <row r="17" spans="2:84" x14ac:dyDescent="0.25">
      <c r="B17" t="s">
        <v>28</v>
      </c>
      <c r="C17" s="3">
        <v>-1.67</v>
      </c>
      <c r="D17" s="3">
        <v>-8.8680000000000003</v>
      </c>
      <c r="E17" s="3">
        <v>-0.92900000000000005</v>
      </c>
      <c r="F17" s="10">
        <f>+Q17-SUM(C17:E17)</f>
        <v>-2.302999999999999</v>
      </c>
      <c r="G17" s="3">
        <v>1.0529999999999999</v>
      </c>
      <c r="H17" s="3">
        <v>0.61599999999999999</v>
      </c>
      <c r="I17" s="3">
        <v>0.56799999999999995</v>
      </c>
      <c r="J17" s="10">
        <f>+R17-SUM(G17:I17)</f>
        <v>0.91100000000000003</v>
      </c>
      <c r="K17" s="3"/>
      <c r="L17" s="3"/>
      <c r="M17" s="3"/>
      <c r="N17" s="3"/>
      <c r="O17" s="3"/>
      <c r="P17" s="3">
        <v>-55.704000000000001</v>
      </c>
      <c r="Q17" s="3">
        <v>-13.77</v>
      </c>
      <c r="R17" s="3">
        <v>3.1480000000000001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</row>
    <row r="18" spans="2:84" x14ac:dyDescent="0.25">
      <c r="B18" t="s">
        <v>29</v>
      </c>
      <c r="C18" s="3">
        <f t="shared" ref="C18:H18" si="25">+C16-C17</f>
        <v>-36.317999999999998</v>
      </c>
      <c r="D18" s="3">
        <f t="shared" si="25"/>
        <v>-132.26700000000002</v>
      </c>
      <c r="E18" s="3">
        <f t="shared" si="25"/>
        <v>-7.0500000000000007</v>
      </c>
      <c r="F18" s="3">
        <f t="shared" si="25"/>
        <v>-10.812999999999995</v>
      </c>
      <c r="G18" s="3">
        <f t="shared" si="25"/>
        <v>-16.446999999999999</v>
      </c>
      <c r="H18" s="3">
        <f t="shared" si="25"/>
        <v>-16.652000000000001</v>
      </c>
      <c r="I18" s="3">
        <f>+I16-I17</f>
        <v>-33.78</v>
      </c>
      <c r="J18" s="3">
        <f t="shared" ref="J18" si="26">+J16-J17</f>
        <v>-12.517999999999992</v>
      </c>
      <c r="K18" s="3"/>
      <c r="L18" s="3">
        <f t="shared" ref="L18" si="27">+L16-L17</f>
        <v>0</v>
      </c>
      <c r="M18" s="3">
        <f t="shared" ref="M18" si="28">+M16-M17</f>
        <v>0</v>
      </c>
      <c r="N18" s="3">
        <f t="shared" ref="N18" si="29">+N16-N17</f>
        <v>0</v>
      </c>
      <c r="O18" s="3">
        <f t="shared" ref="O18" si="30">+O16-O17</f>
        <v>0</v>
      </c>
      <c r="P18" s="3">
        <f t="shared" ref="P18" si="31">+P16-P17</f>
        <v>-250.69099999999997</v>
      </c>
      <c r="Q18" s="3">
        <f t="shared" ref="Q18" si="32">+Q16-Q17</f>
        <v>-186.44799999999998</v>
      </c>
      <c r="R18" s="3">
        <f t="shared" ref="R18" si="33">+R16-R17</f>
        <v>-79.396999999999977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</row>
    <row r="19" spans="2:84" x14ac:dyDescent="0.25">
      <c r="B19" t="s">
        <v>30</v>
      </c>
      <c r="C19" s="3">
        <v>1.3720000000000001</v>
      </c>
      <c r="D19" s="3">
        <v>-0.45200000000000001</v>
      </c>
      <c r="E19" s="3">
        <v>0.115</v>
      </c>
      <c r="F19" s="10">
        <f>+Q19-SUM(C19:E19)</f>
        <v>-7.0650000000000004</v>
      </c>
      <c r="G19" s="3">
        <v>0</v>
      </c>
      <c r="H19" s="3">
        <v>0</v>
      </c>
      <c r="I19" s="3">
        <v>-4.2999999999999997E-2</v>
      </c>
      <c r="J19" s="10">
        <f>+R19-SUM(G19:I19)</f>
        <v>4.2999999999999997E-2</v>
      </c>
      <c r="K19" s="3"/>
      <c r="L19" s="3"/>
      <c r="M19" s="3"/>
      <c r="N19" s="3"/>
      <c r="O19" s="3"/>
      <c r="P19" s="3">
        <v>27.013000000000002</v>
      </c>
      <c r="Q19" s="3">
        <v>-6.03</v>
      </c>
      <c r="R19" s="3">
        <v>0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2:84" x14ac:dyDescent="0.25">
      <c r="B20" t="s">
        <v>31</v>
      </c>
      <c r="C20" s="3">
        <f t="shared" ref="C20:H20" si="34">+C18-C19</f>
        <v>-37.69</v>
      </c>
      <c r="D20" s="3">
        <f t="shared" si="34"/>
        <v>-131.81500000000003</v>
      </c>
      <c r="E20" s="3">
        <f t="shared" si="34"/>
        <v>-7.1650000000000009</v>
      </c>
      <c r="F20" s="3">
        <f t="shared" si="34"/>
        <v>-3.7479999999999949</v>
      </c>
      <c r="G20" s="3">
        <f t="shared" si="34"/>
        <v>-16.446999999999999</v>
      </c>
      <c r="H20" s="3">
        <f t="shared" si="34"/>
        <v>-16.652000000000001</v>
      </c>
      <c r="I20" s="3">
        <f>+I18-I19</f>
        <v>-33.737000000000002</v>
      </c>
      <c r="J20" s="3">
        <f t="shared" ref="J20" si="35">+J18-J19</f>
        <v>-12.560999999999991</v>
      </c>
      <c r="K20" s="3"/>
      <c r="L20" s="3">
        <f t="shared" ref="L20" si="36">+L18-L19</f>
        <v>0</v>
      </c>
      <c r="M20" s="3">
        <f t="shared" ref="M20" si="37">+M18-M19</f>
        <v>0</v>
      </c>
      <c r="N20" s="3">
        <f t="shared" ref="N20" si="38">+N18-N19</f>
        <v>0</v>
      </c>
      <c r="O20" s="3">
        <f t="shared" ref="O20" si="39">+O18-O19</f>
        <v>0</v>
      </c>
      <c r="P20" s="3">
        <f t="shared" ref="P20" si="40">+P18-P19</f>
        <v>-277.70399999999995</v>
      </c>
      <c r="Q20" s="3">
        <f t="shared" ref="Q20" si="41">+Q18-Q19</f>
        <v>-180.41799999999998</v>
      </c>
      <c r="R20" s="3">
        <f t="shared" ref="R20" si="42">+R18-R19</f>
        <v>-79.396999999999977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</row>
    <row r="21" spans="2:84" x14ac:dyDescent="0.2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</row>
    <row r="22" spans="2:84" x14ac:dyDescent="0.25">
      <c r="B22" t="s">
        <v>32</v>
      </c>
      <c r="C22" s="2">
        <f t="shared" ref="C22:H22" si="43">+C20/C23</f>
        <v>-0.57842983724344132</v>
      </c>
      <c r="D22" s="2">
        <f t="shared" si="43"/>
        <v>-1.7594950765038979</v>
      </c>
      <c r="E22" s="2">
        <f t="shared" si="43"/>
        <v>-9.696701653060949E-2</v>
      </c>
      <c r="F22" s="2">
        <f t="shared" si="43"/>
        <v>-5.2552293703608387E-2</v>
      </c>
      <c r="G22" s="2">
        <f t="shared" si="43"/>
        <v>-0.22630061417494102</v>
      </c>
      <c r="H22" s="2">
        <f t="shared" si="43"/>
        <v>-0.22798289925628454</v>
      </c>
      <c r="I22" s="2">
        <f>+I20/I23</f>
        <v>-0.45230304392427384</v>
      </c>
      <c r="J22" s="2">
        <f t="shared" ref="J22" si="44">+J20/J23</f>
        <v>-0.16517067393040669</v>
      </c>
      <c r="K22" s="3"/>
      <c r="L22" s="2" t="e">
        <f t="shared" ref="L22" si="45">+L20/L23</f>
        <v>#DIV/0!</v>
      </c>
      <c r="M22" s="2" t="e">
        <f t="shared" ref="M22" si="46">+M20/M23</f>
        <v>#DIV/0!</v>
      </c>
      <c r="N22" s="2" t="e">
        <f t="shared" ref="N22" si="47">+N20/N23</f>
        <v>#DIV/0!</v>
      </c>
      <c r="O22" s="2" t="e">
        <f t="shared" ref="O22" si="48">+O20/O23</f>
        <v>#DIV/0!</v>
      </c>
      <c r="P22" s="2">
        <f t="shared" ref="P22" si="49">+P20/P23</f>
        <v>-5.8562167453079654</v>
      </c>
      <c r="Q22" s="2">
        <f t="shared" ref="Q22" si="50">+Q20/Q23</f>
        <v>-2.529717109236294</v>
      </c>
      <c r="R22" s="2">
        <f t="shared" ref="R22" si="51">+R20/R23</f>
        <v>-1.0440296153214319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</row>
    <row r="23" spans="2:84" x14ac:dyDescent="0.25">
      <c r="B23" t="s">
        <v>3</v>
      </c>
      <c r="C23" s="3">
        <v>65.159155999999996</v>
      </c>
      <c r="D23" s="3">
        <v>74.916379000000006</v>
      </c>
      <c r="E23" s="3">
        <v>73.891104999999996</v>
      </c>
      <c r="F23" s="3">
        <f>+Q23</f>
        <v>71.319436999999994</v>
      </c>
      <c r="G23" s="3">
        <v>72.677663999999993</v>
      </c>
      <c r="H23" s="3">
        <v>73.040565999999998</v>
      </c>
      <c r="I23" s="3">
        <v>74.589371999999997</v>
      </c>
      <c r="J23" s="3">
        <f>+R23</f>
        <v>76.048608999999999</v>
      </c>
      <c r="K23" s="3"/>
      <c r="L23" s="3"/>
      <c r="M23" s="3"/>
      <c r="N23" s="3"/>
      <c r="O23" s="3"/>
      <c r="P23" s="3">
        <v>47.420375999999997</v>
      </c>
      <c r="Q23" s="3">
        <v>71.319436999999994</v>
      </c>
      <c r="R23" s="3">
        <v>76.048608999999999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</row>
    <row r="24" spans="2:84" x14ac:dyDescent="0.25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</row>
    <row r="25" spans="2:84" x14ac:dyDescent="0.25">
      <c r="B25" t="s">
        <v>41</v>
      </c>
      <c r="C25" s="3"/>
      <c r="D25" s="3"/>
      <c r="E25" s="3"/>
      <c r="F25" s="3"/>
      <c r="G25" s="6">
        <f t="shared" ref="G25:G29" si="52">+G3/C3-1</f>
        <v>-0.57856184875683481</v>
      </c>
      <c r="H25" s="6">
        <f t="shared" ref="H25:H29" si="53">+H3/D3-1</f>
        <v>-0.48755832037325042</v>
      </c>
      <c r="I25" s="6">
        <f t="shared" ref="I25:I28" si="54">+I3/E3-1</f>
        <v>-0.32513036318726551</v>
      </c>
      <c r="J25" s="6" t="e">
        <f t="shared" ref="J25:J29" si="55">+J3/F3-1</f>
        <v>#DIV/0!</v>
      </c>
      <c r="K25" s="3"/>
      <c r="L25" s="3"/>
      <c r="M25" s="3"/>
      <c r="N25" s="3"/>
      <c r="O25" s="3"/>
      <c r="P25" s="6" t="e">
        <f t="shared" ref="P25" si="56">+P4/P2</f>
        <v>#VALUE!</v>
      </c>
      <c r="Q25" s="6" t="e">
        <f t="shared" ref="Q25:Q28" si="57">+Q3/P3-1</f>
        <v>#DIV/0!</v>
      </c>
      <c r="R25" s="6" t="e">
        <f t="shared" ref="R25" si="58">+R3/Q3-1</f>
        <v>#DIV/0!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</row>
    <row r="26" spans="2:84" x14ac:dyDescent="0.25">
      <c r="B26" t="s">
        <v>42</v>
      </c>
      <c r="C26" s="3"/>
      <c r="D26" s="3"/>
      <c r="E26" s="3"/>
      <c r="F26" s="3"/>
      <c r="G26" s="6">
        <f t="shared" si="52"/>
        <v>0.41202672605790647</v>
      </c>
      <c r="H26" s="6">
        <f t="shared" si="53"/>
        <v>0.12334517274782053</v>
      </c>
      <c r="I26" s="6">
        <f t="shared" si="54"/>
        <v>0.14022030366180416</v>
      </c>
      <c r="J26" s="6" t="e">
        <f t="shared" si="55"/>
        <v>#DIV/0!</v>
      </c>
      <c r="K26" s="3"/>
      <c r="L26" s="3"/>
      <c r="M26" s="3"/>
      <c r="N26" s="3"/>
      <c r="O26" s="3"/>
      <c r="P26" s="6" t="e">
        <f t="shared" ref="P26" si="59">+P5/P3</f>
        <v>#DIV/0!</v>
      </c>
      <c r="Q26" s="6" t="e">
        <f t="shared" si="57"/>
        <v>#DIV/0!</v>
      </c>
      <c r="R26" s="6" t="e">
        <f t="shared" ref="R26" si="60">+R4/Q4-1</f>
        <v>#DIV/0!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</row>
    <row r="27" spans="2:84" x14ac:dyDescent="0.25">
      <c r="B27" t="s">
        <v>43</v>
      </c>
      <c r="C27" s="3"/>
      <c r="D27" s="3"/>
      <c r="E27" s="3"/>
      <c r="F27" s="3"/>
      <c r="G27" s="6">
        <f t="shared" si="52"/>
        <v>-0.1748046875</v>
      </c>
      <c r="H27" s="6">
        <f t="shared" si="53"/>
        <v>-0.19106699751861056</v>
      </c>
      <c r="I27" s="6">
        <f t="shared" si="54"/>
        <v>-0.1039523551705468</v>
      </c>
      <c r="J27" s="6" t="e">
        <f t="shared" si="55"/>
        <v>#DIV/0!</v>
      </c>
      <c r="K27" s="3"/>
      <c r="L27" s="3"/>
      <c r="M27" s="3"/>
      <c r="N27" s="3"/>
      <c r="O27" s="3"/>
      <c r="P27" s="6" t="e">
        <f t="shared" ref="P27" si="61">+P6/P4</f>
        <v>#DIV/0!</v>
      </c>
      <c r="Q27" s="6" t="e">
        <f t="shared" si="57"/>
        <v>#DIV/0!</v>
      </c>
      <c r="R27" s="6" t="e">
        <f t="shared" ref="R27" si="62">+R5/Q5-1</f>
        <v>#DIV/0!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</row>
    <row r="28" spans="2:84" x14ac:dyDescent="0.25">
      <c r="B28" t="s">
        <v>44</v>
      </c>
      <c r="C28" s="3"/>
      <c r="D28" s="3"/>
      <c r="E28" s="3"/>
      <c r="F28" s="3"/>
      <c r="G28" s="6">
        <f t="shared" si="52"/>
        <v>-9.7650231124807529E-2</v>
      </c>
      <c r="H28" s="6">
        <f t="shared" si="53"/>
        <v>-0.263756345177665</v>
      </c>
      <c r="I28" s="6">
        <f t="shared" si="54"/>
        <v>-0.98561151079136688</v>
      </c>
      <c r="J28" s="6" t="e">
        <f t="shared" si="55"/>
        <v>#DIV/0!</v>
      </c>
      <c r="K28" s="3"/>
      <c r="L28" s="3"/>
      <c r="M28" s="3"/>
      <c r="N28" s="3"/>
      <c r="O28" s="3"/>
      <c r="P28" s="6" t="e">
        <f t="shared" ref="P28" si="63">+P7/P5</f>
        <v>#DIV/0!</v>
      </c>
      <c r="Q28" s="6" t="e">
        <f t="shared" si="57"/>
        <v>#DIV/0!</v>
      </c>
      <c r="R28" s="6" t="e">
        <f t="shared" ref="R28" si="64">+R6/Q6-1</f>
        <v>#DIV/0!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</row>
    <row r="29" spans="2:84" x14ac:dyDescent="0.25">
      <c r="B29" t="s">
        <v>33</v>
      </c>
      <c r="C29" s="3"/>
      <c r="D29" s="3"/>
      <c r="E29" s="3"/>
      <c r="F29" s="3"/>
      <c r="G29" s="6">
        <f t="shared" si="52"/>
        <v>-0.19555151549583849</v>
      </c>
      <c r="H29" s="6">
        <f t="shared" si="53"/>
        <v>-0.29104583914988169</v>
      </c>
      <c r="I29" s="6">
        <f>+I7/E7-1</f>
        <v>-0.20963381666257064</v>
      </c>
      <c r="J29" s="6">
        <f t="shared" si="55"/>
        <v>-0.11181479510377834</v>
      </c>
      <c r="K29" s="3"/>
      <c r="L29" s="3"/>
      <c r="M29" s="3"/>
      <c r="N29" s="3"/>
      <c r="O29" s="3"/>
      <c r="P29" s="6" t="e">
        <f t="shared" ref="P29" si="65">+P8/P6</f>
        <v>#DIV/0!</v>
      </c>
      <c r="Q29" s="6">
        <f>+Q7/P7-1</f>
        <v>-0.22952957916522942</v>
      </c>
      <c r="R29" s="6">
        <f t="shared" ref="R29:S29" si="66">+R7/Q7-1</f>
        <v>-0.18758307100384741</v>
      </c>
      <c r="S29" s="6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</row>
    <row r="30" spans="2:84" x14ac:dyDescent="0.25">
      <c r="B30" t="s">
        <v>34</v>
      </c>
      <c r="C30" s="6">
        <f t="shared" ref="C30:H30" si="67">+C9/C7</f>
        <v>0.38138794989063435</v>
      </c>
      <c r="D30" s="6">
        <f t="shared" si="67"/>
        <v>0.72482265462522433</v>
      </c>
      <c r="E30" s="6">
        <f t="shared" si="67"/>
        <v>0.92123371835831902</v>
      </c>
      <c r="F30" s="6">
        <f t="shared" si="67"/>
        <v>0.60867482703565723</v>
      </c>
      <c r="G30" s="6">
        <f t="shared" si="67"/>
        <v>0.55835304918959006</v>
      </c>
      <c r="H30" s="6">
        <f t="shared" si="67"/>
        <v>0.67779787020293347</v>
      </c>
      <c r="I30" s="6">
        <f>+I9/I7</f>
        <v>0.70304726368159198</v>
      </c>
      <c r="J30" s="6">
        <f t="shared" ref="J30" si="68">+J9/J7</f>
        <v>0.65176663271216573</v>
      </c>
      <c r="K30" s="3"/>
      <c r="L30" s="6" t="e">
        <f t="shared" ref="L30:R30" si="69">+L9/L7</f>
        <v>#DIV/0!</v>
      </c>
      <c r="M30" s="6" t="e">
        <f t="shared" si="69"/>
        <v>#DIV/0!</v>
      </c>
      <c r="N30" s="6" t="e">
        <f t="shared" si="69"/>
        <v>#DIV/0!</v>
      </c>
      <c r="O30" s="6" t="e">
        <f t="shared" si="69"/>
        <v>#DIV/0!</v>
      </c>
      <c r="P30" s="6">
        <f t="shared" si="69"/>
        <v>0.55294390307002417</v>
      </c>
      <c r="Q30" s="6">
        <f t="shared" si="69"/>
        <v>0.61681007345225602</v>
      </c>
      <c r="R30" s="6">
        <f t="shared" ref="R30:S30" si="70">+R9/R7</f>
        <v>0.64024626512248672</v>
      </c>
      <c r="S30" s="6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</row>
    <row r="31" spans="2:84" x14ac:dyDescent="0.25">
      <c r="B31" t="s">
        <v>35</v>
      </c>
      <c r="C31" s="6">
        <f t="shared" ref="C31:H31" si="71">+C13/C7</f>
        <v>-0.79479021674289119</v>
      </c>
      <c r="D31" s="6">
        <f t="shared" si="71"/>
        <v>-4.360445571351244</v>
      </c>
      <c r="E31" s="6">
        <f t="shared" si="71"/>
        <v>-9.7505529614155803E-2</v>
      </c>
      <c r="F31" s="6">
        <f t="shared" si="71"/>
        <v>-0.13743125776122039</v>
      </c>
      <c r="G31" s="6">
        <f t="shared" si="71"/>
        <v>-0.31487693774497688</v>
      </c>
      <c r="H31" s="6">
        <f t="shared" si="71"/>
        <v>-0.36982117741611409</v>
      </c>
      <c r="I31" s="6">
        <f>+I13/I7</f>
        <v>-2.1876554726368158</v>
      </c>
      <c r="J31" s="6">
        <f t="shared" ref="J31" si="72">+J13/J7</f>
        <v>-9.1397527313399896E-2</v>
      </c>
      <c r="K31" s="3"/>
      <c r="L31" s="6" t="e">
        <f t="shared" ref="L31:R31" si="73">+L13/L7</f>
        <v>#DIV/0!</v>
      </c>
      <c r="M31" s="6" t="e">
        <f t="shared" si="73"/>
        <v>#DIV/0!</v>
      </c>
      <c r="N31" s="6" t="e">
        <f t="shared" si="73"/>
        <v>#DIV/0!</v>
      </c>
      <c r="O31" s="6" t="e">
        <f t="shared" si="73"/>
        <v>#DIV/0!</v>
      </c>
      <c r="P31" s="6">
        <f t="shared" si="73"/>
        <v>-1.5959166954122108</v>
      </c>
      <c r="Q31" s="6">
        <f t="shared" si="73"/>
        <v>-1.3317173837005944</v>
      </c>
      <c r="R31" s="6">
        <f t="shared" ref="R31:S31" si="74">+R13/R7</f>
        <v>-0.43774917122314538</v>
      </c>
      <c r="S31" s="6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</row>
    <row r="32" spans="2:84" x14ac:dyDescent="0.25">
      <c r="B32" t="s">
        <v>36</v>
      </c>
      <c r="C32" s="6">
        <f t="shared" ref="C32:H32" si="75">+C17/C16</f>
        <v>4.3961250921343578E-2</v>
      </c>
      <c r="D32" s="6">
        <f t="shared" si="75"/>
        <v>6.283345732809012E-2</v>
      </c>
      <c r="E32" s="6">
        <f t="shared" si="75"/>
        <v>0.11643063040481262</v>
      </c>
      <c r="F32" s="6">
        <f t="shared" si="75"/>
        <v>0.17558706922842329</v>
      </c>
      <c r="G32" s="6">
        <f t="shared" si="75"/>
        <v>-6.8403274002858255E-2</v>
      </c>
      <c r="H32" s="6">
        <f t="shared" si="75"/>
        <v>-3.8413569468695431E-2</v>
      </c>
      <c r="I32" s="6">
        <f>+I17/I16</f>
        <v>-1.7102252198000718E-2</v>
      </c>
      <c r="J32" s="6">
        <f t="shared" ref="J32" si="76">+J17/J16</f>
        <v>-7.8487119841475023E-2</v>
      </c>
      <c r="K32" s="3"/>
      <c r="L32" s="6" t="e">
        <f t="shared" ref="L32:R32" si="77">+L17/L16</f>
        <v>#DIV/0!</v>
      </c>
      <c r="M32" s="6" t="e">
        <f t="shared" si="77"/>
        <v>#DIV/0!</v>
      </c>
      <c r="N32" s="6" t="e">
        <f t="shared" si="77"/>
        <v>#DIV/0!</v>
      </c>
      <c r="O32" s="6" t="e">
        <f t="shared" si="77"/>
        <v>#DIV/0!</v>
      </c>
      <c r="P32" s="6">
        <f t="shared" si="77"/>
        <v>0.18180453336379512</v>
      </c>
      <c r="Q32" s="6">
        <f t="shared" si="77"/>
        <v>6.8775035211619331E-2</v>
      </c>
      <c r="R32" s="6">
        <f t="shared" ref="R32:S32" si="78">+R17/R16</f>
        <v>-4.1285787354588266E-2</v>
      </c>
      <c r="S32" s="6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</row>
    <row r="33" spans="3:84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</row>
    <row r="34" spans="3:84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</row>
    <row r="35" spans="3:84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</row>
    <row r="36" spans="3:84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</row>
    <row r="37" spans="3:84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</row>
    <row r="38" spans="3:84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</row>
    <row r="39" spans="3:84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</row>
    <row r="40" spans="3:84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</row>
    <row r="41" spans="3:84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</row>
    <row r="42" spans="3:84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</row>
    <row r="43" spans="3:84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</row>
    <row r="44" spans="3:84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</row>
    <row r="45" spans="3:84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</row>
    <row r="46" spans="3:84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</row>
    <row r="47" spans="3:84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</row>
    <row r="48" spans="3:84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</row>
    <row r="49" spans="3:84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</row>
    <row r="50" spans="3:84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</row>
    <row r="51" spans="3:84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</row>
    <row r="52" spans="3:84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</row>
    <row r="53" spans="3:84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</row>
    <row r="54" spans="3:84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</row>
    <row r="55" spans="3:84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</row>
    <row r="56" spans="3:84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</row>
    <row r="57" spans="3:84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</row>
    <row r="58" spans="3:84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</row>
    <row r="59" spans="3:84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</row>
    <row r="60" spans="3:84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</row>
    <row r="61" spans="3:84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</row>
    <row r="62" spans="3:84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</row>
    <row r="63" spans="3:84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</row>
    <row r="64" spans="3:84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</row>
    <row r="65" spans="3:84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</row>
    <row r="66" spans="3:84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</row>
    <row r="67" spans="3:84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</row>
    <row r="68" spans="3:84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</row>
    <row r="69" spans="3:84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</row>
    <row r="70" spans="3:84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</row>
    <row r="71" spans="3:84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</row>
    <row r="72" spans="3:84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</row>
    <row r="73" spans="3:84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</row>
    <row r="74" spans="3:84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</row>
    <row r="75" spans="3:84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</row>
    <row r="76" spans="3:84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</row>
    <row r="77" spans="3:84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</row>
    <row r="78" spans="3:84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</row>
    <row r="79" spans="3:84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</row>
    <row r="80" spans="3:84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</row>
    <row r="81" spans="3:84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</row>
    <row r="82" spans="3:84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</row>
    <row r="83" spans="3:84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</row>
    <row r="84" spans="3:84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</row>
    <row r="85" spans="3:84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</row>
    <row r="86" spans="3:84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</row>
    <row r="87" spans="3:84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</row>
    <row r="88" spans="3:84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</row>
    <row r="89" spans="3:84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</row>
    <row r="90" spans="3:84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</row>
    <row r="91" spans="3:84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</row>
    <row r="92" spans="3:84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</row>
    <row r="93" spans="3:84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</row>
    <row r="94" spans="3:84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</row>
    <row r="95" spans="3:84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</row>
    <row r="96" spans="3:84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</row>
    <row r="97" spans="3:84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</row>
    <row r="98" spans="3:84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</row>
    <row r="99" spans="3:84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</row>
    <row r="100" spans="3:84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</row>
    <row r="101" spans="3:84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</row>
    <row r="102" spans="3:84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</row>
    <row r="103" spans="3:84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</row>
    <row r="104" spans="3:84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</row>
    <row r="105" spans="3:84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</row>
    <row r="106" spans="3:84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</row>
    <row r="107" spans="3:84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</row>
    <row r="108" spans="3:84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</row>
    <row r="109" spans="3:84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</row>
    <row r="110" spans="3:84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</row>
    <row r="111" spans="3:84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</row>
    <row r="112" spans="3:84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</row>
    <row r="113" spans="3:84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</row>
    <row r="114" spans="3:84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</row>
    <row r="115" spans="3:84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</row>
    <row r="116" spans="3:84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</row>
    <row r="117" spans="3:84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</row>
    <row r="118" spans="3:84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</row>
    <row r="119" spans="3:84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</row>
    <row r="120" spans="3:84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</row>
    <row r="121" spans="3:84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</row>
    <row r="122" spans="3:84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</row>
    <row r="123" spans="3:84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</row>
    <row r="124" spans="3:84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</row>
    <row r="125" spans="3:84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</row>
    <row r="126" spans="3:84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</row>
    <row r="127" spans="3:84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</row>
    <row r="128" spans="3:84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</row>
    <row r="129" spans="3:84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</row>
    <row r="130" spans="3:84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</row>
    <row r="131" spans="3:84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</row>
    <row r="132" spans="3:84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</row>
    <row r="133" spans="3:84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</row>
    <row r="134" spans="3:84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</row>
    <row r="135" spans="3:84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</row>
    <row r="136" spans="3:84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</row>
    <row r="137" spans="3:84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</row>
    <row r="138" spans="3:84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</row>
    <row r="139" spans="3:84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</row>
    <row r="140" spans="3:84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</row>
    <row r="141" spans="3:84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</row>
    <row r="142" spans="3:84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</row>
    <row r="143" spans="3:84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</row>
    <row r="144" spans="3:84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</row>
    <row r="145" spans="3:84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</row>
    <row r="146" spans="3:84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</row>
    <row r="147" spans="3:84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</row>
    <row r="148" spans="3:84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</row>
    <row r="149" spans="3:84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</row>
    <row r="150" spans="3:84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</row>
    <row r="151" spans="3:84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</row>
    <row r="152" spans="3:84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</row>
    <row r="153" spans="3:84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</row>
    <row r="154" spans="3:84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</row>
    <row r="155" spans="3:84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</row>
    <row r="156" spans="3:84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</row>
    <row r="157" spans="3:84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</row>
    <row r="158" spans="3:84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</row>
    <row r="159" spans="3:84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</row>
    <row r="160" spans="3:84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</row>
    <row r="161" spans="3:84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</row>
    <row r="162" spans="3:84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</row>
    <row r="163" spans="3:84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</row>
    <row r="164" spans="3:84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</row>
    <row r="165" spans="3:84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</row>
    <row r="166" spans="3:84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</row>
    <row r="167" spans="3:84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</row>
    <row r="168" spans="3:84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</row>
    <row r="169" spans="3:84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</row>
    <row r="170" spans="3:84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</row>
    <row r="171" spans="3:84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</row>
    <row r="172" spans="3:84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</row>
    <row r="173" spans="3:84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</row>
    <row r="174" spans="3:84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</row>
    <row r="175" spans="3:84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</row>
    <row r="176" spans="3:84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</row>
    <row r="177" spans="3:84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</row>
    <row r="178" spans="3:84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</row>
    <row r="179" spans="3:84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</row>
    <row r="180" spans="3:84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</row>
    <row r="181" spans="3:84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</row>
    <row r="182" spans="3:84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</row>
    <row r="183" spans="3:84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</row>
    <row r="184" spans="3:84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</row>
    <row r="185" spans="3:84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</row>
    <row r="186" spans="3:84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</row>
    <row r="187" spans="3:84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</row>
    <row r="188" spans="3:84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</row>
    <row r="189" spans="3:84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</row>
    <row r="190" spans="3:84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</row>
    <row r="191" spans="3:84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</row>
    <row r="192" spans="3:84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</row>
    <row r="193" spans="3:84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</row>
    <row r="194" spans="3:84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</row>
    <row r="195" spans="3:84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</row>
    <row r="196" spans="3:84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</row>
    <row r="197" spans="3:84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</row>
    <row r="198" spans="3:84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</row>
    <row r="199" spans="3:84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</row>
    <row r="200" spans="3:84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</row>
    <row r="201" spans="3:84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</row>
    <row r="202" spans="3:84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</row>
    <row r="203" spans="3:84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</row>
    <row r="204" spans="3:84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</row>
    <row r="205" spans="3:84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</row>
    <row r="206" spans="3:84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</row>
    <row r="207" spans="3:84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</row>
    <row r="208" spans="3:84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</row>
    <row r="209" spans="3:84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</row>
    <row r="210" spans="3:84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</row>
    <row r="211" spans="3:84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</row>
    <row r="212" spans="3:84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</row>
    <row r="213" spans="3:84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</row>
    <row r="214" spans="3:84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</row>
    <row r="215" spans="3:84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</row>
    <row r="216" spans="3:84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</row>
    <row r="217" spans="3:84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</row>
    <row r="218" spans="3:84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</row>
    <row r="219" spans="3:84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</row>
    <row r="220" spans="3:84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</row>
    <row r="221" spans="3:84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</row>
    <row r="222" spans="3:84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</row>
    <row r="223" spans="3:84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</row>
    <row r="224" spans="3:84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</row>
    <row r="225" spans="3:84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</row>
    <row r="226" spans="3:84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</row>
    <row r="227" spans="3:84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</row>
    <row r="228" spans="3:84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</row>
    <row r="229" spans="3:84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</row>
    <row r="230" spans="3:84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</row>
    <row r="231" spans="3:84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</row>
    <row r="232" spans="3:84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</row>
    <row r="233" spans="3:84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</row>
    <row r="234" spans="3:84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</row>
    <row r="235" spans="3:84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</row>
    <row r="236" spans="3:84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</row>
    <row r="237" spans="3:84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</row>
    <row r="238" spans="3:84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</row>
    <row r="239" spans="3:84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</row>
    <row r="240" spans="3:84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</row>
    <row r="241" spans="3:84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</row>
    <row r="242" spans="3:84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</row>
    <row r="243" spans="3:84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</row>
    <row r="244" spans="3:84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</row>
    <row r="245" spans="3:84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</row>
    <row r="246" spans="3:84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</row>
    <row r="247" spans="3:84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</row>
    <row r="248" spans="3:84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</row>
    <row r="249" spans="3:84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</row>
    <row r="250" spans="3:84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</row>
    <row r="251" spans="3:84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</row>
    <row r="252" spans="3:84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</row>
    <row r="253" spans="3:84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</row>
    <row r="254" spans="3:84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</row>
    <row r="255" spans="3:84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</row>
    <row r="256" spans="3:84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</row>
    <row r="257" spans="3:84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</row>
    <row r="258" spans="3:84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</row>
    <row r="259" spans="3:84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</row>
    <row r="260" spans="3:84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</row>
    <row r="261" spans="3:84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</row>
    <row r="262" spans="3:84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</row>
    <row r="263" spans="3:84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</row>
    <row r="264" spans="3:84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</row>
    <row r="265" spans="3:84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</row>
    <row r="266" spans="3:84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</row>
    <row r="267" spans="3:84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</row>
    <row r="268" spans="3:84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</row>
    <row r="269" spans="3:84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</row>
    <row r="270" spans="3:84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</row>
    <row r="271" spans="3:84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</row>
    <row r="272" spans="3:84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</row>
    <row r="273" spans="3:84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</row>
  </sheetData>
  <hyperlinks>
    <hyperlink ref="A1" location="Main!A1" display="Main" xr:uid="{6FDEB5C1-2E94-49F0-887C-F0E1191A01A3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2025-01-14T12:05:48Z</dcterms:created>
  <dcterms:modified xsi:type="dcterms:W3CDTF">2025-03-24T17:52:16Z</dcterms:modified>
</cp:coreProperties>
</file>