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466CB44-ACCC-4379-82B3-F9931D5B3226}" xr6:coauthVersionLast="47" xr6:coauthVersionMax="47" xr10:uidLastSave="{00000000-0000-0000-0000-000000000000}"/>
  <bookViews>
    <workbookView xWindow="19095" yWindow="0" windowWidth="19410" windowHeight="20925" xr2:uid="{DF056538-1695-47DF-BC32-BA7DD1F9A83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O24" i="2"/>
  <c r="N24" i="2"/>
  <c r="M24" i="2"/>
  <c r="L24" i="2"/>
  <c r="Q24" i="2"/>
  <c r="P24" i="2"/>
  <c r="P13" i="2"/>
  <c r="P16" i="2" s="1"/>
  <c r="P18" i="2" s="1"/>
  <c r="P20" i="2" s="1"/>
  <c r="P22" i="2" s="1"/>
  <c r="O13" i="2"/>
  <c r="O16" i="2" s="1"/>
  <c r="O18" i="2" s="1"/>
  <c r="O20" i="2" s="1"/>
  <c r="O22" i="2" s="1"/>
  <c r="N13" i="2"/>
  <c r="N16" i="2" s="1"/>
  <c r="N18" i="2" s="1"/>
  <c r="N20" i="2" s="1"/>
  <c r="N22" i="2" s="1"/>
  <c r="M13" i="2"/>
  <c r="M16" i="2" s="1"/>
  <c r="M18" i="2" s="1"/>
  <c r="M20" i="2" s="1"/>
  <c r="M22" i="2" s="1"/>
  <c r="L13" i="2"/>
  <c r="L16" i="2" s="1"/>
  <c r="L18" i="2" s="1"/>
  <c r="L20" i="2" s="1"/>
  <c r="L22" i="2" s="1"/>
  <c r="Q16" i="2"/>
  <c r="Q18" i="2" s="1"/>
  <c r="Q20" i="2" s="1"/>
  <c r="Q22" i="2" s="1"/>
  <c r="Q13" i="2"/>
  <c r="J27" i="2"/>
  <c r="I27" i="2"/>
  <c r="J13" i="2"/>
  <c r="J28" i="2" s="1"/>
  <c r="H13" i="2"/>
  <c r="H16" i="2" s="1"/>
  <c r="G13" i="2"/>
  <c r="G28" i="2" s="1"/>
  <c r="F13" i="2"/>
  <c r="F28" i="2" s="1"/>
  <c r="E13" i="2"/>
  <c r="E28" i="2" s="1"/>
  <c r="D13" i="2"/>
  <c r="D28" i="2" s="1"/>
  <c r="C13" i="2"/>
  <c r="C28" i="2" s="1"/>
  <c r="G16" i="2"/>
  <c r="G18" i="2" s="1"/>
  <c r="E16" i="2"/>
  <c r="E29" i="2" s="1"/>
  <c r="D16" i="2"/>
  <c r="D29" i="2" s="1"/>
  <c r="C16" i="2"/>
  <c r="C29" i="2" s="1"/>
  <c r="I13" i="2"/>
  <c r="I16" i="2" s="1"/>
  <c r="I29" i="2" s="1"/>
  <c r="I4" i="1"/>
  <c r="I7" i="1" l="1"/>
  <c r="I18" i="2"/>
  <c r="I28" i="2"/>
  <c r="G30" i="2"/>
  <c r="G20" i="2"/>
  <c r="G22" i="2" s="1"/>
  <c r="G24" i="2" s="1"/>
  <c r="E18" i="2"/>
  <c r="C18" i="2"/>
  <c r="D18" i="2"/>
  <c r="G29" i="2"/>
  <c r="F16" i="2"/>
  <c r="H18" i="2"/>
  <c r="H29" i="2"/>
  <c r="H28" i="2"/>
  <c r="J16" i="2"/>
  <c r="I20" i="2" l="1"/>
  <c r="I22" i="2" s="1"/>
  <c r="I24" i="2" s="1"/>
  <c r="I30" i="2"/>
  <c r="C20" i="2"/>
  <c r="C22" i="2" s="1"/>
  <c r="C24" i="2" s="1"/>
  <c r="C30" i="2"/>
  <c r="D30" i="2"/>
  <c r="D20" i="2"/>
  <c r="D22" i="2" s="1"/>
  <c r="D24" i="2" s="1"/>
  <c r="E30" i="2"/>
  <c r="E20" i="2"/>
  <c r="E22" i="2" s="1"/>
  <c r="E24" i="2" s="1"/>
  <c r="F18" i="2"/>
  <c r="F29" i="2"/>
  <c r="H30" i="2"/>
  <c r="H20" i="2"/>
  <c r="H22" i="2" s="1"/>
  <c r="H24" i="2" s="1"/>
  <c r="J29" i="2"/>
  <c r="J18" i="2"/>
  <c r="F20" i="2" l="1"/>
  <c r="F22" i="2" s="1"/>
  <c r="F24" i="2" s="1"/>
  <c r="F30" i="2"/>
  <c r="J30" i="2"/>
  <c r="J20" i="2"/>
  <c r="J22" i="2" s="1"/>
  <c r="J24" i="2" s="1"/>
</calcChain>
</file>

<file path=xl/sharedStrings.xml><?xml version="1.0" encoding="utf-8"?>
<sst xmlns="http://schemas.openxmlformats.org/spreadsheetml/2006/main" count="54" uniqueCount="50">
  <si>
    <t xml:space="preserve">Puma </t>
  </si>
  <si>
    <t>numbers in mio EUR</t>
  </si>
  <si>
    <t>Price</t>
  </si>
  <si>
    <t>Shares</t>
  </si>
  <si>
    <t>MC</t>
  </si>
  <si>
    <t>Cash</t>
  </si>
  <si>
    <t>Debt</t>
  </si>
  <si>
    <t>EV</t>
  </si>
  <si>
    <t>IR</t>
  </si>
  <si>
    <t>PUM.DE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</si>
  <si>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</si>
  <si>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</si>
  <si>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</si>
  <si>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</si>
  <si>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</si>
  <si>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</si>
  <si>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</si>
  <si>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</si>
  <si>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</si>
  <si>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</si>
  <si>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</si>
  <si>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</si>
  <si>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Lizenz/Provision Income</t>
  </si>
  <si>
    <t>SGA</t>
  </si>
  <si>
    <t>Operating Income</t>
  </si>
  <si>
    <t>Interest Expense</t>
  </si>
  <si>
    <t>Pretax Income</t>
  </si>
  <si>
    <t>Tax Expense</t>
  </si>
  <si>
    <t>Net Income</t>
  </si>
  <si>
    <t>Net Income to Company</t>
  </si>
  <si>
    <t>Minority Interet Share</t>
  </si>
  <si>
    <t>EPS</t>
  </si>
  <si>
    <t>Revenue Growth</t>
  </si>
  <si>
    <t>Gross Margin</t>
  </si>
  <si>
    <t>Operating Margin</t>
  </si>
  <si>
    <t>Tax Rate</t>
  </si>
  <si>
    <t>EMEA Revenue</t>
  </si>
  <si>
    <t>Americas Revenue</t>
  </si>
  <si>
    <t>Asia Pacific Revenue</t>
  </si>
  <si>
    <t>Shoe Revenue</t>
  </si>
  <si>
    <t>Textile Revenue</t>
  </si>
  <si>
    <t>Accessoires Revenue</t>
  </si>
  <si>
    <t>Wholesale Revenue</t>
  </si>
  <si>
    <t>DTC Revenue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</si>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</sst>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puma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6356-DDAA-46AE-8571-B699D0C98654}">
  <dimension ref="A1:J8"/>
  <sheetViews>
    <sheetView tabSelected="1" topLeftCell="B1" zoomScale="200" zoomScaleNormal="200" workbookViewId="0">
      <selection activeCell="I1" sqref="I1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22.09</v>
      </c>
    </row>
    <row r="3" spans="1:10" x14ac:dyDescent="0.25">
      <c r="H3" t="s">
        <v>3</v>
      </c>
      <c r="I3" s="3">
        <v>149.32</v>
      </c>
      <c r="J3" s="5" t="s">
        <v>18</v>
      </c>
    </row>
    <row r="4" spans="1:10" x14ac:dyDescent="0.25">
      <c r="B4" s="4" t="s">
        <v>8</v>
      </c>
      <c r="H4" t="s">
        <v>4</v>
      </c>
      <c r="I4" s="3">
        <f>+I2*I3</f>
        <v>3298.4787999999999</v>
      </c>
    </row>
    <row r="5" spans="1:10" x14ac:dyDescent="0.25">
      <c r="B5" t="s">
        <v>9</v>
      </c>
      <c r="H5" t="s">
        <v>5</v>
      </c>
      <c r="I5" s="3">
        <v>368.2</v>
      </c>
      <c r="J5" s="5" t="s">
        <v>18</v>
      </c>
    </row>
    <row r="6" spans="1:10" x14ac:dyDescent="0.25">
      <c r="H6" t="s">
        <v>6</v>
      </c>
      <c r="I6" s="3">
        <f>131.6+356.4</f>
        <v>488</v>
      </c>
      <c r="J6" s="5" t="s">
        <v>18</v>
      </c>
    </row>
    <row r="7" spans="1:10" x14ac:dyDescent="0.25">
      <c r="H7" t="s">
        <v>7</v>
      </c>
      <c r="I7" s="3">
        <f>+I4-I5+I6</f>
        <v>3418.2788</v>
      </c>
    </row>
    <row r="8" spans="1:10" x14ac:dyDescent="0.25">
      <c r="I8" s="3"/>
    </row>
  </sheetData>
  <hyperlinks>
    <hyperlink ref="B4" r:id="rId1" xr:uid="{4C14D8CD-2127-46C6-8211-E47AE6320B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BAD2-1CB2-460A-BF2B-D7C2BA58E00E}">
  <dimension ref="A1:BD264"/>
  <sheetViews>
    <sheetView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24" sqref="Q24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56" x14ac:dyDescent="0.25">
      <c r="A1" s="4" t="s">
        <v>11</v>
      </c>
    </row>
    <row r="2" spans="1:56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</row>
    <row r="3" spans="1:56" x14ac:dyDescent="0.25">
      <c r="B3" t="s">
        <v>36</v>
      </c>
      <c r="C3" s="3"/>
      <c r="D3" s="3"/>
      <c r="E3" s="3"/>
      <c r="F3" s="3">
        <v>667.9</v>
      </c>
      <c r="G3" s="3"/>
      <c r="H3" s="3"/>
      <c r="I3" s="3"/>
      <c r="J3" s="3">
        <v>796.5</v>
      </c>
      <c r="K3" s="3"/>
      <c r="L3" s="3"/>
      <c r="M3" s="3"/>
      <c r="N3" s="3"/>
      <c r="O3" s="3"/>
      <c r="P3" s="3">
        <v>3418.4</v>
      </c>
      <c r="Q3" s="3">
        <v>3475.7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25">
      <c r="B4" t="s">
        <v>37</v>
      </c>
      <c r="C4" s="3"/>
      <c r="D4" s="3"/>
      <c r="E4" s="3"/>
      <c r="F4" s="3">
        <v>846</v>
      </c>
      <c r="G4" s="3"/>
      <c r="H4" s="3"/>
      <c r="I4" s="3"/>
      <c r="J4" s="3">
        <v>986.3</v>
      </c>
      <c r="K4" s="3"/>
      <c r="L4" s="3"/>
      <c r="M4" s="3"/>
      <c r="N4" s="3"/>
      <c r="O4" s="3"/>
      <c r="P4" s="3">
        <v>3389.9</v>
      </c>
      <c r="Q4" s="3">
        <v>3536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x14ac:dyDescent="0.25">
      <c r="B5" t="s">
        <v>38</v>
      </c>
      <c r="C5" s="3"/>
      <c r="D5" s="3"/>
      <c r="E5" s="3"/>
      <c r="F5" s="3">
        <v>468.3</v>
      </c>
      <c r="G5" s="3"/>
      <c r="H5" s="3"/>
      <c r="I5" s="3"/>
      <c r="J5" s="3">
        <v>506.6</v>
      </c>
      <c r="K5" s="3"/>
      <c r="L5" s="3"/>
      <c r="M5" s="3"/>
      <c r="N5" s="3"/>
      <c r="O5" s="3"/>
      <c r="P5" s="3">
        <v>1793.4</v>
      </c>
      <c r="Q5" s="3">
        <v>1805.5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25">
      <c r="B6" t="s">
        <v>39</v>
      </c>
      <c r="C6" s="3"/>
      <c r="D6" s="3"/>
      <c r="E6" s="3"/>
      <c r="F6" s="3">
        <v>1031.9000000000001</v>
      </c>
      <c r="G6" s="3"/>
      <c r="H6" s="3"/>
      <c r="I6" s="3"/>
      <c r="J6" s="3">
        <v>1214.8</v>
      </c>
      <c r="K6" s="3"/>
      <c r="L6" s="3"/>
      <c r="M6" s="3"/>
      <c r="N6" s="3"/>
      <c r="O6" s="3"/>
      <c r="P6" s="3">
        <v>4583.3999999999996</v>
      </c>
      <c r="Q6" s="3">
        <v>4733.6000000000004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x14ac:dyDescent="0.25">
      <c r="B7" t="s">
        <v>40</v>
      </c>
      <c r="C7" s="3"/>
      <c r="D7" s="3"/>
      <c r="E7" s="3"/>
      <c r="F7" s="3">
        <v>657.4</v>
      </c>
      <c r="G7" s="3"/>
      <c r="H7" s="3"/>
      <c r="I7" s="3"/>
      <c r="J7" s="3">
        <v>736.5</v>
      </c>
      <c r="K7" s="3"/>
      <c r="L7" s="3"/>
      <c r="M7" s="3"/>
      <c r="N7" s="3"/>
      <c r="O7" s="3"/>
      <c r="P7" s="3">
        <v>2763</v>
      </c>
      <c r="Q7" s="3">
        <v>2813.9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25">
      <c r="B8" t="s">
        <v>41</v>
      </c>
      <c r="C8" s="3"/>
      <c r="D8" s="3"/>
      <c r="E8" s="3"/>
      <c r="F8" s="3">
        <v>292.89999999999998</v>
      </c>
      <c r="G8" s="3"/>
      <c r="H8" s="3"/>
      <c r="I8" s="3"/>
      <c r="J8" s="3">
        <v>338</v>
      </c>
      <c r="K8" s="3"/>
      <c r="L8" s="3"/>
      <c r="M8" s="3"/>
      <c r="N8" s="3"/>
      <c r="O8" s="3"/>
      <c r="P8" s="3">
        <v>1255.3</v>
      </c>
      <c r="Q8" s="3">
        <v>1269.7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x14ac:dyDescent="0.25">
      <c r="B9" t="s">
        <v>42</v>
      </c>
      <c r="C9" s="3"/>
      <c r="D9" s="3"/>
      <c r="E9" s="3"/>
      <c r="F9" s="3">
        <v>1355</v>
      </c>
      <c r="G9" s="3"/>
      <c r="H9" s="3"/>
      <c r="I9" s="3"/>
      <c r="J9" s="3">
        <v>1525.8</v>
      </c>
      <c r="K9" s="3"/>
      <c r="L9" s="3"/>
      <c r="M9" s="3"/>
      <c r="N9" s="3"/>
      <c r="O9" s="3"/>
      <c r="P9" s="3">
        <v>6468.7</v>
      </c>
      <c r="Q9" s="3">
        <v>6391.8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5">
      <c r="B10" t="s">
        <v>43</v>
      </c>
      <c r="C10" s="3"/>
      <c r="D10" s="3"/>
      <c r="E10" s="3"/>
      <c r="F10" s="3">
        <v>627.20000000000005</v>
      </c>
      <c r="G10" s="3"/>
      <c r="H10" s="3"/>
      <c r="I10" s="3"/>
      <c r="J10" s="3">
        <v>763.5</v>
      </c>
      <c r="K10" s="3"/>
      <c r="L10" s="3"/>
      <c r="M10" s="3"/>
      <c r="N10" s="3"/>
      <c r="O10" s="3"/>
      <c r="P10" s="3">
        <v>2133</v>
      </c>
      <c r="Q10" s="3">
        <v>2425.4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B11" s="1" t="s">
        <v>19</v>
      </c>
      <c r="C11" s="6"/>
      <c r="D11" s="6"/>
      <c r="E11" s="6">
        <v>2311.1</v>
      </c>
      <c r="F11" s="6">
        <v>1982.2</v>
      </c>
      <c r="G11" s="6"/>
      <c r="H11" s="6"/>
      <c r="I11" s="6">
        <v>2308.1999999999998</v>
      </c>
      <c r="J11" s="6">
        <v>2289.4</v>
      </c>
      <c r="K11" s="3"/>
      <c r="L11" s="3"/>
      <c r="M11" s="3"/>
      <c r="N11" s="3"/>
      <c r="O11" s="3"/>
      <c r="P11" s="6">
        <v>8601.7000000000007</v>
      </c>
      <c r="Q11" s="6">
        <v>8817.2000000000007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25">
      <c r="B12" t="s">
        <v>20</v>
      </c>
      <c r="C12" s="3"/>
      <c r="D12" s="3"/>
      <c r="E12" s="3">
        <v>1222.4000000000001</v>
      </c>
      <c r="F12" s="3">
        <v>1051.0999999999999</v>
      </c>
      <c r="G12" s="3"/>
      <c r="H12" s="3"/>
      <c r="I12" s="3">
        <v>1202.7</v>
      </c>
      <c r="J12" s="3">
        <v>1206.5</v>
      </c>
      <c r="K12" s="3"/>
      <c r="L12" s="3"/>
      <c r="M12" s="3"/>
      <c r="N12" s="3"/>
      <c r="O12" s="3"/>
      <c r="P12" s="3">
        <v>4615.1000000000004</v>
      </c>
      <c r="Q12" s="3">
        <v>4639.2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5">
      <c r="B13" t="s">
        <v>21</v>
      </c>
      <c r="C13" s="3">
        <f t="shared" ref="C13:H13" si="0">+C11-C12</f>
        <v>0</v>
      </c>
      <c r="D13" s="3">
        <f t="shared" si="0"/>
        <v>0</v>
      </c>
      <c r="E13" s="3">
        <f t="shared" si="0"/>
        <v>1088.6999999999998</v>
      </c>
      <c r="F13" s="3">
        <f t="shared" si="0"/>
        <v>931.10000000000014</v>
      </c>
      <c r="G13" s="3">
        <f t="shared" si="0"/>
        <v>0</v>
      </c>
      <c r="H13" s="3">
        <f t="shared" si="0"/>
        <v>0</v>
      </c>
      <c r="I13" s="3">
        <f>+I11-I12</f>
        <v>1105.4999999999998</v>
      </c>
      <c r="J13" s="3">
        <f t="shared" ref="J13" si="1">+J11-J12</f>
        <v>1082.9000000000001</v>
      </c>
      <c r="K13" s="3"/>
      <c r="L13" s="3">
        <f t="shared" ref="L13:P13" si="2">+L11-L12</f>
        <v>0</v>
      </c>
      <c r="M13" s="3">
        <f t="shared" si="2"/>
        <v>0</v>
      </c>
      <c r="N13" s="3">
        <f t="shared" si="2"/>
        <v>0</v>
      </c>
      <c r="O13" s="3">
        <f t="shared" si="2"/>
        <v>0</v>
      </c>
      <c r="P13" s="3">
        <f t="shared" si="2"/>
        <v>3986.6000000000004</v>
      </c>
      <c r="Q13" s="3">
        <f>+Q11-Q12</f>
        <v>4178.0000000000009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25">
      <c r="B14" t="s">
        <v>22</v>
      </c>
      <c r="C14" s="3"/>
      <c r="D14" s="3"/>
      <c r="E14" s="3">
        <v>11.3</v>
      </c>
      <c r="F14" s="3">
        <v>11.3</v>
      </c>
      <c r="G14" s="3"/>
      <c r="H14" s="3"/>
      <c r="I14" s="3">
        <v>4.9000000000000004</v>
      </c>
      <c r="J14" s="3">
        <v>8.1999999999999993</v>
      </c>
      <c r="K14" s="3"/>
      <c r="L14" s="3"/>
      <c r="M14" s="3"/>
      <c r="N14" s="3"/>
      <c r="O14" s="3"/>
      <c r="P14" s="3">
        <v>38.5</v>
      </c>
      <c r="Q14" s="3">
        <v>24.3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5">
      <c r="B15" t="s">
        <v>23</v>
      </c>
      <c r="C15" s="3"/>
      <c r="D15" s="3"/>
      <c r="E15" s="3">
        <v>863.7</v>
      </c>
      <c r="F15" s="3">
        <v>848</v>
      </c>
      <c r="G15" s="3"/>
      <c r="H15" s="3"/>
      <c r="I15" s="3">
        <v>873.4</v>
      </c>
      <c r="J15" s="3">
        <v>982.2</v>
      </c>
      <c r="K15" s="3"/>
      <c r="L15" s="3"/>
      <c r="M15" s="3"/>
      <c r="N15" s="3"/>
      <c r="O15" s="3"/>
      <c r="P15" s="3">
        <v>3403.5</v>
      </c>
      <c r="Q15" s="3">
        <v>3580.2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25">
      <c r="B16" t="s">
        <v>24</v>
      </c>
      <c r="C16" s="3">
        <f t="shared" ref="C16:H16" si="3">+C13+C14-C15</f>
        <v>0</v>
      </c>
      <c r="D16" s="3">
        <f t="shared" si="3"/>
        <v>0</v>
      </c>
      <c r="E16" s="3">
        <f t="shared" si="3"/>
        <v>236.29999999999973</v>
      </c>
      <c r="F16" s="3">
        <f t="shared" si="3"/>
        <v>94.400000000000091</v>
      </c>
      <c r="G16" s="3">
        <f t="shared" si="3"/>
        <v>0</v>
      </c>
      <c r="H16" s="3">
        <f t="shared" si="3"/>
        <v>0</v>
      </c>
      <c r="I16" s="3">
        <f>+I13+I14-I15</f>
        <v>236.99999999999989</v>
      </c>
      <c r="J16" s="3">
        <f t="shared" ref="J16" si="4">+J13+J14-J15</f>
        <v>108.90000000000009</v>
      </c>
      <c r="K16" s="3"/>
      <c r="L16" s="3">
        <f t="shared" ref="L16:P16" si="5">+L13+L14-L15</f>
        <v>0</v>
      </c>
      <c r="M16" s="3">
        <f t="shared" si="5"/>
        <v>0</v>
      </c>
      <c r="N16" s="3">
        <f t="shared" si="5"/>
        <v>0</v>
      </c>
      <c r="O16" s="3">
        <f t="shared" si="5"/>
        <v>0</v>
      </c>
      <c r="P16" s="3">
        <f t="shared" si="5"/>
        <v>621.60000000000036</v>
      </c>
      <c r="Q16" s="3">
        <f>+Q13+Q14-Q15</f>
        <v>622.10000000000127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56" x14ac:dyDescent="0.25">
      <c r="B17" t="s">
        <v>25</v>
      </c>
      <c r="C17" s="3"/>
      <c r="D17" s="3"/>
      <c r="E17" s="3">
        <v>45.5</v>
      </c>
      <c r="F17" s="3">
        <v>67.099999999999994</v>
      </c>
      <c r="G17" s="3"/>
      <c r="H17" s="3"/>
      <c r="I17" s="3">
        <v>46.7</v>
      </c>
      <c r="J17" s="3">
        <v>43.5</v>
      </c>
      <c r="K17" s="3"/>
      <c r="L17" s="3"/>
      <c r="M17" s="3"/>
      <c r="N17" s="3"/>
      <c r="O17" s="3"/>
      <c r="P17" s="3">
        <v>143.30000000000001</v>
      </c>
      <c r="Q17" s="3">
        <v>159.69999999999999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2:56" x14ac:dyDescent="0.25">
      <c r="B18" t="s">
        <v>26</v>
      </c>
      <c r="C18" s="3">
        <f t="shared" ref="C18:D18" si="6">+C16-C17</f>
        <v>0</v>
      </c>
      <c r="D18" s="3">
        <f t="shared" si="6"/>
        <v>0</v>
      </c>
      <c r="E18" s="3">
        <f>+E16-E17</f>
        <v>190.79999999999973</v>
      </c>
      <c r="F18" s="3">
        <f t="shared" ref="F18:J18" si="7">+F16-F17</f>
        <v>27.300000000000097</v>
      </c>
      <c r="G18" s="3">
        <f t="shared" si="7"/>
        <v>0</v>
      </c>
      <c r="H18" s="3">
        <f t="shared" si="7"/>
        <v>0</v>
      </c>
      <c r="I18" s="3">
        <f t="shared" si="7"/>
        <v>190.2999999999999</v>
      </c>
      <c r="J18" s="3">
        <f t="shared" si="7"/>
        <v>65.400000000000091</v>
      </c>
      <c r="K18" s="3"/>
      <c r="L18" s="3">
        <f t="shared" ref="L18:P18" si="8">+L16-L17</f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478.30000000000035</v>
      </c>
      <c r="Q18" s="3">
        <f>+Q16-Q17</f>
        <v>462.40000000000128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2:56" x14ac:dyDescent="0.25">
      <c r="B19" t="s">
        <v>27</v>
      </c>
      <c r="C19" s="3"/>
      <c r="D19" s="3"/>
      <c r="E19" s="3">
        <v>47.9</v>
      </c>
      <c r="F19" s="3">
        <v>4.9000000000000004</v>
      </c>
      <c r="G19" s="3"/>
      <c r="H19" s="3"/>
      <c r="I19" s="3">
        <v>47.8</v>
      </c>
      <c r="J19" s="3">
        <v>20.7</v>
      </c>
      <c r="K19" s="3"/>
      <c r="L19" s="3"/>
      <c r="M19" s="3"/>
      <c r="N19" s="3"/>
      <c r="O19" s="3"/>
      <c r="P19" s="3">
        <v>117.8</v>
      </c>
      <c r="Q19" s="3">
        <v>120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2:56" x14ac:dyDescent="0.25">
      <c r="B20" t="s">
        <v>28</v>
      </c>
      <c r="C20" s="3">
        <f t="shared" ref="C20:D20" si="9">+C18-C19</f>
        <v>0</v>
      </c>
      <c r="D20" s="3">
        <f t="shared" si="9"/>
        <v>0</v>
      </c>
      <c r="E20" s="3">
        <f>+E18-E19</f>
        <v>142.89999999999972</v>
      </c>
      <c r="F20" s="3">
        <f t="shared" ref="F20:J20" si="10">+F18-F19</f>
        <v>22.400000000000098</v>
      </c>
      <c r="G20" s="3">
        <f t="shared" si="10"/>
        <v>0</v>
      </c>
      <c r="H20" s="3">
        <f t="shared" si="10"/>
        <v>0</v>
      </c>
      <c r="I20" s="3">
        <f t="shared" si="10"/>
        <v>142.49999999999989</v>
      </c>
      <c r="J20" s="3">
        <f t="shared" si="10"/>
        <v>44.700000000000088</v>
      </c>
      <c r="K20" s="3"/>
      <c r="L20" s="3">
        <f t="shared" ref="L20:P20" si="11">+L18-L19</f>
        <v>0</v>
      </c>
      <c r="M20" s="3">
        <f t="shared" si="11"/>
        <v>0</v>
      </c>
      <c r="N20" s="3">
        <f t="shared" si="11"/>
        <v>0</v>
      </c>
      <c r="O20" s="3">
        <f t="shared" si="11"/>
        <v>0</v>
      </c>
      <c r="P20" s="3">
        <f t="shared" si="11"/>
        <v>360.50000000000034</v>
      </c>
      <c r="Q20" s="3">
        <f>+Q18-Q19</f>
        <v>342.40000000000128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2:56" x14ac:dyDescent="0.25">
      <c r="B21" t="s">
        <v>30</v>
      </c>
      <c r="C21" s="3"/>
      <c r="D21" s="3"/>
      <c r="E21" s="3">
        <v>11.3</v>
      </c>
      <c r="F21" s="3">
        <v>21.6</v>
      </c>
      <c r="G21" s="3"/>
      <c r="H21" s="3"/>
      <c r="I21" s="3">
        <v>14.6</v>
      </c>
      <c r="J21" s="3">
        <v>20.100000000000001</v>
      </c>
      <c r="K21" s="3"/>
      <c r="L21" s="3"/>
      <c r="M21" s="3"/>
      <c r="N21" s="3"/>
      <c r="O21" s="3"/>
      <c r="P21" s="3">
        <v>55.7</v>
      </c>
      <c r="Q21" s="3">
        <v>60.7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2:56" x14ac:dyDescent="0.25">
      <c r="B22" t="s">
        <v>29</v>
      </c>
      <c r="C22" s="3">
        <f t="shared" ref="C22:D22" si="12">+C20-C21</f>
        <v>0</v>
      </c>
      <c r="D22" s="3">
        <f t="shared" si="12"/>
        <v>0</v>
      </c>
      <c r="E22" s="3">
        <f>+E20-E21</f>
        <v>131.59999999999971</v>
      </c>
      <c r="F22" s="3">
        <f t="shared" ref="F22:J22" si="13">+F20-F21</f>
        <v>0.80000000000009663</v>
      </c>
      <c r="G22" s="3">
        <f t="shared" si="13"/>
        <v>0</v>
      </c>
      <c r="H22" s="3">
        <f t="shared" si="13"/>
        <v>0</v>
      </c>
      <c r="I22" s="3">
        <f t="shared" si="13"/>
        <v>127.89999999999989</v>
      </c>
      <c r="J22" s="3">
        <f t="shared" si="13"/>
        <v>24.600000000000087</v>
      </c>
      <c r="K22" s="3"/>
      <c r="L22" s="3">
        <f t="shared" ref="L22:P22" si="14">+L20-L21</f>
        <v>0</v>
      </c>
      <c r="M22" s="3">
        <f t="shared" si="14"/>
        <v>0</v>
      </c>
      <c r="N22" s="3">
        <f t="shared" si="14"/>
        <v>0</v>
      </c>
      <c r="O22" s="3">
        <f t="shared" si="14"/>
        <v>0</v>
      </c>
      <c r="P22" s="3">
        <f t="shared" si="14"/>
        <v>304.80000000000035</v>
      </c>
      <c r="Q22" s="3">
        <f>+Q20-Q21</f>
        <v>281.7000000000013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2:56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2:56" x14ac:dyDescent="0.25">
      <c r="B24" t="s">
        <v>31</v>
      </c>
      <c r="C24" s="2" t="e">
        <f t="shared" ref="C24:D24" si="15">+C22/C25</f>
        <v>#DIV/0!</v>
      </c>
      <c r="D24" s="2" t="e">
        <f t="shared" si="15"/>
        <v>#DIV/0!</v>
      </c>
      <c r="E24" s="2">
        <f>+E22/E25</f>
        <v>0.87838739821118483</v>
      </c>
      <c r="F24" s="2">
        <f t="shared" ref="F24:J24" si="16">+F22/F25</f>
        <v>5.3386720053393167E-3</v>
      </c>
      <c r="G24" s="2" t="e">
        <f t="shared" si="16"/>
        <v>#DIV/0!</v>
      </c>
      <c r="H24" s="2" t="e">
        <f t="shared" si="16"/>
        <v>#DIV/0!</v>
      </c>
      <c r="I24" s="2">
        <f t="shared" si="16"/>
        <v>0.85557562378754359</v>
      </c>
      <c r="J24" s="2">
        <f t="shared" si="16"/>
        <v>0.16474685239753609</v>
      </c>
      <c r="K24" s="3"/>
      <c r="L24" s="2" t="e">
        <f t="shared" ref="L24:O24" si="17">+L22/L25</f>
        <v>#DIV/0!</v>
      </c>
      <c r="M24" s="2" t="e">
        <f t="shared" si="17"/>
        <v>#DIV/0!</v>
      </c>
      <c r="N24" s="2" t="e">
        <f t="shared" si="17"/>
        <v>#DIV/0!</v>
      </c>
      <c r="O24" s="2" t="e">
        <f t="shared" si="17"/>
        <v>#DIV/0!</v>
      </c>
      <c r="P24" s="2">
        <f>+P22/P25</f>
        <v>2.0340340340340366</v>
      </c>
      <c r="Q24" s="2">
        <f t="shared" ref="Q24" si="18">+Q22/Q25</f>
        <v>1.886552370747397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2:56" x14ac:dyDescent="0.25">
      <c r="B25" t="s">
        <v>3</v>
      </c>
      <c r="C25" s="3"/>
      <c r="D25" s="3"/>
      <c r="E25" s="3">
        <v>149.82</v>
      </c>
      <c r="F25" s="3">
        <v>149.85</v>
      </c>
      <c r="G25" s="3"/>
      <c r="H25" s="3"/>
      <c r="I25" s="3">
        <v>149.49</v>
      </c>
      <c r="J25" s="3">
        <v>149.32</v>
      </c>
      <c r="K25" s="3"/>
      <c r="L25" s="3"/>
      <c r="M25" s="3"/>
      <c r="N25" s="3"/>
      <c r="O25" s="3"/>
      <c r="P25" s="3">
        <v>149.85</v>
      </c>
      <c r="Q25" s="3">
        <v>149.32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2:56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2:56" x14ac:dyDescent="0.25">
      <c r="B27" t="s">
        <v>32</v>
      </c>
      <c r="C27" s="3"/>
      <c r="D27" s="3"/>
      <c r="E27" s="3"/>
      <c r="F27" s="3"/>
      <c r="G27" s="3"/>
      <c r="H27" s="3"/>
      <c r="I27" s="7">
        <f>+I11/E11-1</f>
        <v>-1.254813725065973E-3</v>
      </c>
      <c r="J27" s="7">
        <f>+J11/F11-1</f>
        <v>0.15497931591161329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2:56" x14ac:dyDescent="0.25">
      <c r="B28" t="s">
        <v>33</v>
      </c>
      <c r="C28" s="7" t="e">
        <f t="shared" ref="C28:H28" si="19">+C13/C11</f>
        <v>#DIV/0!</v>
      </c>
      <c r="D28" s="7" t="e">
        <f t="shared" si="19"/>
        <v>#DIV/0!</v>
      </c>
      <c r="E28" s="7">
        <f t="shared" si="19"/>
        <v>0.47107438016528919</v>
      </c>
      <c r="F28" s="7">
        <f t="shared" si="19"/>
        <v>0.46973060236101305</v>
      </c>
      <c r="G28" s="7" t="e">
        <f t="shared" si="19"/>
        <v>#DIV/0!</v>
      </c>
      <c r="H28" s="7" t="e">
        <f t="shared" si="19"/>
        <v>#DIV/0!</v>
      </c>
      <c r="I28" s="7">
        <f>+I13/I11</f>
        <v>0.47894463218092015</v>
      </c>
      <c r="J28" s="7">
        <f t="shared" ref="J28" si="20">+J13/J11</f>
        <v>0.47300602778020445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2:56" x14ac:dyDescent="0.25">
      <c r="B29" t="s">
        <v>34</v>
      </c>
      <c r="C29" s="7" t="e">
        <f t="shared" ref="C29:H29" si="21">+C16/C11</f>
        <v>#DIV/0!</v>
      </c>
      <c r="D29" s="7" t="e">
        <f t="shared" si="21"/>
        <v>#DIV/0!</v>
      </c>
      <c r="E29" s="7">
        <f t="shared" si="21"/>
        <v>0.10224568387348004</v>
      </c>
      <c r="F29" s="7">
        <f t="shared" si="21"/>
        <v>4.7623852285339566E-2</v>
      </c>
      <c r="G29" s="7" t="e">
        <f t="shared" si="21"/>
        <v>#DIV/0!</v>
      </c>
      <c r="H29" s="7" t="e">
        <f t="shared" si="21"/>
        <v>#DIV/0!</v>
      </c>
      <c r="I29" s="7">
        <f>+I16/I11</f>
        <v>0.10267741096958664</v>
      </c>
      <c r="J29" s="7">
        <f t="shared" ref="J29" si="22">+J16/J11</f>
        <v>4.7567048134882536E-2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2:56" x14ac:dyDescent="0.25">
      <c r="B30" t="s">
        <v>35</v>
      </c>
      <c r="C30" s="7" t="e">
        <f t="shared" ref="C30:H30" si="23">+C19/C18</f>
        <v>#DIV/0!</v>
      </c>
      <c r="D30" s="7" t="e">
        <f t="shared" si="23"/>
        <v>#DIV/0!</v>
      </c>
      <c r="E30" s="7">
        <f t="shared" si="23"/>
        <v>0.25104821802935046</v>
      </c>
      <c r="F30" s="7">
        <f t="shared" si="23"/>
        <v>0.17948717948717888</v>
      </c>
      <c r="G30" s="7" t="e">
        <f t="shared" si="23"/>
        <v>#DIV/0!</v>
      </c>
      <c r="H30" s="7" t="e">
        <f t="shared" si="23"/>
        <v>#DIV/0!</v>
      </c>
      <c r="I30" s="7">
        <f>+I19/I18</f>
        <v>0.25118234366789294</v>
      </c>
      <c r="J30" s="7">
        <f t="shared" ref="J30" si="24">+J19/J18</f>
        <v>0.31651376146788945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2:5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2:56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3:5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3:5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3:5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3:5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3:5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3:5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3:5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3:5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3:5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3:5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3:5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3:5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3:5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3:5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3:5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3:5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3:5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3:5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3:5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3:5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3:5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3:5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3:5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3:5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3:5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3:5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3:5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3:5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3:5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3:5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3:5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3:5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3:5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3:5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3:5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3:5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3:5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3:5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3:5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3:5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3:5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3:5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3:5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3:5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3:5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3:5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3:5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3:5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3:5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3:5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3:5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3:5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3:5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3:5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3:5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3:5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3:5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3:5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3:5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3:5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3:5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3:5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3:5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3:5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3:5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3:5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3:5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3:5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3:5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3:5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3:5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3:5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3:5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3:5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3:5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3:5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3:5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3:5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3:5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3:5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3:5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3:5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3:5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3:5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3:5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3:5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3:5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3:5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3:5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3:5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3:5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3:5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3:5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3:5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3:5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3:5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3:5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3:5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3:5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3:5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3:5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3:5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3:5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3:5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3:5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3:5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3:5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3:5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3:5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3:5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3:5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3:5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3:5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3:5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3:5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3:5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3:5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3:5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3:5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3:5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3:5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3:5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3:5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3:5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3:5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3:5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3:5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3:5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3:5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3:5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3:5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3:5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3:5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3:5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3:5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3:5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3:5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3:5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3:5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3:5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3:5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3:5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3:5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3:5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3:5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3:5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3:5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3:5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3:5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3:5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3:5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3:5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3:5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3:5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3:5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3:5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3:5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3:5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3:5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3:5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3:5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3:5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3:5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3:5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3:5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3:5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3:5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3:5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3:5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3:5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3:5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3:5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3:5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3:5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3:5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3:5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3:5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3:5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3:5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3:5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3:5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3:5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3:5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3:5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3:5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3:5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3:5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3:5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3:5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3:5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3:5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3:5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3:5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3:5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3:5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3:5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3:5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3:5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3:5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3:5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3:5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3:5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3:5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3:5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3:5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3:5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3:5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3:5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3:5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3:5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3:5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3:5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3:5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3:5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3:5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3:5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3:5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3:5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3:5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3:5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3:5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3:5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3:5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3:5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3:5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3:5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3:5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3:5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3:5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3:5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3:5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3:5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</sheetData>
  <hyperlinks>
    <hyperlink ref="A1" location="Main!A1" display="Main" xr:uid="{DCA36589-14B8-41CC-BB0C-FA02D922EC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2025-01-30T16:41:51Z</dcterms:created>
  <dcterms:modified xsi:type="dcterms:W3CDTF">2025-03-13T12:45:25Z</dcterms:modified>
</cp:coreProperties>
</file>