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75E4071-00AD-4FA1-9B91-4019CCE18F2C}" xr6:coauthVersionLast="47" xr6:coauthVersionMax="47" xr10:uidLastSave="{00000000-0000-0000-0000-000000000000}"/>
  <bookViews>
    <workbookView xWindow="19095" yWindow="0" windowWidth="19410" windowHeight="20925" xr2:uid="{EB4D2DCC-174E-47B7-A437-CE666727386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H39" i="2"/>
  <c r="G39" i="2"/>
  <c r="F39" i="2"/>
  <c r="E39" i="2"/>
  <c r="D39" i="2"/>
  <c r="C39" i="2"/>
  <c r="I39" i="2"/>
  <c r="J38" i="2"/>
  <c r="H38" i="2"/>
  <c r="G38" i="2"/>
  <c r="F38" i="2"/>
  <c r="E38" i="2"/>
  <c r="D38" i="2"/>
  <c r="C38" i="2"/>
  <c r="I38" i="2"/>
  <c r="J37" i="2"/>
  <c r="H37" i="2"/>
  <c r="G37" i="2"/>
  <c r="F37" i="2"/>
  <c r="E37" i="2"/>
  <c r="D37" i="2"/>
  <c r="C37" i="2"/>
  <c r="I37" i="2"/>
  <c r="J36" i="2"/>
  <c r="J35" i="2"/>
  <c r="H36" i="2"/>
  <c r="G36" i="2"/>
  <c r="F36" i="2"/>
  <c r="E36" i="2"/>
  <c r="D36" i="2"/>
  <c r="C36" i="2"/>
  <c r="H35" i="2"/>
  <c r="G35" i="2"/>
  <c r="F35" i="2"/>
  <c r="E35" i="2"/>
  <c r="D35" i="2"/>
  <c r="C35" i="2"/>
  <c r="I36" i="2"/>
  <c r="I35" i="2"/>
  <c r="J34" i="2"/>
  <c r="J33" i="2"/>
  <c r="J32" i="2"/>
  <c r="H34" i="2"/>
  <c r="G34" i="2"/>
  <c r="H33" i="2"/>
  <c r="G33" i="2"/>
  <c r="H32" i="2"/>
  <c r="G32" i="2"/>
  <c r="I34" i="2"/>
  <c r="I33" i="2"/>
  <c r="I32" i="2"/>
  <c r="H31" i="2"/>
  <c r="G31" i="2"/>
  <c r="H30" i="2"/>
  <c r="G30" i="2"/>
  <c r="J31" i="2"/>
  <c r="J30" i="2"/>
  <c r="I31" i="2"/>
  <c r="I30" i="2"/>
  <c r="J27" i="2"/>
  <c r="I27" i="2"/>
  <c r="H27" i="2"/>
  <c r="G27" i="2"/>
  <c r="F27" i="2"/>
  <c r="D27" i="2"/>
  <c r="C27" i="2"/>
  <c r="E27" i="2"/>
  <c r="J23" i="2"/>
  <c r="J25" i="2" s="1"/>
  <c r="H23" i="2"/>
  <c r="H25" i="2" s="1"/>
  <c r="G23" i="2"/>
  <c r="F23" i="2"/>
  <c r="E23" i="2"/>
  <c r="D23" i="2"/>
  <c r="C23" i="2"/>
  <c r="G25" i="2"/>
  <c r="F25" i="2"/>
  <c r="E25" i="2"/>
  <c r="D25" i="2"/>
  <c r="C25" i="2"/>
  <c r="I25" i="2"/>
  <c r="I23" i="2"/>
  <c r="J17" i="2"/>
  <c r="H17" i="2"/>
  <c r="G17" i="2"/>
  <c r="F17" i="2"/>
  <c r="E17" i="2"/>
  <c r="D17" i="2"/>
  <c r="C17" i="2"/>
  <c r="I17" i="2"/>
  <c r="H11" i="2"/>
  <c r="J11" i="2"/>
  <c r="G11" i="2"/>
  <c r="F11" i="2"/>
  <c r="E11" i="2"/>
  <c r="D11" i="2"/>
  <c r="C11" i="2"/>
  <c r="I11" i="2"/>
  <c r="J8" i="2"/>
  <c r="H8" i="2"/>
  <c r="G8" i="2"/>
  <c r="F8" i="2"/>
  <c r="E8" i="2"/>
  <c r="D8" i="2"/>
  <c r="C8" i="2"/>
  <c r="I8" i="2"/>
  <c r="I7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4" authorId="0" shapeId="0" xr:uid="{67B6BB8D-1227-42F8-8504-0B44EB5B69FF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Monthly Reccuring Revenue</t>
        </r>
      </text>
    </comment>
  </commentList>
</comments>
</file>

<file path=xl/sharedStrings.xml><?xml version="1.0" encoding="utf-8"?>
<sst xmlns="http://schemas.openxmlformats.org/spreadsheetml/2006/main" count="56" uniqueCount="52">
  <si>
    <t>Shopify</t>
  </si>
  <si>
    <t>numbers in mio USD</t>
  </si>
  <si>
    <t>Price</t>
  </si>
  <si>
    <t>Shares</t>
  </si>
  <si>
    <t>MC</t>
  </si>
  <si>
    <t>Cash</t>
  </si>
  <si>
    <t>Debt</t>
  </si>
  <si>
    <t>EV</t>
  </si>
  <si>
    <t>SHOP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</si>
  <si>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</si>
  <si>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</si>
  <si>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</si>
  <si>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</si>
  <si>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</si>
  <si>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</si>
  <si>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</si>
  <si>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</si>
  <si>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</si>
  <si>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</si>
  <si>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GMV</t>
  </si>
  <si>
    <t>MRR</t>
  </si>
  <si>
    <t>Subscription Revenue</t>
  </si>
  <si>
    <t>Merchant Solution Revenue</t>
  </si>
  <si>
    <t xml:space="preserve">Cost of Sale Subscription </t>
  </si>
  <si>
    <t>Gross Profit</t>
  </si>
  <si>
    <t>Cost of Sale Mechant Solution</t>
  </si>
  <si>
    <t>S&amp;M</t>
  </si>
  <si>
    <t>R&amp;D</t>
  </si>
  <si>
    <t>G&amp;A</t>
  </si>
  <si>
    <t>Transaction and loan losses</t>
  </si>
  <si>
    <t>Asset impairments</t>
  </si>
  <si>
    <t>Operating Income</t>
  </si>
  <si>
    <t>Revenue</t>
  </si>
  <si>
    <t>Interest Income</t>
  </si>
  <si>
    <t>Realzed gain on equity</t>
  </si>
  <si>
    <t>Unrealized gain on equity</t>
  </si>
  <si>
    <t>Net loss on equity method invest</t>
  </si>
  <si>
    <t>Foreign exchange gain</t>
  </si>
  <si>
    <t>Pretax Income</t>
  </si>
  <si>
    <t>Tax Expense</t>
  </si>
  <si>
    <t>Net Income</t>
  </si>
  <si>
    <t>EPS</t>
  </si>
  <si>
    <t>GMV Growth</t>
  </si>
  <si>
    <t>MRR Growth</t>
  </si>
  <si>
    <t>Subscription Growth</t>
  </si>
  <si>
    <t>Merchant Solution Growth</t>
  </si>
  <si>
    <t>Revenue Growth</t>
  </si>
  <si>
    <t>Subscription Gross Margin</t>
  </si>
  <si>
    <t xml:space="preserve">Merchant Solution Gross Margin </t>
  </si>
  <si>
    <t xml:space="preserve">Operating Margin </t>
  </si>
  <si>
    <t>Tax Rate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</si>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</sst>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ifyinvestors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1965-8221-4DD7-80CB-531598DF6427}">
  <dimension ref="A1:J7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4.855468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117.26</v>
      </c>
    </row>
    <row r="3" spans="1:10" x14ac:dyDescent="0.25">
      <c r="H3" t="s">
        <v>3</v>
      </c>
      <c r="I3" s="3">
        <v>1290.5854260000001</v>
      </c>
      <c r="J3" s="5" t="s">
        <v>10</v>
      </c>
    </row>
    <row r="4" spans="1:10" x14ac:dyDescent="0.25">
      <c r="B4" t="s">
        <v>8</v>
      </c>
      <c r="H4" t="s">
        <v>4</v>
      </c>
      <c r="I4" s="3">
        <f>+I2*I3</f>
        <v>151334.04705276003</v>
      </c>
    </row>
    <row r="5" spans="1:10" x14ac:dyDescent="0.25">
      <c r="B5" s="4" t="s">
        <v>9</v>
      </c>
      <c r="H5" t="s">
        <v>5</v>
      </c>
      <c r="I5" s="3">
        <f>1507+3388</f>
        <v>4895</v>
      </c>
      <c r="J5" s="5" t="s">
        <v>10</v>
      </c>
    </row>
    <row r="6" spans="1:10" x14ac:dyDescent="0.25">
      <c r="H6" t="s">
        <v>6</v>
      </c>
      <c r="I6" s="3">
        <v>917</v>
      </c>
      <c r="J6" s="5" t="s">
        <v>10</v>
      </c>
    </row>
    <row r="7" spans="1:10" x14ac:dyDescent="0.25">
      <c r="H7" t="s">
        <v>7</v>
      </c>
      <c r="I7" s="3">
        <f>+I4-I5+I6</f>
        <v>147356.04705276003</v>
      </c>
    </row>
  </sheetData>
  <hyperlinks>
    <hyperlink ref="B5" r:id="rId1" xr:uid="{224CA824-6D9F-4B46-98C2-70847DB935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3D3C-6B04-4BB8-8C2B-9B579C85C635}">
  <dimension ref="A1:BV253"/>
  <sheetViews>
    <sheetView zoomScale="200" zoomScaleNormal="2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J39" sqref="C39:J39"/>
    </sheetView>
  </sheetViews>
  <sheetFormatPr defaultRowHeight="15" x14ac:dyDescent="0.25"/>
  <cols>
    <col min="1" max="1" width="5.42578125" bestFit="1" customWidth="1"/>
    <col min="2" max="2" width="31" customWidth="1"/>
  </cols>
  <sheetData>
    <row r="1" spans="1:74" x14ac:dyDescent="0.25">
      <c r="A1" s="4" t="s">
        <v>11</v>
      </c>
    </row>
    <row r="2" spans="1:74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10</v>
      </c>
      <c r="J2" s="5" t="s">
        <v>18</v>
      </c>
    </row>
    <row r="3" spans="1:74" x14ac:dyDescent="0.25">
      <c r="B3" t="s">
        <v>19</v>
      </c>
      <c r="C3" s="3"/>
      <c r="D3" s="3"/>
      <c r="E3" s="3">
        <v>56205</v>
      </c>
      <c r="F3" s="3"/>
      <c r="G3" s="3"/>
      <c r="H3" s="3"/>
      <c r="I3" s="3">
        <v>69715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5">
      <c r="B4" t="s">
        <v>20</v>
      </c>
      <c r="C4" s="3"/>
      <c r="D4" s="3"/>
      <c r="E4" s="3">
        <v>137</v>
      </c>
      <c r="F4" s="3"/>
      <c r="G4" s="3"/>
      <c r="H4" s="3"/>
      <c r="I4" s="3">
        <v>175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5">
      <c r="B6" t="s">
        <v>21</v>
      </c>
      <c r="C6" s="3"/>
      <c r="D6" s="3"/>
      <c r="E6" s="3">
        <v>486</v>
      </c>
      <c r="F6" s="3"/>
      <c r="G6" s="3"/>
      <c r="H6" s="3"/>
      <c r="I6" s="3">
        <v>610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5">
      <c r="B7" t="s">
        <v>22</v>
      </c>
      <c r="C7" s="3"/>
      <c r="D7" s="3"/>
      <c r="E7" s="3">
        <v>1228</v>
      </c>
      <c r="F7" s="3"/>
      <c r="G7" s="3"/>
      <c r="H7" s="3"/>
      <c r="I7" s="3">
        <v>1552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5">
      <c r="B8" s="1" t="s">
        <v>32</v>
      </c>
      <c r="C8" s="6">
        <f t="shared" ref="C8:H8" si="0">+C6+C7</f>
        <v>0</v>
      </c>
      <c r="D8" s="6">
        <f t="shared" si="0"/>
        <v>0</v>
      </c>
      <c r="E8" s="6">
        <f t="shared" si="0"/>
        <v>1714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>+I6+I7</f>
        <v>2162</v>
      </c>
      <c r="J8" s="6">
        <f>+J6+J7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5">
      <c r="B9" t="s">
        <v>23</v>
      </c>
      <c r="C9" s="3"/>
      <c r="D9" s="3"/>
      <c r="E9" s="3">
        <v>88</v>
      </c>
      <c r="F9" s="3"/>
      <c r="G9" s="3"/>
      <c r="H9" s="3"/>
      <c r="I9" s="3">
        <v>108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5">
      <c r="B10" t="s">
        <v>25</v>
      </c>
      <c r="C10" s="3"/>
      <c r="D10" s="3"/>
      <c r="E10" s="3">
        <v>725</v>
      </c>
      <c r="F10" s="3"/>
      <c r="G10" s="3"/>
      <c r="H10" s="3"/>
      <c r="I10" s="3">
        <v>936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5">
      <c r="B11" t="s">
        <v>24</v>
      </c>
      <c r="C11" s="3">
        <f t="shared" ref="C11:H11" si="1">+C8-C9-C10</f>
        <v>0</v>
      </c>
      <c r="D11" s="3">
        <f t="shared" si="1"/>
        <v>0</v>
      </c>
      <c r="E11" s="3">
        <f t="shared" si="1"/>
        <v>901</v>
      </c>
      <c r="F11" s="3">
        <f t="shared" si="1"/>
        <v>0</v>
      </c>
      <c r="G11" s="3">
        <f t="shared" si="1"/>
        <v>0</v>
      </c>
      <c r="H11" s="3">
        <f t="shared" si="1"/>
        <v>0</v>
      </c>
      <c r="I11" s="3">
        <f>+I8-I9-I10</f>
        <v>1118</v>
      </c>
      <c r="J11" s="3">
        <f t="shared" ref="J11" si="2">+J8-J9-J10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5">
      <c r="B12" t="s">
        <v>26</v>
      </c>
      <c r="C12" s="3"/>
      <c r="D12" s="3"/>
      <c r="E12" s="3">
        <v>295</v>
      </c>
      <c r="F12" s="3"/>
      <c r="G12" s="3"/>
      <c r="H12" s="3"/>
      <c r="I12" s="3">
        <v>331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5">
      <c r="B13" t="s">
        <v>27</v>
      </c>
      <c r="C13" s="3"/>
      <c r="D13" s="3"/>
      <c r="E13" s="3">
        <v>313</v>
      </c>
      <c r="F13" s="3"/>
      <c r="G13" s="3"/>
      <c r="H13" s="3"/>
      <c r="I13" s="3">
        <v>332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5">
      <c r="B14" t="s">
        <v>28</v>
      </c>
      <c r="C14" s="3"/>
      <c r="D14" s="3"/>
      <c r="E14" s="3">
        <v>137</v>
      </c>
      <c r="F14" s="3"/>
      <c r="G14" s="3"/>
      <c r="H14" s="3"/>
      <c r="I14" s="3">
        <v>114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5">
      <c r="B15" t="s">
        <v>29</v>
      </c>
      <c r="C15" s="3"/>
      <c r="D15" s="3"/>
      <c r="E15" s="3">
        <v>34</v>
      </c>
      <c r="F15" s="3"/>
      <c r="G15" s="3"/>
      <c r="H15" s="3"/>
      <c r="I15" s="3">
        <v>58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5">
      <c r="B16" t="s">
        <v>30</v>
      </c>
      <c r="C16" s="3"/>
      <c r="D16" s="3"/>
      <c r="E16" s="3">
        <v>0</v>
      </c>
      <c r="F16" s="3"/>
      <c r="G16" s="3"/>
      <c r="H16" s="3"/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5">
      <c r="B17" t="s">
        <v>31</v>
      </c>
      <c r="C17" s="3">
        <f t="shared" ref="C17:H17" si="3">+C11-SUM(C12:C16)</f>
        <v>0</v>
      </c>
      <c r="D17" s="3">
        <f t="shared" si="3"/>
        <v>0</v>
      </c>
      <c r="E17" s="3">
        <f t="shared" si="3"/>
        <v>122</v>
      </c>
      <c r="F17" s="3">
        <f t="shared" si="3"/>
        <v>0</v>
      </c>
      <c r="G17" s="3">
        <f t="shared" si="3"/>
        <v>0</v>
      </c>
      <c r="H17" s="3">
        <f t="shared" si="3"/>
        <v>0</v>
      </c>
      <c r="I17" s="3">
        <f>+I11-SUM(I12:I16)</f>
        <v>283</v>
      </c>
      <c r="J17" s="3">
        <f t="shared" ref="J17" si="4">+J11-SUM(J12:J16)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5">
      <c r="B18" t="s">
        <v>33</v>
      </c>
      <c r="C18" s="3"/>
      <c r="D18" s="3"/>
      <c r="E18" s="3">
        <v>63</v>
      </c>
      <c r="F18" s="3"/>
      <c r="G18" s="3"/>
      <c r="H18" s="3"/>
      <c r="I18" s="3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5">
      <c r="B19" t="s">
        <v>34</v>
      </c>
      <c r="C19" s="3"/>
      <c r="D19" s="3"/>
      <c r="E19" s="3">
        <v>0</v>
      </c>
      <c r="F19" s="3"/>
      <c r="G19" s="3"/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5">
      <c r="B20" t="s">
        <v>35</v>
      </c>
      <c r="C20" s="3"/>
      <c r="D20" s="3"/>
      <c r="E20" s="3">
        <v>555</v>
      </c>
      <c r="F20" s="3"/>
      <c r="G20" s="3"/>
      <c r="H20" s="3"/>
      <c r="I20" s="3">
        <v>512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5">
      <c r="B21" t="s">
        <v>36</v>
      </c>
      <c r="C21" s="3"/>
      <c r="D21" s="3"/>
      <c r="E21" s="3">
        <v>10</v>
      </c>
      <c r="F21" s="3"/>
      <c r="G21" s="3"/>
      <c r="H21" s="3"/>
      <c r="I21" s="3">
        <v>28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5">
      <c r="B22" t="s">
        <v>37</v>
      </c>
      <c r="C22" s="3"/>
      <c r="D22" s="3"/>
      <c r="E22" s="3">
        <v>-2</v>
      </c>
      <c r="F22" s="3"/>
      <c r="G22" s="3"/>
      <c r="H22" s="3"/>
      <c r="I22" s="3">
        <v>16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5">
      <c r="B23" t="s">
        <v>38</v>
      </c>
      <c r="C23" s="3">
        <f t="shared" ref="C23:H23" si="5">+C17+C18+C19+C20-C21+C22</f>
        <v>0</v>
      </c>
      <c r="D23" s="3">
        <f t="shared" si="5"/>
        <v>0</v>
      </c>
      <c r="E23" s="3">
        <f t="shared" si="5"/>
        <v>728</v>
      </c>
      <c r="F23" s="3">
        <f t="shared" si="5"/>
        <v>0</v>
      </c>
      <c r="G23" s="3">
        <f t="shared" si="5"/>
        <v>0</v>
      </c>
      <c r="H23" s="3">
        <f t="shared" si="5"/>
        <v>0</v>
      </c>
      <c r="I23" s="3">
        <f>+I17+I18+I19+I20-I21+I22</f>
        <v>860</v>
      </c>
      <c r="J23" s="3">
        <f t="shared" ref="J23" si="6">+J17+J18+J19+J20-J21+J22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5">
      <c r="B24" t="s">
        <v>39</v>
      </c>
      <c r="C24" s="3"/>
      <c r="D24" s="3"/>
      <c r="E24" s="3">
        <v>10</v>
      </c>
      <c r="F24" s="3"/>
      <c r="G24" s="3"/>
      <c r="H24" s="3"/>
      <c r="I24" s="3">
        <v>32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5">
      <c r="B25" t="s">
        <v>40</v>
      </c>
      <c r="C25" s="3">
        <f t="shared" ref="C25:H25" si="7">+C23-C24</f>
        <v>0</v>
      </c>
      <c r="D25" s="3">
        <f t="shared" si="7"/>
        <v>0</v>
      </c>
      <c r="E25" s="3">
        <f t="shared" si="7"/>
        <v>718</v>
      </c>
      <c r="F25" s="3">
        <f t="shared" si="7"/>
        <v>0</v>
      </c>
      <c r="G25" s="3">
        <f t="shared" si="7"/>
        <v>0</v>
      </c>
      <c r="H25" s="3">
        <f t="shared" si="7"/>
        <v>0</v>
      </c>
      <c r="I25" s="3">
        <f>+I23-I24</f>
        <v>828</v>
      </c>
      <c r="J25" s="3">
        <f t="shared" ref="J25" si="8">+J23-J24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5">
      <c r="B27" t="s">
        <v>41</v>
      </c>
      <c r="C27" s="2" t="e">
        <f t="shared" ref="C27:D27" si="9">+C25/C28</f>
        <v>#DIV/0!</v>
      </c>
      <c r="D27" s="2" t="e">
        <f t="shared" si="9"/>
        <v>#DIV/0!</v>
      </c>
      <c r="E27" s="2">
        <f>+E25/E28</f>
        <v>0.55948231578205332</v>
      </c>
      <c r="F27" s="2" t="e">
        <f t="shared" ref="F27:J27" si="10">+F25/F28</f>
        <v>#DIV/0!</v>
      </c>
      <c r="G27" s="2" t="e">
        <f t="shared" si="10"/>
        <v>#DIV/0!</v>
      </c>
      <c r="H27" s="2" t="e">
        <f t="shared" si="10"/>
        <v>#DIV/0!</v>
      </c>
      <c r="I27" s="2">
        <f t="shared" si="10"/>
        <v>0.64156930902766907</v>
      </c>
      <c r="J27" s="2" t="e">
        <f t="shared" si="10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5">
      <c r="B28" t="s">
        <v>3</v>
      </c>
      <c r="C28" s="3"/>
      <c r="D28" s="3"/>
      <c r="E28" s="3">
        <v>1283.329213</v>
      </c>
      <c r="F28" s="3"/>
      <c r="G28" s="3"/>
      <c r="H28" s="3"/>
      <c r="I28" s="3">
        <v>1290.5854260000001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5">
      <c r="B30" t="s">
        <v>42</v>
      </c>
      <c r="C30" s="3"/>
      <c r="D30" s="3"/>
      <c r="E30" s="3"/>
      <c r="F30" s="3"/>
      <c r="G30" s="7" t="e">
        <f t="shared" ref="G30:H31" si="11">+G3/C3-1</f>
        <v>#DIV/0!</v>
      </c>
      <c r="H30" s="7" t="e">
        <f t="shared" si="11"/>
        <v>#DIV/0!</v>
      </c>
      <c r="I30" s="7">
        <f>+I3/E3-1</f>
        <v>0.24037007383684728</v>
      </c>
      <c r="J30" s="7" t="e">
        <f>+J3/F3-1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5">
      <c r="B31" t="s">
        <v>43</v>
      </c>
      <c r="C31" s="3"/>
      <c r="D31" s="3"/>
      <c r="E31" s="3"/>
      <c r="F31" s="3"/>
      <c r="G31" s="7" t="e">
        <f t="shared" si="11"/>
        <v>#DIV/0!</v>
      </c>
      <c r="H31" s="7" t="e">
        <f t="shared" si="11"/>
        <v>#DIV/0!</v>
      </c>
      <c r="I31" s="7">
        <f t="shared" ref="I31:J31" si="12">+I4/E4-1</f>
        <v>0.27737226277372273</v>
      </c>
      <c r="J31" s="7" t="e">
        <f t="shared" si="12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5">
      <c r="B32" t="s">
        <v>44</v>
      </c>
      <c r="C32" s="3"/>
      <c r="D32" s="3"/>
      <c r="E32" s="3"/>
      <c r="F32" s="3"/>
      <c r="G32" s="7" t="e">
        <f t="shared" ref="G32:H34" si="13">+G6/C6-1</f>
        <v>#DIV/0!</v>
      </c>
      <c r="H32" s="7" t="e">
        <f t="shared" si="13"/>
        <v>#DIV/0!</v>
      </c>
      <c r="I32" s="7">
        <f>+I6/E6-1</f>
        <v>0.25514403292181065</v>
      </c>
      <c r="J32" s="7" t="e">
        <f>+J6/F6-1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5">
      <c r="B33" t="s">
        <v>45</v>
      </c>
      <c r="C33" s="3"/>
      <c r="D33" s="3"/>
      <c r="E33" s="3"/>
      <c r="F33" s="3"/>
      <c r="G33" s="7" t="e">
        <f t="shared" si="13"/>
        <v>#DIV/0!</v>
      </c>
      <c r="H33" s="7" t="e">
        <f t="shared" si="13"/>
        <v>#DIV/0!</v>
      </c>
      <c r="I33" s="7">
        <f t="shared" ref="I33:J34" si="14">+I7/E7-1</f>
        <v>0.26384364820846895</v>
      </c>
      <c r="J33" s="7" t="e">
        <f t="shared" si="14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5">
      <c r="B34" t="s">
        <v>46</v>
      </c>
      <c r="C34" s="3"/>
      <c r="D34" s="3"/>
      <c r="E34" s="3"/>
      <c r="F34" s="3"/>
      <c r="G34" s="7" t="e">
        <f t="shared" si="13"/>
        <v>#DIV/0!</v>
      </c>
      <c r="H34" s="7" t="e">
        <f t="shared" si="13"/>
        <v>#DIV/0!</v>
      </c>
      <c r="I34" s="7">
        <f t="shared" si="14"/>
        <v>0.26137689614935833</v>
      </c>
      <c r="J34" s="7" t="e">
        <f t="shared" si="14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5">
      <c r="B35" t="s">
        <v>47</v>
      </c>
      <c r="C35" s="7" t="e">
        <f t="shared" ref="C35:I35" si="15">+(C6-C9)/C6</f>
        <v>#DIV/0!</v>
      </c>
      <c r="D35" s="7" t="e">
        <f t="shared" si="15"/>
        <v>#DIV/0!</v>
      </c>
      <c r="E35" s="7">
        <f t="shared" si="15"/>
        <v>0.81893004115226342</v>
      </c>
      <c r="F35" s="7" t="e">
        <f t="shared" si="15"/>
        <v>#DIV/0!</v>
      </c>
      <c r="G35" s="7" t="e">
        <f t="shared" si="15"/>
        <v>#DIV/0!</v>
      </c>
      <c r="H35" s="7" t="e">
        <f t="shared" si="15"/>
        <v>#DIV/0!</v>
      </c>
      <c r="I35" s="7">
        <f>+(I6-I9)/I6</f>
        <v>0.82295081967213113</v>
      </c>
      <c r="J35" s="7" t="e">
        <f>+(J6-J9)/J6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5">
      <c r="B36" t="s">
        <v>48</v>
      </c>
      <c r="C36" s="7" t="e">
        <f t="shared" ref="C36:I36" si="16">+(C7-C10)/C7</f>
        <v>#DIV/0!</v>
      </c>
      <c r="D36" s="7" t="e">
        <f t="shared" si="16"/>
        <v>#DIV/0!</v>
      </c>
      <c r="E36" s="7">
        <f t="shared" si="16"/>
        <v>0.40960912052117265</v>
      </c>
      <c r="F36" s="7" t="e">
        <f t="shared" si="16"/>
        <v>#DIV/0!</v>
      </c>
      <c r="G36" s="7" t="e">
        <f t="shared" si="16"/>
        <v>#DIV/0!</v>
      </c>
      <c r="H36" s="7" t="e">
        <f t="shared" si="16"/>
        <v>#DIV/0!</v>
      </c>
      <c r="I36" s="7">
        <f>+(I7-I10)/I7</f>
        <v>0.39690721649484534</v>
      </c>
      <c r="J36" s="7" t="e">
        <f>+(J7-J10)/J7</f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5">
      <c r="B37" t="s">
        <v>51</v>
      </c>
      <c r="C37" s="7" t="e">
        <f t="shared" ref="C37:J37" si="17">+C11/C8</f>
        <v>#DIV/0!</v>
      </c>
      <c r="D37" s="7" t="e">
        <f t="shared" si="17"/>
        <v>#DIV/0!</v>
      </c>
      <c r="E37" s="7">
        <f t="shared" si="17"/>
        <v>0.52567094515752621</v>
      </c>
      <c r="F37" s="7" t="e">
        <f t="shared" si="17"/>
        <v>#DIV/0!</v>
      </c>
      <c r="G37" s="7" t="e">
        <f t="shared" si="17"/>
        <v>#DIV/0!</v>
      </c>
      <c r="H37" s="7" t="e">
        <f t="shared" si="17"/>
        <v>#DIV/0!</v>
      </c>
      <c r="I37" s="7">
        <f>+I11/I8</f>
        <v>0.51711378353376503</v>
      </c>
      <c r="J37" s="7" t="e">
        <f t="shared" ref="J37" si="18">+J11/J8</f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5">
      <c r="B38" t="s">
        <v>49</v>
      </c>
      <c r="C38" s="7" t="e">
        <f t="shared" ref="C38:J38" si="19">+C17/C8</f>
        <v>#DIV/0!</v>
      </c>
      <c r="D38" s="7" t="e">
        <f t="shared" si="19"/>
        <v>#DIV/0!</v>
      </c>
      <c r="E38" s="7">
        <f t="shared" si="19"/>
        <v>7.1178529754959155E-2</v>
      </c>
      <c r="F38" s="7" t="e">
        <f t="shared" si="19"/>
        <v>#DIV/0!</v>
      </c>
      <c r="G38" s="7" t="e">
        <f t="shared" si="19"/>
        <v>#DIV/0!</v>
      </c>
      <c r="H38" s="7" t="e">
        <f t="shared" si="19"/>
        <v>#DIV/0!</v>
      </c>
      <c r="I38" s="7">
        <f>+I17/I8</f>
        <v>0.13089731729879742</v>
      </c>
      <c r="J38" s="7" t="e">
        <f t="shared" ref="J38" si="20">+J17/J8</f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5">
      <c r="B39" t="s">
        <v>50</v>
      </c>
      <c r="C39" s="7" t="e">
        <f t="shared" ref="C39:J39" si="21">+C24/C23</f>
        <v>#DIV/0!</v>
      </c>
      <c r="D39" s="7" t="e">
        <f t="shared" si="21"/>
        <v>#DIV/0!</v>
      </c>
      <c r="E39" s="7">
        <f t="shared" si="21"/>
        <v>1.3736263736263736E-2</v>
      </c>
      <c r="F39" s="7" t="e">
        <f t="shared" si="21"/>
        <v>#DIV/0!</v>
      </c>
      <c r="G39" s="7" t="e">
        <f t="shared" si="21"/>
        <v>#DIV/0!</v>
      </c>
      <c r="H39" s="7" t="e">
        <f t="shared" si="21"/>
        <v>#DIV/0!</v>
      </c>
      <c r="I39" s="7">
        <f>+I24/I23</f>
        <v>3.7209302325581395E-2</v>
      </c>
      <c r="J39" s="7" t="e">
        <f t="shared" ref="J39" si="22">+J24/J23</f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</sheetData>
  <hyperlinks>
    <hyperlink ref="A1" location="Main!A1" display="Main" xr:uid="{F8304804-F3E3-4EDA-A615-DDBE6EF7581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2025-02-09T12:50:31Z</dcterms:created>
  <dcterms:modified xsi:type="dcterms:W3CDTF">2025-02-09T13:22:15Z</dcterms:modified>
</cp:coreProperties>
</file>