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3D66879-0B0D-4154-823C-E95C127C65FC}" xr6:coauthVersionLast="47" xr6:coauthVersionMax="47" xr10:uidLastSave="{00000000-0000-0000-0000-000000000000}"/>
  <bookViews>
    <workbookView xWindow="-120" yWindow="-120" windowWidth="38640" windowHeight="21060" xr2:uid="{4A01831C-1977-4FD5-80C5-F18C3D61AB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2" l="1"/>
  <c r="I44" i="2"/>
  <c r="G44" i="2"/>
  <c r="F44" i="2"/>
  <c r="E44" i="2"/>
  <c r="D44" i="2"/>
  <c r="C44" i="2"/>
  <c r="J43" i="2"/>
  <c r="I43" i="2"/>
  <c r="G43" i="2"/>
  <c r="F43" i="2"/>
  <c r="E43" i="2"/>
  <c r="D43" i="2"/>
  <c r="C43" i="2"/>
  <c r="J42" i="2"/>
  <c r="I42" i="2"/>
  <c r="G42" i="2"/>
  <c r="F42" i="2"/>
  <c r="E42" i="2"/>
  <c r="D42" i="2"/>
  <c r="C42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C13" i="1"/>
  <c r="C12" i="1"/>
  <c r="C11" i="1"/>
  <c r="C10" i="1"/>
  <c r="C9" i="1"/>
  <c r="C8" i="1"/>
  <c r="J12" i="2"/>
  <c r="J14" i="2" s="1"/>
  <c r="J19" i="2" s="1"/>
  <c r="J22" i="2" s="1"/>
  <c r="J24" i="2" s="1"/>
  <c r="J26" i="2" s="1"/>
  <c r="J28" i="2" s="1"/>
  <c r="I12" i="2"/>
  <c r="I14" i="2" s="1"/>
  <c r="I19" i="2" s="1"/>
  <c r="I22" i="2" s="1"/>
  <c r="I24" i="2" s="1"/>
  <c r="I26" i="2" s="1"/>
  <c r="I28" i="2" s="1"/>
  <c r="G12" i="2"/>
  <c r="G14" i="2" s="1"/>
  <c r="G19" i="2" s="1"/>
  <c r="G22" i="2" s="1"/>
  <c r="G24" i="2" s="1"/>
  <c r="G26" i="2" s="1"/>
  <c r="G28" i="2" s="1"/>
  <c r="F12" i="2"/>
  <c r="F14" i="2" s="1"/>
  <c r="F19" i="2" s="1"/>
  <c r="F22" i="2" s="1"/>
  <c r="F24" i="2" s="1"/>
  <c r="F26" i="2" s="1"/>
  <c r="F28" i="2" s="1"/>
  <c r="E12" i="2"/>
  <c r="E14" i="2" s="1"/>
  <c r="E19" i="2" s="1"/>
  <c r="E22" i="2" s="1"/>
  <c r="E24" i="2" s="1"/>
  <c r="E26" i="2" s="1"/>
  <c r="E28" i="2" s="1"/>
  <c r="D12" i="2"/>
  <c r="D14" i="2" s="1"/>
  <c r="D19" i="2" s="1"/>
  <c r="D22" i="2" s="1"/>
  <c r="D24" i="2" s="1"/>
  <c r="D26" i="2" s="1"/>
  <c r="D28" i="2" s="1"/>
  <c r="C12" i="2"/>
  <c r="C14" i="2" s="1"/>
  <c r="C19" i="2" s="1"/>
  <c r="C22" i="2" s="1"/>
  <c r="C24" i="2" s="1"/>
  <c r="C26" i="2" s="1"/>
  <c r="C28" i="2" s="1"/>
  <c r="H12" i="2"/>
  <c r="H14" i="2" s="1"/>
  <c r="H19" i="2" s="1"/>
  <c r="H22" i="2" s="1"/>
  <c r="H24" i="2" s="1"/>
  <c r="H26" i="2" s="1"/>
  <c r="H28" i="2" s="1"/>
  <c r="H6" i="1"/>
  <c r="H5" i="1"/>
  <c r="H4" i="1"/>
  <c r="H7" i="1" s="1"/>
</calcChain>
</file>

<file path=xl/sharedStrings.xml><?xml version="1.0" encoding="utf-8"?>
<sst xmlns="http://schemas.openxmlformats.org/spreadsheetml/2006/main" count="76" uniqueCount="57">
  <si>
    <t>Sony</t>
  </si>
  <si>
    <t>Price</t>
  </si>
  <si>
    <t>Shares</t>
  </si>
  <si>
    <t>MC</t>
  </si>
  <si>
    <t>Cash</t>
  </si>
  <si>
    <t>Debt</t>
  </si>
  <si>
    <t>numbers in mio Yen</t>
  </si>
  <si>
    <t>EV</t>
  </si>
  <si>
    <t>IR</t>
  </si>
  <si>
    <t>Q324</t>
  </si>
  <si>
    <t>Q224</t>
  </si>
  <si>
    <t>FQ224</t>
  </si>
  <si>
    <t>Main</t>
  </si>
  <si>
    <t>Q123</t>
  </si>
  <si>
    <t>Q223</t>
  </si>
  <si>
    <t>Q323</t>
  </si>
  <si>
    <t>Q423</t>
  </si>
  <si>
    <t>Q124</t>
  </si>
  <si>
    <t>Q424</t>
  </si>
  <si>
    <t>Sales</t>
  </si>
  <si>
    <t>Financial Service Revenue</t>
  </si>
  <si>
    <t>Revenue</t>
  </si>
  <si>
    <t>Cost of Sales</t>
  </si>
  <si>
    <t>Gross Profit</t>
  </si>
  <si>
    <t>SGA</t>
  </si>
  <si>
    <t>Financial Services Expenses</t>
  </si>
  <si>
    <t>Operating Income</t>
  </si>
  <si>
    <t>Profits of investments</t>
  </si>
  <si>
    <t>Other Operating Expenses</t>
  </si>
  <si>
    <t>Financial Income</t>
  </si>
  <si>
    <t>Financial Expense</t>
  </si>
  <si>
    <t>Pretax Income</t>
  </si>
  <si>
    <t>Tax Expense</t>
  </si>
  <si>
    <t>Net Income</t>
  </si>
  <si>
    <t>Minority Interest</t>
  </si>
  <si>
    <t>Net Income to Company</t>
  </si>
  <si>
    <t>EPS</t>
  </si>
  <si>
    <t>Game &amp; Network Services</t>
  </si>
  <si>
    <t>Music</t>
  </si>
  <si>
    <t>Pictures</t>
  </si>
  <si>
    <t>Entertainment &amp; Technolgy Services</t>
  </si>
  <si>
    <t>Imaging &amp; Sensing</t>
  </si>
  <si>
    <t>Financial Services</t>
  </si>
  <si>
    <t>All Other</t>
  </si>
  <si>
    <t>Segments</t>
  </si>
  <si>
    <t>%of Rev</t>
  </si>
  <si>
    <t>Products/Brands</t>
  </si>
  <si>
    <t>Growth:</t>
  </si>
  <si>
    <t xml:space="preserve">Gross Margin </t>
  </si>
  <si>
    <t xml:space="preserve">Operating Margin </t>
  </si>
  <si>
    <t>Tax Rate</t>
  </si>
  <si>
    <t>Sony Music Group</t>
  </si>
  <si>
    <t>Interactive Entertainment, Playstation</t>
  </si>
  <si>
    <t>Pictures Entertainment</t>
  </si>
  <si>
    <t>Sony Corporation</t>
  </si>
  <si>
    <t>Sony Financial Corp</t>
  </si>
  <si>
    <t>Sony Semiconductors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</si>
</sst>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1" applyFont="1" applyBorder="1"/>
    <xf numFmtId="9" fontId="0" fillId="0" borderId="10" xfId="1" applyFont="1" applyBorder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ny.com/en/SonyInfo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A789-3191-4282-81EE-48A5A5BFC199}">
  <dimension ref="A1:I13"/>
  <sheetViews>
    <sheetView tabSelected="1" zoomScale="200" zoomScaleNormal="200" workbookViewId="0">
      <selection activeCell="H2" sqref="H2"/>
    </sheetView>
  </sheetViews>
  <sheetFormatPr defaultRowHeight="15" x14ac:dyDescent="0.25"/>
  <cols>
    <col min="1" max="1" width="4.7109375" customWidth="1"/>
    <col min="2" max="2" width="32.5703125" bestFit="1" customWidth="1"/>
    <col min="4" max="4" width="34.5703125" bestFit="1" customWidth="1"/>
    <col min="8" max="8" width="10.5703125" bestFit="1" customWidth="1"/>
  </cols>
  <sheetData>
    <row r="1" spans="1:9" x14ac:dyDescent="0.25">
      <c r="A1" s="1" t="s">
        <v>0</v>
      </c>
    </row>
    <row r="2" spans="1:9" x14ac:dyDescent="0.25">
      <c r="A2" t="s">
        <v>6</v>
      </c>
      <c r="G2" t="s">
        <v>1</v>
      </c>
      <c r="H2" s="6">
        <v>3214</v>
      </c>
    </row>
    <row r="3" spans="1:9" x14ac:dyDescent="0.25">
      <c r="G3" t="s">
        <v>2</v>
      </c>
      <c r="H3" s="7">
        <v>6075.2841319999998</v>
      </c>
      <c r="I3" s="3" t="s">
        <v>11</v>
      </c>
    </row>
    <row r="4" spans="1:9" x14ac:dyDescent="0.25">
      <c r="B4" s="4">
        <v>6758</v>
      </c>
      <c r="G4" t="s">
        <v>3</v>
      </c>
      <c r="H4" s="7">
        <f>+H2*H3</f>
        <v>19525963.200247999</v>
      </c>
    </row>
    <row r="5" spans="1:9" x14ac:dyDescent="0.25">
      <c r="B5" s="2" t="s">
        <v>8</v>
      </c>
      <c r="G5" t="s">
        <v>4</v>
      </c>
      <c r="H5" s="7">
        <f>1728710+398689</f>
        <v>2127399</v>
      </c>
      <c r="I5" s="3" t="s">
        <v>11</v>
      </c>
    </row>
    <row r="6" spans="1:9" x14ac:dyDescent="0.25">
      <c r="G6" t="s">
        <v>5</v>
      </c>
      <c r="H6" s="7">
        <f>1812605+217711+2058117</f>
        <v>4088433</v>
      </c>
      <c r="I6" s="3" t="s">
        <v>11</v>
      </c>
    </row>
    <row r="7" spans="1:9" x14ac:dyDescent="0.25">
      <c r="B7" s="17" t="s">
        <v>44</v>
      </c>
      <c r="C7" s="18" t="s">
        <v>45</v>
      </c>
      <c r="D7" s="18" t="s">
        <v>46</v>
      </c>
      <c r="E7" s="19"/>
      <c r="G7" t="s">
        <v>7</v>
      </c>
      <c r="H7" s="7">
        <f>+H4-H5+H6</f>
        <v>21486997.200247999</v>
      </c>
    </row>
    <row r="8" spans="1:9" x14ac:dyDescent="0.25">
      <c r="B8" s="9" t="s">
        <v>37</v>
      </c>
      <c r="C8" s="20">
        <f>+Model!H3/Model!$H$12</f>
        <v>0.36878135543229151</v>
      </c>
      <c r="D8" s="10" t="s">
        <v>52</v>
      </c>
      <c r="E8" s="11"/>
    </row>
    <row r="9" spans="1:9" x14ac:dyDescent="0.25">
      <c r="B9" s="12" t="s">
        <v>38</v>
      </c>
      <c r="C9" s="20">
        <f>+Model!H4/Model!$H$12</f>
        <v>0.15425298140106836</v>
      </c>
      <c r="D9" t="s">
        <v>51</v>
      </c>
      <c r="E9" s="13"/>
    </row>
    <row r="10" spans="1:9" x14ac:dyDescent="0.25">
      <c r="B10" s="12" t="s">
        <v>39</v>
      </c>
      <c r="C10" s="20">
        <f>+Model!H5/Model!$H$12</f>
        <v>0.12245194361089994</v>
      </c>
      <c r="D10" t="s">
        <v>53</v>
      </c>
      <c r="E10" s="13"/>
    </row>
    <row r="11" spans="1:9" x14ac:dyDescent="0.25">
      <c r="B11" s="12" t="s">
        <v>40</v>
      </c>
      <c r="C11" s="20">
        <f>+Model!H6/Model!$H$12</f>
        <v>0.21329833421496511</v>
      </c>
      <c r="D11" t="s">
        <v>54</v>
      </c>
      <c r="E11" s="13"/>
    </row>
    <row r="12" spans="1:9" x14ac:dyDescent="0.25">
      <c r="B12" s="12" t="s">
        <v>41</v>
      </c>
      <c r="C12" s="20">
        <f>+Model!H7/Model!$H$12</f>
        <v>0.18432253337265972</v>
      </c>
      <c r="D12" t="s">
        <v>56</v>
      </c>
      <c r="E12" s="13"/>
    </row>
    <row r="13" spans="1:9" x14ac:dyDescent="0.25">
      <c r="B13" s="14" t="s">
        <v>42</v>
      </c>
      <c r="C13" s="21">
        <f>+Model!H8/Model!$H$12</f>
        <v>-2.1790014238037829E-2</v>
      </c>
      <c r="D13" s="15" t="s">
        <v>55</v>
      </c>
      <c r="E13" s="16"/>
    </row>
  </sheetData>
  <hyperlinks>
    <hyperlink ref="B5" r:id="rId1" xr:uid="{EBCCF847-3E25-4546-89BB-346CE0A26D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8E2C-400D-4F82-B2DB-4EF7BA2BE344}">
  <dimension ref="A1:AZ250"/>
  <sheetViews>
    <sheetView zoomScale="200" zoomScaleNormal="200" workbookViewId="0">
      <pane xSplit="2" ySplit="2" topLeftCell="F24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5" x14ac:dyDescent="0.25"/>
  <cols>
    <col min="1" max="1" width="5.42578125" bestFit="1" customWidth="1"/>
    <col min="2" max="2" width="30.28515625" customWidth="1"/>
    <col min="4" max="4" width="9.5703125" bestFit="1" customWidth="1"/>
    <col min="8" max="8" width="9.5703125" bestFit="1" customWidth="1"/>
  </cols>
  <sheetData>
    <row r="1" spans="1:52" x14ac:dyDescent="0.25">
      <c r="A1" s="2" t="s">
        <v>12</v>
      </c>
    </row>
    <row r="2" spans="1:52" x14ac:dyDescent="0.25"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10</v>
      </c>
      <c r="I2" s="3" t="s">
        <v>9</v>
      </c>
      <c r="J2" s="3" t="s">
        <v>18</v>
      </c>
    </row>
    <row r="3" spans="1:52" x14ac:dyDescent="0.25">
      <c r="B3" t="s">
        <v>37</v>
      </c>
      <c r="C3" s="7"/>
      <c r="D3" s="7">
        <v>954096</v>
      </c>
      <c r="E3" s="7"/>
      <c r="F3" s="7"/>
      <c r="G3" s="7"/>
      <c r="H3" s="7">
        <v>1071530</v>
      </c>
      <c r="I3" s="7"/>
      <c r="J3" s="7"/>
    </row>
    <row r="4" spans="1:52" x14ac:dyDescent="0.25">
      <c r="B4" t="s">
        <v>38</v>
      </c>
      <c r="C4" s="7"/>
      <c r="D4" s="7">
        <v>408716</v>
      </c>
      <c r="E4" s="7"/>
      <c r="F4" s="7"/>
      <c r="G4" s="7"/>
      <c r="H4" s="7">
        <v>448197</v>
      </c>
      <c r="I4" s="7"/>
      <c r="J4" s="7"/>
    </row>
    <row r="5" spans="1:52" x14ac:dyDescent="0.25">
      <c r="B5" t="s">
        <v>39</v>
      </c>
      <c r="C5" s="7"/>
      <c r="D5" s="7">
        <v>399636</v>
      </c>
      <c r="E5" s="7"/>
      <c r="F5" s="7"/>
      <c r="G5" s="7"/>
      <c r="H5" s="7">
        <v>355796</v>
      </c>
      <c r="I5" s="7"/>
      <c r="J5" s="7"/>
    </row>
    <row r="6" spans="1:52" x14ac:dyDescent="0.25">
      <c r="B6" t="s">
        <v>40</v>
      </c>
      <c r="C6" s="7"/>
      <c r="D6" s="7">
        <v>613540</v>
      </c>
      <c r="E6" s="7"/>
      <c r="F6" s="7"/>
      <c r="G6" s="7"/>
      <c r="H6" s="7">
        <v>619759</v>
      </c>
      <c r="I6" s="7"/>
      <c r="J6" s="7"/>
    </row>
    <row r="7" spans="1:52" x14ac:dyDescent="0.25">
      <c r="B7" t="s">
        <v>41</v>
      </c>
      <c r="C7" s="7"/>
      <c r="D7" s="7">
        <v>406316</v>
      </c>
      <c r="E7" s="7"/>
      <c r="F7" s="7"/>
      <c r="G7" s="7"/>
      <c r="H7" s="7">
        <v>535567</v>
      </c>
      <c r="I7" s="7"/>
      <c r="J7" s="7"/>
    </row>
    <row r="8" spans="1:52" x14ac:dyDescent="0.25">
      <c r="B8" t="s">
        <v>42</v>
      </c>
      <c r="C8" s="7"/>
      <c r="D8" s="7">
        <v>103915</v>
      </c>
      <c r="E8" s="7"/>
      <c r="F8" s="7"/>
      <c r="G8" s="7"/>
      <c r="H8" s="7">
        <v>-63313</v>
      </c>
      <c r="I8" s="7"/>
      <c r="J8" s="7"/>
    </row>
    <row r="9" spans="1:52" x14ac:dyDescent="0.25">
      <c r="B9" t="s">
        <v>43</v>
      </c>
      <c r="C9" s="7"/>
      <c r="D9" s="7">
        <v>24225</v>
      </c>
      <c r="E9" s="7"/>
      <c r="F9" s="7"/>
      <c r="G9" s="7"/>
      <c r="H9" s="7">
        <v>23889</v>
      </c>
      <c r="I9" s="7"/>
      <c r="J9" s="7"/>
    </row>
    <row r="10" spans="1:52" x14ac:dyDescent="0.25">
      <c r="B10" t="s">
        <v>19</v>
      </c>
      <c r="C10" s="7"/>
      <c r="D10" s="7">
        <v>2727012</v>
      </c>
      <c r="E10" s="7"/>
      <c r="F10" s="7"/>
      <c r="G10" s="7"/>
      <c r="H10" s="7">
        <v>2971224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B11" t="s">
        <v>20</v>
      </c>
      <c r="C11" s="7"/>
      <c r="D11" s="7">
        <v>101611</v>
      </c>
      <c r="E11" s="7"/>
      <c r="F11" s="7"/>
      <c r="G11" s="7"/>
      <c r="H11" s="7">
        <v>-65627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B12" s="1" t="s">
        <v>21</v>
      </c>
      <c r="C12" s="8">
        <f t="shared" ref="C12:G12" si="0">+C10+C11</f>
        <v>0</v>
      </c>
      <c r="D12" s="8">
        <f t="shared" si="0"/>
        <v>2828623</v>
      </c>
      <c r="E12" s="8">
        <f t="shared" si="0"/>
        <v>0</v>
      </c>
      <c r="F12" s="8">
        <f t="shared" si="0"/>
        <v>0</v>
      </c>
      <c r="G12" s="8">
        <f t="shared" si="0"/>
        <v>0</v>
      </c>
      <c r="H12" s="8">
        <f>+H10+H11</f>
        <v>2905597</v>
      </c>
      <c r="I12" s="8">
        <f t="shared" ref="I12:J12" si="1">+I10+I11</f>
        <v>0</v>
      </c>
      <c r="J12" s="8">
        <f t="shared" si="1"/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B13" t="s">
        <v>22</v>
      </c>
      <c r="C13" s="7"/>
      <c r="D13" s="7">
        <v>1967475</v>
      </c>
      <c r="E13" s="7"/>
      <c r="F13" s="7"/>
      <c r="G13" s="7"/>
      <c r="H13" s="7">
        <v>2044651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B14" t="s">
        <v>23</v>
      </c>
      <c r="C14" s="7">
        <f t="shared" ref="C14:G14" si="2">+C12-C13</f>
        <v>0</v>
      </c>
      <c r="D14" s="7">
        <f t="shared" si="2"/>
        <v>861148</v>
      </c>
      <c r="E14" s="7">
        <f t="shared" si="2"/>
        <v>0</v>
      </c>
      <c r="F14" s="7">
        <f t="shared" si="2"/>
        <v>0</v>
      </c>
      <c r="G14" s="7">
        <f t="shared" si="2"/>
        <v>0</v>
      </c>
      <c r="H14" s="7">
        <f>+H12-H13</f>
        <v>860946</v>
      </c>
      <c r="I14" s="7">
        <f t="shared" ref="I14:J14" si="3">+I12-I13</f>
        <v>0</v>
      </c>
      <c r="J14" s="7">
        <f t="shared" si="3"/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B15" t="s">
        <v>24</v>
      </c>
      <c r="C15" s="7"/>
      <c r="D15" s="7">
        <v>518729</v>
      </c>
      <c r="E15" s="7"/>
      <c r="F15" s="7"/>
      <c r="G15" s="7"/>
      <c r="H15" s="7">
        <v>537437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B16" t="s">
        <v>25</v>
      </c>
      <c r="C16" s="7"/>
      <c r="D16" s="7">
        <v>85733</v>
      </c>
      <c r="E16" s="7"/>
      <c r="F16" s="7"/>
      <c r="G16" s="7"/>
      <c r="H16" s="7">
        <v>-131389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5">
      <c r="B17" t="s">
        <v>28</v>
      </c>
      <c r="C17" s="7"/>
      <c r="D17" s="7">
        <v>-3380</v>
      </c>
      <c r="E17" s="7"/>
      <c r="F17" s="7"/>
      <c r="G17" s="7"/>
      <c r="H17" s="7">
        <v>-2824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5">
      <c r="B18" t="s">
        <v>27</v>
      </c>
      <c r="C18" s="7"/>
      <c r="D18" s="7">
        <v>2943</v>
      </c>
      <c r="E18" s="7"/>
      <c r="F18" s="7"/>
      <c r="G18" s="7"/>
      <c r="H18" s="7">
        <v>-2645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2:52" x14ac:dyDescent="0.25">
      <c r="B19" t="s">
        <v>26</v>
      </c>
      <c r="C19" s="7">
        <f t="shared" ref="C19:G19" si="4">+C14-C15-C16-C17+C18</f>
        <v>0</v>
      </c>
      <c r="D19" s="7">
        <f t="shared" si="4"/>
        <v>263009</v>
      </c>
      <c r="E19" s="7">
        <f t="shared" si="4"/>
        <v>0</v>
      </c>
      <c r="F19" s="7">
        <f t="shared" si="4"/>
        <v>0</v>
      </c>
      <c r="G19" s="7">
        <f t="shared" si="4"/>
        <v>0</v>
      </c>
      <c r="H19" s="7">
        <f>+H14-H15-H16-H17+H18</f>
        <v>455077</v>
      </c>
      <c r="I19" s="7">
        <f t="shared" ref="I19:J19" si="5">+I14-I15-I16-I17+I18</f>
        <v>0</v>
      </c>
      <c r="J19" s="7">
        <f t="shared" si="5"/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2:52" x14ac:dyDescent="0.25">
      <c r="B20" t="s">
        <v>29</v>
      </c>
      <c r="C20" s="7"/>
      <c r="D20" s="7">
        <v>12617</v>
      </c>
      <c r="E20" s="7"/>
      <c r="F20" s="7"/>
      <c r="G20" s="7"/>
      <c r="H20" s="7">
        <v>30653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2:52" x14ac:dyDescent="0.25">
      <c r="B21" t="s">
        <v>30</v>
      </c>
      <c r="C21" s="7"/>
      <c r="D21" s="7">
        <v>18031</v>
      </c>
      <c r="E21" s="7"/>
      <c r="F21" s="7"/>
      <c r="G21" s="7"/>
      <c r="H21" s="7">
        <v>35483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2:52" x14ac:dyDescent="0.25">
      <c r="B22" t="s">
        <v>31</v>
      </c>
      <c r="C22" s="7">
        <f t="shared" ref="C22:G22" si="6">+C19+C20-C21</f>
        <v>0</v>
      </c>
      <c r="D22" s="7">
        <f t="shared" si="6"/>
        <v>257595</v>
      </c>
      <c r="E22" s="7">
        <f t="shared" si="6"/>
        <v>0</v>
      </c>
      <c r="F22" s="7">
        <f t="shared" si="6"/>
        <v>0</v>
      </c>
      <c r="G22" s="7">
        <f t="shared" si="6"/>
        <v>0</v>
      </c>
      <c r="H22" s="7">
        <f>+H19+H20-H21</f>
        <v>450247</v>
      </c>
      <c r="I22" s="7">
        <f t="shared" ref="I22:J22" si="7">+I19+I20-I21</f>
        <v>0</v>
      </c>
      <c r="J22" s="7">
        <f t="shared" si="7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2:52" x14ac:dyDescent="0.25">
      <c r="B23" t="s">
        <v>32</v>
      </c>
      <c r="C23" s="7"/>
      <c r="D23" s="7">
        <v>56439</v>
      </c>
      <c r="E23" s="7"/>
      <c r="F23" s="7"/>
      <c r="G23" s="7"/>
      <c r="H23" s="7">
        <v>110422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2:52" x14ac:dyDescent="0.25">
      <c r="B24" t="s">
        <v>33</v>
      </c>
      <c r="C24" s="7">
        <f t="shared" ref="C24:G24" si="8">+C22-C23</f>
        <v>0</v>
      </c>
      <c r="D24" s="7">
        <f t="shared" si="8"/>
        <v>201156</v>
      </c>
      <c r="E24" s="7">
        <f t="shared" si="8"/>
        <v>0</v>
      </c>
      <c r="F24" s="7">
        <f t="shared" si="8"/>
        <v>0</v>
      </c>
      <c r="G24" s="7">
        <f t="shared" si="8"/>
        <v>0</v>
      </c>
      <c r="H24" s="7">
        <f>+H22-H23</f>
        <v>339825</v>
      </c>
      <c r="I24" s="7">
        <f t="shared" ref="I24:J24" si="9">+I22-I23</f>
        <v>0</v>
      </c>
      <c r="J24" s="7">
        <f t="shared" si="9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2:52" x14ac:dyDescent="0.25">
      <c r="B25" t="s">
        <v>34</v>
      </c>
      <c r="C25" s="7"/>
      <c r="D25" s="7">
        <v>1051</v>
      </c>
      <c r="E25" s="7"/>
      <c r="F25" s="7"/>
      <c r="G25" s="7"/>
      <c r="H25" s="7">
        <v>1329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2:52" x14ac:dyDescent="0.25">
      <c r="B26" t="s">
        <v>35</v>
      </c>
      <c r="C26" s="7">
        <f t="shared" ref="C26:G26" si="10">+C24-C25</f>
        <v>0</v>
      </c>
      <c r="D26" s="7">
        <f t="shared" si="10"/>
        <v>200105</v>
      </c>
      <c r="E26" s="7">
        <f t="shared" si="10"/>
        <v>0</v>
      </c>
      <c r="F26" s="7">
        <f t="shared" si="10"/>
        <v>0</v>
      </c>
      <c r="G26" s="7">
        <f t="shared" si="10"/>
        <v>0</v>
      </c>
      <c r="H26" s="7">
        <f>+H24-H25</f>
        <v>338496</v>
      </c>
      <c r="I26" s="7">
        <f t="shared" ref="I26:J26" si="11">+I24-I25</f>
        <v>0</v>
      </c>
      <c r="J26" s="7">
        <f t="shared" si="11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2:52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2:52" x14ac:dyDescent="0.25">
      <c r="B28" t="s">
        <v>36</v>
      </c>
      <c r="C28" s="5" t="e">
        <f t="shared" ref="C28:G28" si="12">+C26/C29</f>
        <v>#DIV/0!</v>
      </c>
      <c r="D28" s="5">
        <f t="shared" si="12"/>
        <v>32.434156298693914</v>
      </c>
      <c r="E28" s="5" t="e">
        <f t="shared" si="12"/>
        <v>#DIV/0!</v>
      </c>
      <c r="F28" s="5" t="e">
        <f t="shared" si="12"/>
        <v>#DIV/0!</v>
      </c>
      <c r="G28" s="5" t="e">
        <f t="shared" si="12"/>
        <v>#DIV/0!</v>
      </c>
      <c r="H28" s="5">
        <f>+H26/H29</f>
        <v>55.716900254435707</v>
      </c>
      <c r="I28" s="5" t="e">
        <f t="shared" ref="I28:J28" si="13">+I26/I29</f>
        <v>#DIV/0!</v>
      </c>
      <c r="J28" s="5" t="e">
        <f t="shared" si="13"/>
        <v>#DIV/0!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2:52" x14ac:dyDescent="0.25">
      <c r="B29" t="s">
        <v>2</v>
      </c>
      <c r="C29" s="7"/>
      <c r="D29" s="7">
        <v>6169.5762379999996</v>
      </c>
      <c r="E29" s="7"/>
      <c r="F29" s="7"/>
      <c r="G29" s="7"/>
      <c r="H29" s="7">
        <v>6075.2841319999998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2:52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2:52" x14ac:dyDescent="0.25">
      <c r="B31" t="s">
        <v>47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2:52" x14ac:dyDescent="0.25">
      <c r="B32" t="s">
        <v>37</v>
      </c>
      <c r="C32" s="7"/>
      <c r="D32" s="7"/>
      <c r="E32" s="7"/>
      <c r="F32" s="7"/>
      <c r="G32" s="7"/>
      <c r="H32" s="22">
        <f>+H3/D3-1</f>
        <v>0.12308405024232361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2:52" x14ac:dyDescent="0.25">
      <c r="B33" t="s">
        <v>38</v>
      </c>
      <c r="C33" s="7"/>
      <c r="D33" s="7"/>
      <c r="E33" s="7"/>
      <c r="F33" s="7"/>
      <c r="G33" s="7"/>
      <c r="H33" s="22">
        <f t="shared" ref="H33:H41" si="14">+H4/D4-1</f>
        <v>9.6597637479325593E-2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2:52" x14ac:dyDescent="0.25">
      <c r="B34" t="s">
        <v>39</v>
      </c>
      <c r="C34" s="7"/>
      <c r="D34" s="7"/>
      <c r="E34" s="7"/>
      <c r="F34" s="7"/>
      <c r="G34" s="7"/>
      <c r="H34" s="22">
        <f t="shared" si="14"/>
        <v>-0.10969982684242663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2:52" x14ac:dyDescent="0.25">
      <c r="B35" t="s">
        <v>40</v>
      </c>
      <c r="C35" s="7"/>
      <c r="D35" s="7"/>
      <c r="E35" s="7"/>
      <c r="F35" s="7"/>
      <c r="G35" s="7"/>
      <c r="H35" s="22">
        <f t="shared" si="14"/>
        <v>1.0136258434657819E-2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2:52" x14ac:dyDescent="0.25">
      <c r="B36" t="s">
        <v>41</v>
      </c>
      <c r="C36" s="7"/>
      <c r="D36" s="7"/>
      <c r="E36" s="7"/>
      <c r="F36" s="7"/>
      <c r="G36" s="7"/>
      <c r="H36" s="22">
        <f t="shared" si="14"/>
        <v>0.31810462792506322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2:52" x14ac:dyDescent="0.25">
      <c r="B37" t="s">
        <v>42</v>
      </c>
      <c r="C37" s="7"/>
      <c r="D37" s="7"/>
      <c r="E37" s="7"/>
      <c r="F37" s="7"/>
      <c r="G37" s="7"/>
      <c r="H37" s="22">
        <f t="shared" si="14"/>
        <v>-1.6092768127796757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2:52" x14ac:dyDescent="0.25">
      <c r="B38" t="s">
        <v>43</v>
      </c>
      <c r="C38" s="7"/>
      <c r="D38" s="7"/>
      <c r="E38" s="7"/>
      <c r="F38" s="7"/>
      <c r="G38" s="7"/>
      <c r="H38" s="22">
        <f t="shared" si="14"/>
        <v>-1.3869969040247732E-2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2:52" x14ac:dyDescent="0.25">
      <c r="B39" t="s">
        <v>19</v>
      </c>
      <c r="C39" s="7"/>
      <c r="D39" s="7"/>
      <c r="E39" s="7"/>
      <c r="F39" s="7"/>
      <c r="G39" s="7"/>
      <c r="H39" s="22">
        <f t="shared" si="14"/>
        <v>8.9552961263096753E-2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2:52" x14ac:dyDescent="0.25">
      <c r="B40" t="s">
        <v>20</v>
      </c>
      <c r="C40" s="7"/>
      <c r="D40" s="7"/>
      <c r="E40" s="7"/>
      <c r="F40" s="7"/>
      <c r="G40" s="7"/>
      <c r="H40" s="22">
        <f t="shared" si="14"/>
        <v>-1.6458651130291013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2:52" x14ac:dyDescent="0.25">
      <c r="B41" t="s">
        <v>21</v>
      </c>
      <c r="C41" s="7"/>
      <c r="D41" s="7"/>
      <c r="E41" s="7"/>
      <c r="F41" s="7"/>
      <c r="G41" s="7"/>
      <c r="H41" s="22">
        <f t="shared" si="14"/>
        <v>2.7212534155311552E-2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2:52" x14ac:dyDescent="0.25">
      <c r="B42" t="s">
        <v>48</v>
      </c>
      <c r="C42" s="22" t="e">
        <f t="shared" ref="C42:G42" si="15">+C14/C12</f>
        <v>#DIV/0!</v>
      </c>
      <c r="D42" s="22">
        <f t="shared" si="15"/>
        <v>0.304440711964797</v>
      </c>
      <c r="E42" s="22" t="e">
        <f t="shared" si="15"/>
        <v>#DIV/0!</v>
      </c>
      <c r="F42" s="22" t="e">
        <f t="shared" si="15"/>
        <v>#DIV/0!</v>
      </c>
      <c r="G42" s="22" t="e">
        <f t="shared" si="15"/>
        <v>#DIV/0!</v>
      </c>
      <c r="H42" s="22">
        <f>+H14/H12</f>
        <v>0.29630606033803036</v>
      </c>
      <c r="I42" s="22" t="e">
        <f t="shared" ref="I42:J42" si="16">+I14/I12</f>
        <v>#DIV/0!</v>
      </c>
      <c r="J42" s="22" t="e">
        <f t="shared" si="16"/>
        <v>#DIV/0!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2:52" x14ac:dyDescent="0.25">
      <c r="B43" t="s">
        <v>49</v>
      </c>
      <c r="C43" s="22" t="e">
        <f t="shared" ref="C43:G43" si="17">+C19/C12</f>
        <v>#DIV/0!</v>
      </c>
      <c r="D43" s="22">
        <f t="shared" si="17"/>
        <v>9.2981284533145636E-2</v>
      </c>
      <c r="E43" s="22" t="e">
        <f t="shared" si="17"/>
        <v>#DIV/0!</v>
      </c>
      <c r="F43" s="22" t="e">
        <f t="shared" si="17"/>
        <v>#DIV/0!</v>
      </c>
      <c r="G43" s="22" t="e">
        <f t="shared" si="17"/>
        <v>#DIV/0!</v>
      </c>
      <c r="H43" s="22">
        <f>+H19/H12</f>
        <v>0.1566208252555327</v>
      </c>
      <c r="I43" s="22" t="e">
        <f t="shared" ref="I43:J43" si="18">+I19/I12</f>
        <v>#DIV/0!</v>
      </c>
      <c r="J43" s="22" t="e">
        <f t="shared" si="18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2:52" x14ac:dyDescent="0.25">
      <c r="B44" t="s">
        <v>50</v>
      </c>
      <c r="C44" s="22" t="e">
        <f t="shared" ref="C44:G44" si="19">+C23/C22</f>
        <v>#DIV/0!</v>
      </c>
      <c r="D44" s="22">
        <f t="shared" si="19"/>
        <v>0.21909974960694112</v>
      </c>
      <c r="E44" s="22" t="e">
        <f t="shared" si="19"/>
        <v>#DIV/0!</v>
      </c>
      <c r="F44" s="22" t="e">
        <f t="shared" si="19"/>
        <v>#DIV/0!</v>
      </c>
      <c r="G44" s="22" t="e">
        <f t="shared" si="19"/>
        <v>#DIV/0!</v>
      </c>
      <c r="H44" s="22">
        <f>+H23/H22</f>
        <v>0.24524760853487085</v>
      </c>
      <c r="I44" s="22" t="e">
        <f t="shared" ref="I44:J44" si="20">+I23/I22</f>
        <v>#DIV/0!</v>
      </c>
      <c r="J44" s="22" t="e">
        <f t="shared" si="20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2:52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2:52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2:52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2:52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3:52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3:52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3:52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3:52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3:52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3:52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3:52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3:52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3:52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3:52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3:52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3:52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3:52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3:52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3:52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3:52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3:52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3:52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3:52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3:52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3:52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3:52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3:52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3:52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3:52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3:52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3:52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3:52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3:52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3:52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3:52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3:52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3:52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3:52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3:52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3:52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3:52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3:52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3:52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3:52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3:52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3:52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3:52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3:52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3:52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3:52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3:52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3:52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3:52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3:52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3:52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3:52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3:52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3:52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3:52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3:52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3:52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3:52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3:52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3:52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3:52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3:52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3:52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3:52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3:52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3:52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3:52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3:52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3:52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3:52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3:52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3:52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3:52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3:52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3:52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3:52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3:52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3:52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3:52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3:52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3:52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3:52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3:52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3:52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3:52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3:52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3:52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3:52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3:52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3:52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3:52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3:52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3:52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3:52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3:52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3:52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3:52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3:52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3:52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3:52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3:52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3:52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3:52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3:52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3:52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3:52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3:52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3:52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3:52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3:52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3:52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3:52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3:52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3:52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3:52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3:52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3:52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3:52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3:52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3:52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3:52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3:52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3:52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3:52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3:52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3:52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3:52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3:52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3:52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3:52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3:52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3:52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3:52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3:52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3:52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3:52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3:52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3:52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3:52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3:52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3:52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3:52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3:52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3:52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3:52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3:52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3:52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3:52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3:52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3:52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3:52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3:52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3:52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3:52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3:52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3:52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3:52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3:52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3:52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3:52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3:52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3:52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3:52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3:52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3:52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3:52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3:52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3:52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3:52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3:52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3:52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3:52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3:52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3:52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3:52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3:52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3:52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3:52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3:52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3:52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3:52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3:52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3:52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3:52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3:52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3:52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3:52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3:52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3:52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3:52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3:52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3:52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3:52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3:52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3:52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3:52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3:52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3:52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3:52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3:52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3:52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3:52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</sheetData>
  <hyperlinks>
    <hyperlink ref="A1" location="Main!A1" display="Main" xr:uid="{57EC6473-B4CA-407A-98F0-C05A60906E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2025-01-17T12:23:45Z</dcterms:created>
  <dcterms:modified xsi:type="dcterms:W3CDTF">2025-03-30T10:42:02Z</dcterms:modified>
</cp:coreProperties>
</file>