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72B07F7-57CA-4374-A5EE-45A8B8A43488}" xr6:coauthVersionLast="47" xr6:coauthVersionMax="47" xr10:uidLastSave="{00000000-0000-0000-0000-000000000000}"/>
  <bookViews>
    <workbookView xWindow="19095" yWindow="0" windowWidth="19410" windowHeight="20925" activeTab="1" xr2:uid="{D45F948B-0237-4CD1-A538-BE8EB16D26F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K25" i="2"/>
  <c r="K24" i="2"/>
  <c r="J26" i="2"/>
  <c r="J25" i="2"/>
  <c r="J24" i="2"/>
  <c r="J23" i="2"/>
  <c r="I23" i="2"/>
  <c r="H23" i="2"/>
  <c r="G23" i="2"/>
  <c r="K23" i="2"/>
  <c r="K18" i="2"/>
  <c r="K20" i="2" s="1"/>
  <c r="K16" i="2"/>
  <c r="K14" i="2"/>
  <c r="K10" i="2"/>
  <c r="K6" i="2"/>
  <c r="H26" i="2"/>
  <c r="F26" i="2"/>
  <c r="E26" i="2"/>
  <c r="D26" i="2"/>
  <c r="C26" i="2"/>
  <c r="H25" i="2"/>
  <c r="F25" i="2"/>
  <c r="E25" i="2"/>
  <c r="D25" i="2"/>
  <c r="C25" i="2"/>
  <c r="H24" i="2"/>
  <c r="G24" i="2"/>
  <c r="F24" i="2"/>
  <c r="E24" i="2"/>
  <c r="D24" i="2"/>
  <c r="C24" i="2"/>
  <c r="I26" i="2"/>
  <c r="I25" i="2"/>
  <c r="I24" i="2"/>
  <c r="I20" i="2"/>
  <c r="H20" i="2"/>
  <c r="F20" i="2"/>
  <c r="D20" i="2"/>
  <c r="C20" i="2"/>
  <c r="E20" i="2"/>
  <c r="J6" i="2"/>
  <c r="H6" i="2"/>
  <c r="G6" i="2"/>
  <c r="F6" i="2"/>
  <c r="E6" i="2"/>
  <c r="D6" i="2"/>
  <c r="C6" i="2"/>
  <c r="H10" i="2"/>
  <c r="I6" i="2"/>
  <c r="I10" i="2" s="1"/>
  <c r="I14" i="2" s="1"/>
  <c r="J10" i="2"/>
  <c r="J14" i="2" s="1"/>
  <c r="J16" i="2" s="1"/>
  <c r="J18" i="2" s="1"/>
  <c r="J20" i="2" s="1"/>
  <c r="G10" i="2"/>
  <c r="G14" i="2" s="1"/>
  <c r="G16" i="2" s="1"/>
  <c r="G18" i="2" s="1"/>
  <c r="G20" i="2" s="1"/>
  <c r="F10" i="2"/>
  <c r="F14" i="2" s="1"/>
  <c r="F16" i="2" s="1"/>
  <c r="F18" i="2" s="1"/>
  <c r="E10" i="2"/>
  <c r="E14" i="2" s="1"/>
  <c r="E16" i="2" s="1"/>
  <c r="E18" i="2" s="1"/>
  <c r="D10" i="2"/>
  <c r="D14" i="2" s="1"/>
  <c r="D16" i="2" s="1"/>
  <c r="D18" i="2" s="1"/>
  <c r="C10" i="2"/>
  <c r="C14" i="2" s="1"/>
  <c r="C16" i="2" s="1"/>
  <c r="C18" i="2" s="1"/>
  <c r="H7" i="1"/>
  <c r="H6" i="1"/>
  <c r="H5" i="1"/>
  <c r="H4" i="1"/>
  <c r="G25" i="2" l="1"/>
  <c r="G26" i="2"/>
  <c r="H14" i="2"/>
  <c r="H16" i="2" s="1"/>
  <c r="H18" i="2" s="1"/>
  <c r="I16" i="2"/>
  <c r="I18" i="2" s="1"/>
</calcChain>
</file>

<file path=xl/sharedStrings.xml><?xml version="1.0" encoding="utf-8"?>
<sst xmlns="http://schemas.openxmlformats.org/spreadsheetml/2006/main" count="54" uniqueCount="49">
  <si>
    <t>TSMC</t>
  </si>
  <si>
    <t>TSM</t>
  </si>
  <si>
    <t>IR</t>
  </si>
  <si>
    <t>Price</t>
  </si>
  <si>
    <t>Shares</t>
  </si>
  <si>
    <t>MC</t>
  </si>
  <si>
    <t>Cash</t>
  </si>
  <si>
    <t>Debt</t>
  </si>
  <si>
    <t>EV</t>
  </si>
  <si>
    <t>Q324</t>
  </si>
  <si>
    <t>numbers in mio NT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</si>
  <si>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</si>
  <si>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</si>
  <si>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</si>
  <si>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</si>
  <si>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</si>
  <si>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</si>
  <si>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</si>
  <si>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</si>
  <si>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</si>
  <si>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Cost of Revenue</t>
  </si>
  <si>
    <t>Gross Profit</t>
  </si>
  <si>
    <t>R&amp;D</t>
  </si>
  <si>
    <t>SGA</t>
  </si>
  <si>
    <t>Operating Income</t>
  </si>
  <si>
    <t>Other</t>
  </si>
  <si>
    <t>Net Income to Company</t>
  </si>
  <si>
    <t>Minorities</t>
  </si>
  <si>
    <t>Profits from Associates</t>
  </si>
  <si>
    <t>Net Interest Income</t>
  </si>
  <si>
    <t>Pretax Income</t>
  </si>
  <si>
    <t>Tax Expense</t>
  </si>
  <si>
    <t>Net Income</t>
  </si>
  <si>
    <t>EPS</t>
  </si>
  <si>
    <t>Revenue Growth</t>
  </si>
  <si>
    <t xml:space="preserve">Gross Margin </t>
  </si>
  <si>
    <t xml:space="preserve">Operating Margin </t>
  </si>
  <si>
    <t>Tax Rate</t>
  </si>
  <si>
    <t>Q125</t>
  </si>
  <si>
    <t>Q225</t>
  </si>
  <si>
    <t>Q325</t>
  </si>
  <si>
    <t>Q425</t>
  </si>
  <si>
    <t>FY18</t>
  </si>
  <si>
    <t>FY19</t>
  </si>
  <si>
    <t>FY20</t>
  </si>
  <si>
    <t>FY21</t>
  </si>
  <si>
    <t>FY22</t>
  </si>
  <si>
    <t>FY23</t>
  </si>
  <si>
    <t>FY24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</si>
</sst>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;\(#,##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2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165" fontId="0" fillId="0" borderId="0" xfId="0" applyNumberFormat="1"/>
    <xf numFmtId="165" fontId="2" fillId="0" borderId="0" xfId="0" applyNumberFormat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tsmc.com/engli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7962-9660-4B8C-96C2-5E923C455073}">
  <dimension ref="A1:I7"/>
  <sheetViews>
    <sheetView zoomScale="200" zoomScaleNormal="200" workbookViewId="0">
      <selection activeCell="B5" sqref="B5"/>
    </sheetView>
  </sheetViews>
  <sheetFormatPr defaultRowHeight="15" x14ac:dyDescent="0.25"/>
  <cols>
    <col min="1" max="1" width="4" customWidth="1"/>
    <col min="8" max="8" width="10.5703125" bestFit="1" customWidth="1"/>
  </cols>
  <sheetData>
    <row r="1" spans="1:9" x14ac:dyDescent="0.25">
      <c r="A1" s="1" t="s">
        <v>0</v>
      </c>
    </row>
    <row r="2" spans="1:9" x14ac:dyDescent="0.25">
      <c r="A2" t="s">
        <v>10</v>
      </c>
      <c r="G2" t="s">
        <v>3</v>
      </c>
      <c r="H2" s="4">
        <v>1100</v>
      </c>
    </row>
    <row r="3" spans="1:9" x14ac:dyDescent="0.25">
      <c r="G3" t="s">
        <v>4</v>
      </c>
      <c r="H3" s="5">
        <v>25928.074000000001</v>
      </c>
      <c r="I3" s="6" t="s">
        <v>9</v>
      </c>
    </row>
    <row r="4" spans="1:9" x14ac:dyDescent="0.25">
      <c r="B4" t="s">
        <v>1</v>
      </c>
      <c r="G4" t="s">
        <v>5</v>
      </c>
      <c r="H4" s="5">
        <f>+H2*H3</f>
        <v>28520881.400000002</v>
      </c>
    </row>
    <row r="5" spans="1:9" x14ac:dyDescent="0.25">
      <c r="B5" s="2" t="s">
        <v>2</v>
      </c>
      <c r="G5" t="s">
        <v>6</v>
      </c>
      <c r="H5" s="5">
        <f>1886781+280819</f>
        <v>2167600</v>
      </c>
      <c r="I5" s="6" t="s">
        <v>9</v>
      </c>
    </row>
    <row r="6" spans="1:9" x14ac:dyDescent="0.25">
      <c r="G6" t="s">
        <v>7</v>
      </c>
      <c r="H6" s="5">
        <f>58805+909704</f>
        <v>968509</v>
      </c>
      <c r="I6" s="6" t="s">
        <v>9</v>
      </c>
    </row>
    <row r="7" spans="1:9" x14ac:dyDescent="0.25">
      <c r="G7" t="s">
        <v>8</v>
      </c>
      <c r="H7" s="5">
        <f>+H4-H5+H6</f>
        <v>27321790.400000002</v>
      </c>
    </row>
  </sheetData>
  <hyperlinks>
    <hyperlink ref="B5" r:id="rId1" xr:uid="{629C9663-51E8-47DD-BE90-9816C1869B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9646-B538-4C8E-8557-B9FADF837D81}">
  <dimension ref="A1:AW189"/>
  <sheetViews>
    <sheetView tabSelected="1"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K4" sqref="K4"/>
    </sheetView>
  </sheetViews>
  <sheetFormatPr defaultRowHeight="15" x14ac:dyDescent="0.25"/>
  <cols>
    <col min="1" max="1" width="4.42578125" customWidth="1"/>
    <col min="2" max="2" width="21.7109375" customWidth="1"/>
  </cols>
  <sheetData>
    <row r="1" spans="1:49" x14ac:dyDescent="0.25">
      <c r="A1" s="2" t="s">
        <v>11</v>
      </c>
    </row>
    <row r="2" spans="1:49" x14ac:dyDescent="0.25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9</v>
      </c>
      <c r="J2" s="6" t="s">
        <v>18</v>
      </c>
      <c r="K2" s="6" t="s">
        <v>38</v>
      </c>
      <c r="L2" s="6" t="s">
        <v>39</v>
      </c>
      <c r="M2" s="6" t="s">
        <v>40</v>
      </c>
      <c r="N2" s="6" t="s">
        <v>41</v>
      </c>
      <c r="P2" s="6" t="s">
        <v>42</v>
      </c>
      <c r="Q2" s="6" t="s">
        <v>43</v>
      </c>
      <c r="R2" s="6" t="s">
        <v>44</v>
      </c>
      <c r="S2" s="6" t="s">
        <v>45</v>
      </c>
      <c r="T2" s="6" t="s">
        <v>46</v>
      </c>
      <c r="U2" s="6" t="s">
        <v>47</v>
      </c>
      <c r="V2" s="6" t="s">
        <v>48</v>
      </c>
    </row>
    <row r="3" spans="1:49" x14ac:dyDescent="0.25"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25">
      <c r="B4" s="1" t="s">
        <v>19</v>
      </c>
      <c r="C4" s="9"/>
      <c r="D4" s="9"/>
      <c r="E4" s="9">
        <v>546733</v>
      </c>
      <c r="F4" s="9"/>
      <c r="G4" s="9">
        <v>592644</v>
      </c>
      <c r="H4" s="9">
        <v>673510</v>
      </c>
      <c r="I4" s="9">
        <v>759692</v>
      </c>
      <c r="J4" s="9">
        <v>868461</v>
      </c>
      <c r="K4" s="9">
        <v>839254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5">
      <c r="B5" t="s">
        <v>20</v>
      </c>
      <c r="C5" s="8"/>
      <c r="D5" s="8"/>
      <c r="E5" s="8">
        <v>250090</v>
      </c>
      <c r="F5" s="8"/>
      <c r="G5" s="8">
        <v>278139</v>
      </c>
      <c r="H5" s="8">
        <v>315385</v>
      </c>
      <c r="I5" s="8">
        <v>320347</v>
      </c>
      <c r="J5" s="8">
        <v>356082</v>
      </c>
      <c r="K5" s="8">
        <v>345859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5">
      <c r="B6" t="s">
        <v>21</v>
      </c>
      <c r="C6" s="8">
        <f t="shared" ref="C6:H6" si="0">+C4-C5</f>
        <v>0</v>
      </c>
      <c r="D6" s="8">
        <f t="shared" si="0"/>
        <v>0</v>
      </c>
      <c r="E6" s="8">
        <f t="shared" si="0"/>
        <v>296643</v>
      </c>
      <c r="F6" s="8">
        <f t="shared" si="0"/>
        <v>0</v>
      </c>
      <c r="G6" s="8">
        <f t="shared" si="0"/>
        <v>314505</v>
      </c>
      <c r="H6" s="8">
        <f t="shared" si="0"/>
        <v>358125</v>
      </c>
      <c r="I6" s="8">
        <f>+I4-I5</f>
        <v>439345</v>
      </c>
      <c r="J6" s="8">
        <f t="shared" ref="J6:K6" si="1">+J4-J5</f>
        <v>512379</v>
      </c>
      <c r="K6" s="8">
        <f t="shared" si="1"/>
        <v>493395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5">
      <c r="B7" t="s">
        <v>22</v>
      </c>
      <c r="C7" s="8"/>
      <c r="D7" s="8"/>
      <c r="E7" s="8">
        <v>51138</v>
      </c>
      <c r="F7" s="8"/>
      <c r="G7" s="8">
        <v>46109</v>
      </c>
      <c r="H7" s="8">
        <v>48058</v>
      </c>
      <c r="I7" s="8">
        <v>52783</v>
      </c>
      <c r="J7" s="8">
        <v>57232</v>
      </c>
      <c r="K7" s="8">
        <v>56547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5">
      <c r="B8" t="s">
        <v>23</v>
      </c>
      <c r="C8" s="8"/>
      <c r="D8" s="8"/>
      <c r="E8" s="8">
        <v>17571</v>
      </c>
      <c r="F8" s="8"/>
      <c r="G8" s="8">
        <v>19248</v>
      </c>
      <c r="H8" s="8">
        <v>22238</v>
      </c>
      <c r="I8" s="8">
        <v>26295</v>
      </c>
      <c r="J8" s="8">
        <v>29108</v>
      </c>
      <c r="K8" s="8">
        <v>28639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25">
      <c r="B9" t="s">
        <v>25</v>
      </c>
      <c r="C9" s="8"/>
      <c r="D9" s="8"/>
      <c r="E9" s="8">
        <v>131</v>
      </c>
      <c r="F9" s="8"/>
      <c r="G9" s="8">
        <v>-130</v>
      </c>
      <c r="H9" s="8">
        <v>-1273</v>
      </c>
      <c r="I9" s="8">
        <v>499</v>
      </c>
      <c r="J9" s="8">
        <v>-326</v>
      </c>
      <c r="K9" s="8">
        <v>-1128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25">
      <c r="B10" t="s">
        <v>24</v>
      </c>
      <c r="C10" s="8">
        <f t="shared" ref="C10:G10" si="2">+C6-SUM(C7:C8)+C9</f>
        <v>0</v>
      </c>
      <c r="D10" s="8">
        <f t="shared" si="2"/>
        <v>0</v>
      </c>
      <c r="E10" s="8">
        <f t="shared" si="2"/>
        <v>228065</v>
      </c>
      <c r="F10" s="8">
        <f t="shared" si="2"/>
        <v>0</v>
      </c>
      <c r="G10" s="8">
        <f t="shared" si="2"/>
        <v>249018</v>
      </c>
      <c r="H10" s="8">
        <f>+H6-SUM(H7:H8)+H9</f>
        <v>286556</v>
      </c>
      <c r="I10" s="8">
        <f>+I6-SUM(I7:I8)+I9</f>
        <v>360766</v>
      </c>
      <c r="J10" s="8">
        <f t="shared" ref="J10:K10" si="3">+J6-SUM(J7:J8)+J9</f>
        <v>425713</v>
      </c>
      <c r="K10" s="8">
        <f t="shared" si="3"/>
        <v>407081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5">
      <c r="B11" t="s">
        <v>28</v>
      </c>
      <c r="C11" s="8"/>
      <c r="D11" s="8"/>
      <c r="E11" s="8">
        <v>1167</v>
      </c>
      <c r="F11" s="8"/>
      <c r="G11" s="8">
        <v>878</v>
      </c>
      <c r="H11" s="8">
        <v>1152</v>
      </c>
      <c r="I11" s="8">
        <v>1561</v>
      </c>
      <c r="J11" s="8">
        <v>289</v>
      </c>
      <c r="K11" s="8">
        <v>1368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5">
      <c r="B12" t="s">
        <v>29</v>
      </c>
      <c r="C12" s="8"/>
      <c r="D12" s="8"/>
      <c r="E12" s="8">
        <v>12483</v>
      </c>
      <c r="F12" s="8"/>
      <c r="G12" s="8">
        <v>16661</v>
      </c>
      <c r="H12" s="8">
        <v>18341</v>
      </c>
      <c r="I12" s="8">
        <v>19966</v>
      </c>
      <c r="J12" s="8">
        <v>21750</v>
      </c>
      <c r="K12" s="8">
        <v>22182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B13" t="s">
        <v>25</v>
      </c>
      <c r="C13" s="8"/>
      <c r="D13" s="8"/>
      <c r="E13" s="8">
        <v>225</v>
      </c>
      <c r="F13" s="8"/>
      <c r="G13" s="8">
        <v>-14</v>
      </c>
      <c r="H13" s="8">
        <v>262</v>
      </c>
      <c r="I13" s="8">
        <v>1894</v>
      </c>
      <c r="J13" s="8">
        <v>46</v>
      </c>
      <c r="K13" s="8">
        <v>264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B14" t="s">
        <v>30</v>
      </c>
      <c r="C14" s="8">
        <f t="shared" ref="C14:G14" si="4">+C10+SUM(C11:C13)</f>
        <v>0</v>
      </c>
      <c r="D14" s="8">
        <f t="shared" si="4"/>
        <v>0</v>
      </c>
      <c r="E14" s="8">
        <f t="shared" si="4"/>
        <v>241940</v>
      </c>
      <c r="F14" s="8">
        <f t="shared" si="4"/>
        <v>0</v>
      </c>
      <c r="G14" s="8">
        <f t="shared" si="4"/>
        <v>266543</v>
      </c>
      <c r="H14" s="8">
        <f>+H10+SUM(H11:H13)</f>
        <v>306311</v>
      </c>
      <c r="I14" s="8">
        <f t="shared" ref="I14:K14" si="5">+I10+SUM(I11:I13)</f>
        <v>384187</v>
      </c>
      <c r="J14" s="8">
        <f t="shared" si="5"/>
        <v>447798</v>
      </c>
      <c r="K14" s="8">
        <f t="shared" si="5"/>
        <v>430895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5">
      <c r="B15" t="s">
        <v>31</v>
      </c>
      <c r="C15" s="8"/>
      <c r="D15" s="8"/>
      <c r="E15" s="8">
        <v>31145</v>
      </c>
      <c r="F15" s="8"/>
      <c r="G15" s="8">
        <v>41322</v>
      </c>
      <c r="H15" s="8">
        <v>58649</v>
      </c>
      <c r="I15" s="8">
        <v>59107</v>
      </c>
      <c r="J15" s="8">
        <v>74329</v>
      </c>
      <c r="K15" s="8">
        <v>70162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5">
      <c r="B16" t="s">
        <v>32</v>
      </c>
      <c r="C16" s="8">
        <f t="shared" ref="C16:H16" si="6">+C14-C15</f>
        <v>0</v>
      </c>
      <c r="D16" s="8">
        <f t="shared" si="6"/>
        <v>0</v>
      </c>
      <c r="E16" s="8">
        <f t="shared" si="6"/>
        <v>210795</v>
      </c>
      <c r="F16" s="8">
        <f t="shared" si="6"/>
        <v>0</v>
      </c>
      <c r="G16" s="8">
        <f t="shared" si="6"/>
        <v>225221</v>
      </c>
      <c r="H16" s="8">
        <f t="shared" si="6"/>
        <v>247662</v>
      </c>
      <c r="I16" s="8">
        <f>+I14-I15</f>
        <v>325080</v>
      </c>
      <c r="J16" s="8">
        <f t="shared" ref="J16:K16" si="7">+J14-J15</f>
        <v>373469</v>
      </c>
      <c r="K16" s="8">
        <f t="shared" si="7"/>
        <v>360733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2:49" x14ac:dyDescent="0.25">
      <c r="B17" t="s">
        <v>27</v>
      </c>
      <c r="C17" s="8"/>
      <c r="D17" s="8"/>
      <c r="E17" s="8">
        <v>-205</v>
      </c>
      <c r="F17" s="8"/>
      <c r="G17" s="8">
        <v>-264</v>
      </c>
      <c r="H17" s="8">
        <v>-183</v>
      </c>
      <c r="I17" s="8">
        <v>-178</v>
      </c>
      <c r="J17" s="8">
        <v>-211</v>
      </c>
      <c r="K17" s="8">
        <v>-831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2:49" x14ac:dyDescent="0.25">
      <c r="B18" t="s">
        <v>26</v>
      </c>
      <c r="C18" s="8">
        <f t="shared" ref="C18:G18" si="8">+C16-C17</f>
        <v>0</v>
      </c>
      <c r="D18" s="8">
        <f t="shared" si="8"/>
        <v>0</v>
      </c>
      <c r="E18" s="8">
        <f t="shared" si="8"/>
        <v>211000</v>
      </c>
      <c r="F18" s="8">
        <f t="shared" si="8"/>
        <v>0</v>
      </c>
      <c r="G18" s="8">
        <f t="shared" si="8"/>
        <v>225485</v>
      </c>
      <c r="H18" s="8">
        <f>+H16-H17</f>
        <v>247845</v>
      </c>
      <c r="I18" s="8">
        <f t="shared" ref="I18:K18" si="9">+I16-I17</f>
        <v>325258</v>
      </c>
      <c r="J18" s="8">
        <f t="shared" si="9"/>
        <v>373680</v>
      </c>
      <c r="K18" s="8">
        <f t="shared" si="9"/>
        <v>361564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2:49" x14ac:dyDescent="0.25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2:49" x14ac:dyDescent="0.25">
      <c r="B20" t="s">
        <v>33</v>
      </c>
      <c r="C20" s="3" t="e">
        <f t="shared" ref="C20:D20" si="10">+C18/C21</f>
        <v>#DIV/0!</v>
      </c>
      <c r="D20" s="3" t="e">
        <f t="shared" si="10"/>
        <v>#DIV/0!</v>
      </c>
      <c r="E20" s="3">
        <f>+E18/E21</f>
        <v>8.1376065409387177</v>
      </c>
      <c r="F20" s="3" t="e">
        <f t="shared" ref="F20:K20" si="11">+F18/F21</f>
        <v>#DIV/0!</v>
      </c>
      <c r="G20" s="3">
        <f t="shared" si="11"/>
        <v>8.6959120709602775</v>
      </c>
      <c r="H20" s="3">
        <f t="shared" si="11"/>
        <v>9.557865103544021</v>
      </c>
      <c r="I20" s="3">
        <f t="shared" si="11"/>
        <v>12.54466214131441</v>
      </c>
      <c r="J20" s="3">
        <f t="shared" si="11"/>
        <v>14.411662617146824</v>
      </c>
      <c r="K20" s="3">
        <f t="shared" si="11"/>
        <v>13.944386594160978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2:49" x14ac:dyDescent="0.25">
      <c r="B21" t="s">
        <v>4</v>
      </c>
      <c r="C21" s="5"/>
      <c r="D21" s="5"/>
      <c r="E21" s="5">
        <v>25929</v>
      </c>
      <c r="F21" s="5"/>
      <c r="G21" s="5">
        <v>25930</v>
      </c>
      <c r="H21" s="5">
        <v>25931</v>
      </c>
      <c r="I21" s="5">
        <v>25928</v>
      </c>
      <c r="J21" s="5">
        <v>25929</v>
      </c>
      <c r="K21" s="5">
        <v>25929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2:49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2:49" x14ac:dyDescent="0.25">
      <c r="B23" t="s">
        <v>34</v>
      </c>
      <c r="C23" s="5"/>
      <c r="D23" s="5"/>
      <c r="E23" s="5"/>
      <c r="F23" s="5"/>
      <c r="G23" s="10" t="e">
        <f t="shared" ref="G23:J23" si="12">+G4/C4-1</f>
        <v>#DIV/0!</v>
      </c>
      <c r="H23" s="10" t="e">
        <f t="shared" si="12"/>
        <v>#DIV/0!</v>
      </c>
      <c r="I23" s="10">
        <f t="shared" si="12"/>
        <v>0.38951188239963574</v>
      </c>
      <c r="J23" s="10" t="e">
        <f t="shared" si="12"/>
        <v>#DIV/0!</v>
      </c>
      <c r="K23" s="10">
        <f>+K4/G4-1</f>
        <v>0.41611827673949286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2:49" x14ac:dyDescent="0.25">
      <c r="B24" t="s">
        <v>35</v>
      </c>
      <c r="C24" s="7" t="e">
        <f t="shared" ref="C24:H24" si="13">+C6/C4</f>
        <v>#DIV/0!</v>
      </c>
      <c r="D24" s="7" t="e">
        <f t="shared" si="13"/>
        <v>#DIV/0!</v>
      </c>
      <c r="E24" s="7">
        <f t="shared" si="13"/>
        <v>0.5425737974477487</v>
      </c>
      <c r="F24" s="7" t="e">
        <f t="shared" si="13"/>
        <v>#DIV/0!</v>
      </c>
      <c r="G24" s="7">
        <f t="shared" si="13"/>
        <v>0.53068115091015855</v>
      </c>
      <c r="H24" s="7">
        <f t="shared" si="13"/>
        <v>0.53172929874834818</v>
      </c>
      <c r="I24" s="7">
        <f>+I6/I4</f>
        <v>0.57831989806395223</v>
      </c>
      <c r="J24" s="7">
        <f t="shared" ref="J24:K24" si="14">+J6/J4</f>
        <v>0.58998504250622652</v>
      </c>
      <c r="K24" s="7">
        <f t="shared" si="14"/>
        <v>0.58789710862265776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2:49" x14ac:dyDescent="0.25">
      <c r="B25" t="s">
        <v>36</v>
      </c>
      <c r="C25" s="7" t="e">
        <f t="shared" ref="C25:H25" si="15">+C10/C4</f>
        <v>#DIV/0!</v>
      </c>
      <c r="D25" s="7" t="e">
        <f t="shared" si="15"/>
        <v>#DIV/0!</v>
      </c>
      <c r="E25" s="7">
        <f t="shared" si="15"/>
        <v>0.41714145661593499</v>
      </c>
      <c r="F25" s="7" t="e">
        <f t="shared" si="15"/>
        <v>#DIV/0!</v>
      </c>
      <c r="G25" s="7">
        <f t="shared" si="15"/>
        <v>0.42018142426144534</v>
      </c>
      <c r="H25" s="7">
        <f t="shared" si="15"/>
        <v>0.42546658549984412</v>
      </c>
      <c r="I25" s="7">
        <f>+I10/I4</f>
        <v>0.47488455847896255</v>
      </c>
      <c r="J25" s="7">
        <f t="shared" ref="J25:K25" si="16">+J10/J4</f>
        <v>0.49019242084561082</v>
      </c>
      <c r="K25" s="7">
        <f t="shared" si="16"/>
        <v>0.48505100958708569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2:49" x14ac:dyDescent="0.25">
      <c r="B26" t="s">
        <v>37</v>
      </c>
      <c r="C26" s="7" t="e">
        <f t="shared" ref="C26:H26" si="17">+C15/C14</f>
        <v>#DIV/0!</v>
      </c>
      <c r="D26" s="7" t="e">
        <f t="shared" si="17"/>
        <v>#DIV/0!</v>
      </c>
      <c r="E26" s="7">
        <f t="shared" si="17"/>
        <v>0.12873026370174423</v>
      </c>
      <c r="F26" s="7" t="e">
        <f t="shared" si="17"/>
        <v>#DIV/0!</v>
      </c>
      <c r="G26" s="7">
        <f t="shared" si="17"/>
        <v>0.15502939488187648</v>
      </c>
      <c r="H26" s="7">
        <f t="shared" si="17"/>
        <v>0.19146880131630925</v>
      </c>
      <c r="I26" s="7">
        <f>+I15/I14</f>
        <v>0.15384955763729641</v>
      </c>
      <c r="J26" s="7">
        <f t="shared" ref="J26:K26" si="18">+J15/J14</f>
        <v>0.16598778913706627</v>
      </c>
      <c r="K26" s="7">
        <f t="shared" si="18"/>
        <v>0.16282853131273281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2:49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2:49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2:49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2:49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2:49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2:49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3:49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3:49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3:49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3:49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3:49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3:49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3:49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3:49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3:49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3:49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3:49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3:49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3:49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3:49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3:49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3:49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3:49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3:49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3:49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3:49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3:49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3:49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3:49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3:49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3:49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3:49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3:49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3:49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3:49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3:49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3:49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3:49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3:49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3:49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3:49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3:49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3:49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3:49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3:49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3:49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3:49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3:49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3:49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3:49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3:49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3:49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3:49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3:49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3:49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3:49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3:49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3:49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3:49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3:49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3:49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3:49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3:49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3:49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3:49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3:49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3:49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3:49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3:49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3:49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3:49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3:49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3:49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3:49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3:49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3:49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3:49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3:49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3:49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3:49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3:49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3:49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3:49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3:49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3:49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3:49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3:49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3:49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3:49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3:49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3:49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3:49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3:49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3:49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3:49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3:49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3:49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3:49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3:49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3:49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3:49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3:49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3:49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3:49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3:49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3:49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3:49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3:49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3:49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3:49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3:49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3:49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3:49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3:49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3:49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3:49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3:49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3:49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3:49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3:49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3:49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3:49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3:49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3:49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3:49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3:49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3:49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3:49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3:49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3:49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3:49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3:49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3:49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3:49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3:49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3:49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3:49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3:49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3:49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3:49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3:49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3:49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3:49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3:49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3:49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3:49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3:49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3:49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3:49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3:49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3:49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3:49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3:49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3:49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3:49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3:49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3:49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3:49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3:49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3:49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3:49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3:49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3:49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</sheetData>
  <hyperlinks>
    <hyperlink ref="A1" location="Main!A1" display="Main" xr:uid="{0C8241C6-0EFE-43C8-8BF5-BDBE8F4D8D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2025-01-09T16:26:37Z</dcterms:created>
  <dcterms:modified xsi:type="dcterms:W3CDTF">2025-04-18T11:50:38Z</dcterms:modified>
</cp:coreProperties>
</file>