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F9E4176-A646-462C-8D38-36B26729D55F}" xr6:coauthVersionLast="47" xr6:coauthVersionMax="47" xr10:uidLastSave="{00000000-0000-0000-0000-000000000000}"/>
  <bookViews>
    <workbookView xWindow="-105" yWindow="0" windowWidth="19410" windowHeight="20925" xr2:uid="{00763B7E-4695-4F3F-9F45-9F6C40DC75D1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G22" i="2"/>
  <c r="F22" i="2"/>
  <c r="E22" i="2"/>
  <c r="D22" i="2"/>
  <c r="C22" i="2"/>
  <c r="H22" i="2"/>
  <c r="J20" i="2"/>
  <c r="I20" i="2"/>
  <c r="H20" i="2"/>
  <c r="G20" i="2"/>
  <c r="F20" i="2"/>
  <c r="E20" i="2"/>
  <c r="D20" i="2"/>
  <c r="C20" i="2"/>
  <c r="H17" i="2"/>
  <c r="J18" i="2"/>
  <c r="I18" i="2"/>
  <c r="H18" i="2"/>
  <c r="G18" i="2"/>
  <c r="F18" i="2"/>
  <c r="E18" i="2"/>
  <c r="D18" i="2"/>
  <c r="C18" i="2"/>
  <c r="D17" i="2"/>
  <c r="J16" i="2"/>
  <c r="I16" i="2"/>
  <c r="H16" i="2"/>
  <c r="G16" i="2"/>
  <c r="F16" i="2"/>
  <c r="E16" i="2"/>
  <c r="D16" i="2"/>
  <c r="C16" i="2"/>
  <c r="J10" i="2"/>
  <c r="I10" i="2"/>
  <c r="H10" i="2"/>
  <c r="G10" i="2"/>
  <c r="F10" i="2"/>
  <c r="E10" i="2"/>
  <c r="D10" i="2"/>
  <c r="C10" i="2"/>
  <c r="G8" i="2"/>
  <c r="F8" i="2"/>
  <c r="E8" i="2"/>
  <c r="D8" i="2"/>
  <c r="C8" i="2"/>
  <c r="J8" i="2"/>
  <c r="I8" i="2"/>
  <c r="H8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R29" i="2"/>
  <c r="R28" i="2"/>
  <c r="R27" i="2"/>
  <c r="R26" i="2"/>
  <c r="R25" i="2"/>
  <c r="L7" i="1"/>
  <c r="L6" i="1"/>
  <c r="L5" i="1"/>
  <c r="L8" i="1" s="1"/>
  <c r="R67" i="2"/>
  <c r="R60" i="2"/>
  <c r="R51" i="2"/>
  <c r="R42" i="2"/>
  <c r="P17" i="2"/>
  <c r="Q17" i="2"/>
  <c r="Q8" i="2"/>
  <c r="P8" i="2"/>
  <c r="P10" i="2" s="1"/>
  <c r="P16" i="2" s="1"/>
  <c r="O8" i="2"/>
  <c r="N8" i="2"/>
  <c r="M8" i="2"/>
  <c r="M10" i="2" s="1"/>
  <c r="M16" i="2" s="1"/>
  <c r="M18" i="2" s="1"/>
  <c r="M20" i="2" s="1"/>
  <c r="L8" i="2"/>
  <c r="L10" i="2" s="1"/>
  <c r="L16" i="2" s="1"/>
  <c r="L18" i="2" s="1"/>
  <c r="L20" i="2" s="1"/>
  <c r="R17" i="2"/>
  <c r="R14" i="2"/>
  <c r="R8" i="2"/>
  <c r="R10" i="2" s="1"/>
  <c r="R16" i="2" s="1"/>
  <c r="R31" i="2" l="1"/>
  <c r="P18" i="2"/>
  <c r="P20" i="2" s="1"/>
  <c r="P23" i="2" s="1"/>
  <c r="N10" i="2"/>
  <c r="N16" i="2" s="1"/>
  <c r="N18" i="2" s="1"/>
  <c r="N20" i="2" s="1"/>
  <c r="Q10" i="2"/>
  <c r="R53" i="2"/>
  <c r="R18" i="2"/>
  <c r="R20" i="2" s="1"/>
  <c r="R23" i="2" s="1"/>
  <c r="R30" i="2"/>
  <c r="R69" i="2"/>
  <c r="R73" i="2" s="1"/>
  <c r="O10" i="2"/>
  <c r="L31" i="2"/>
  <c r="M31" i="2"/>
  <c r="P31" i="2"/>
  <c r="N31" i="2" l="1"/>
  <c r="Q16" i="2"/>
  <c r="Q18" i="2" s="1"/>
  <c r="Q20" i="2" s="1"/>
  <c r="Q23" i="2" s="1"/>
  <c r="Q31" i="2"/>
  <c r="O31" i="2"/>
  <c r="O16" i="2"/>
  <c r="O18" i="2" s="1"/>
  <c r="O20" i="2" s="1"/>
</calcChain>
</file>

<file path=xl/sharedStrings.xml><?xml version="1.0" encoding="utf-8"?>
<sst xmlns="http://schemas.openxmlformats.org/spreadsheetml/2006/main" count="113" uniqueCount="98">
  <si>
    <t>Take Two Interactive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</si>
  <si>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</si>
  <si>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</si>
  <si>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</si>
  <si>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</si>
  <si>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</si>
  <si>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</si>
  <si>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</si>
  <si>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</si>
  <si>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</si>
  <si>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</si>
  <si>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</si>
  <si>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FY19</t>
  </si>
  <si>
    <t>FY18</t>
  </si>
  <si>
    <t>FY20</t>
  </si>
  <si>
    <t>FY21</t>
  </si>
  <si>
    <t>FY22</t>
  </si>
  <si>
    <t>FY23</t>
  </si>
  <si>
    <t>FY24</t>
  </si>
  <si>
    <t>Games</t>
  </si>
  <si>
    <t>Advertising</t>
  </si>
  <si>
    <t>Revenue</t>
  </si>
  <si>
    <t>TTWO</t>
  </si>
  <si>
    <t>SEC</t>
  </si>
  <si>
    <t>Rockstar Games, 2K, Private Division, Zygna</t>
  </si>
  <si>
    <t>FY25</t>
  </si>
  <si>
    <t>COGS</t>
  </si>
  <si>
    <t>Gross Profit</t>
  </si>
  <si>
    <t>R&amp;D</t>
  </si>
  <si>
    <t>Marketing</t>
  </si>
  <si>
    <t>General and Administrative</t>
  </si>
  <si>
    <t>D&amp;A</t>
  </si>
  <si>
    <t>Operating Income</t>
  </si>
  <si>
    <t>Financial Result</t>
  </si>
  <si>
    <t>Pretax Income</t>
  </si>
  <si>
    <t>Income Tax</t>
  </si>
  <si>
    <t>Net Income</t>
  </si>
  <si>
    <t>EPS</t>
  </si>
  <si>
    <t>Q125</t>
  </si>
  <si>
    <t>Q225</t>
  </si>
  <si>
    <t>Q325</t>
  </si>
  <si>
    <t>Q425</t>
  </si>
  <si>
    <t>Revenue Growth</t>
  </si>
  <si>
    <t>Gross Margin</t>
  </si>
  <si>
    <t>Cash and Cash Equivalents</t>
  </si>
  <si>
    <t>Short-Term Investments</t>
  </si>
  <si>
    <t>Restricted Cash</t>
  </si>
  <si>
    <t>Accounts Receivables</t>
  </si>
  <si>
    <t>Contract Assets</t>
  </si>
  <si>
    <t>Prepaid Expneses</t>
  </si>
  <si>
    <t>Current Assets</t>
  </si>
  <si>
    <t>PP&amp;E</t>
  </si>
  <si>
    <t>Leased Assets</t>
  </si>
  <si>
    <t>Software Development and Licenses</t>
  </si>
  <si>
    <t>Goodwill</t>
  </si>
  <si>
    <t>Intangibles</t>
  </si>
  <si>
    <t>Deffered Taxes</t>
  </si>
  <si>
    <t>Non-Current Assets</t>
  </si>
  <si>
    <t>Assets</t>
  </si>
  <si>
    <t>Current Liabilties</t>
  </si>
  <si>
    <t>Other</t>
  </si>
  <si>
    <t>Accounts Payables</t>
  </si>
  <si>
    <t>Accrued Expenses</t>
  </si>
  <si>
    <t>Deffered Revenue</t>
  </si>
  <si>
    <t>Lease Liabilties</t>
  </si>
  <si>
    <t>Short-term Debt</t>
  </si>
  <si>
    <t>Software Development Royalties</t>
  </si>
  <si>
    <t>Deffered Tax Liabilties</t>
  </si>
  <si>
    <t>Non-Current Liabilties</t>
  </si>
  <si>
    <t>Liabilties</t>
  </si>
  <si>
    <t>Equity</t>
  </si>
  <si>
    <t>Equity &amp; Liabilties</t>
  </si>
  <si>
    <t>https://www.take2games.com/</t>
  </si>
  <si>
    <t>Rockstar Games:</t>
  </si>
  <si>
    <t>GTA 6</t>
  </si>
  <si>
    <t xml:space="preserve">GTA 5, Red Dead Redemption II, Red Dead Redemption, LA Noire, Bully, Max Payne, Midnight Club, Beaterator, Manhunt, Table Tenis, </t>
  </si>
  <si>
    <t>Games:</t>
  </si>
  <si>
    <t>Upcoming:</t>
  </si>
  <si>
    <t>Private Division</t>
  </si>
  <si>
    <t>Tales of the Shire</t>
  </si>
  <si>
    <t>No Rest for the Wicked, Pennys Big Breakawy, After Us, Kerbal Space Program 2, The Outer Worlds, Ancestors, Desintegration and other</t>
  </si>
  <si>
    <t>2K</t>
  </si>
  <si>
    <t>Civilization VII, NBA 2025, Topspin 2025, WWE 2024, Lego 2K Drive, Bordelands, Marvel Midnight Suns, PGA Tour 2023, Mafia, XCOM</t>
  </si>
  <si>
    <t>Zygna</t>
  </si>
  <si>
    <t>Star Wars Hunters, Farm Vile 3, Harry Potter Puzzles and Spells, GoT Slots Casino, Words with 2 Friends, Zygna Poker, CSR 2, Merge Dragons World Chef</t>
  </si>
  <si>
    <t>Console</t>
  </si>
  <si>
    <t>Mobile</t>
  </si>
  <si>
    <t>PC</t>
  </si>
  <si>
    <t>numbers in mio USD</t>
  </si>
  <si>
    <t>FQ225</t>
  </si>
  <si>
    <t>Mobile Growth</t>
  </si>
  <si>
    <t>Console Growth</t>
  </si>
  <si>
    <t>PC Growth</t>
  </si>
  <si>
    <t>Games Growth</t>
  </si>
  <si>
    <t>Advertising Growth</t>
  </si>
  <si>
    <t>Operating Margin</t>
  </si>
  <si>
    <t>Tax Rate</t>
  </si>
  <si>
    <t>Restructure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</si>
</sst>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#,##0.0;\(#,##0.0\)"/>
    <numFmt numFmtId="166" formatCode="#,##0_ ;\-#,##0\ "/>
    <numFmt numFmtId="169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9" fontId="0" fillId="0" borderId="0" xfId="2" applyFont="1"/>
    <xf numFmtId="0" fontId="4" fillId="0" borderId="0" xfId="0" applyFont="1"/>
    <xf numFmtId="166" fontId="0" fillId="0" borderId="0" xfId="0" applyNumberFormat="1"/>
    <xf numFmtId="0" fontId="0" fillId="0" borderId="0" xfId="0" applyFont="1"/>
    <xf numFmtId="165" fontId="0" fillId="0" borderId="0" xfId="0" applyNumberFormat="1" applyFont="1"/>
    <xf numFmtId="169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465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A06-E6FB-49D8-8A1E-09CEAAA93619}">
  <dimension ref="A1:M30"/>
  <sheetViews>
    <sheetView tabSelected="1" topLeftCell="E1" zoomScale="200" zoomScaleNormal="200" workbookViewId="0">
      <selection activeCell="L12" sqref="L12"/>
    </sheetView>
  </sheetViews>
  <sheetFormatPr defaultRowHeight="15" x14ac:dyDescent="0.25"/>
  <cols>
    <col min="1" max="1" width="4.42578125" customWidth="1"/>
  </cols>
  <sheetData>
    <row r="1" spans="1:13" x14ac:dyDescent="0.25">
      <c r="A1" s="1" t="s">
        <v>0</v>
      </c>
    </row>
    <row r="2" spans="1:13" x14ac:dyDescent="0.25">
      <c r="A2" t="s">
        <v>88</v>
      </c>
    </row>
    <row r="3" spans="1:13" x14ac:dyDescent="0.25">
      <c r="K3" t="s">
        <v>1</v>
      </c>
      <c r="L3" s="2">
        <v>212.39</v>
      </c>
    </row>
    <row r="4" spans="1:13" x14ac:dyDescent="0.25">
      <c r="K4" t="s">
        <v>2</v>
      </c>
      <c r="L4" s="9">
        <v>176.49570600000001</v>
      </c>
      <c r="M4" s="4" t="s">
        <v>89</v>
      </c>
    </row>
    <row r="5" spans="1:13" x14ac:dyDescent="0.25">
      <c r="B5" t="s">
        <v>22</v>
      </c>
      <c r="K5" t="s">
        <v>3</v>
      </c>
      <c r="L5" s="9">
        <f>L3*L4</f>
        <v>37485.92299734</v>
      </c>
    </row>
    <row r="6" spans="1:13" x14ac:dyDescent="0.25">
      <c r="B6" s="3" t="s">
        <v>23</v>
      </c>
      <c r="C6" t="s">
        <v>72</v>
      </c>
      <c r="K6" t="s">
        <v>4</v>
      </c>
      <c r="L6" s="9">
        <f>1206.8+3.3+14.9</f>
        <v>1225</v>
      </c>
      <c r="M6" s="4" t="s">
        <v>89</v>
      </c>
    </row>
    <row r="7" spans="1:13" x14ac:dyDescent="0.25">
      <c r="K7" t="s">
        <v>5</v>
      </c>
      <c r="L7" s="9">
        <f>3058.3+599.6</f>
        <v>3657.9</v>
      </c>
      <c r="M7" s="4" t="s">
        <v>89</v>
      </c>
    </row>
    <row r="8" spans="1:13" x14ac:dyDescent="0.25">
      <c r="B8" t="s">
        <v>24</v>
      </c>
      <c r="K8" t="s">
        <v>6</v>
      </c>
      <c r="L8" s="9">
        <f>L5-L6+L7</f>
        <v>39918.822997340001</v>
      </c>
    </row>
    <row r="10" spans="1:13" x14ac:dyDescent="0.25">
      <c r="B10" s="1" t="s">
        <v>73</v>
      </c>
    </row>
    <row r="11" spans="1:13" x14ac:dyDescent="0.25">
      <c r="B11" s="8" t="s">
        <v>76</v>
      </c>
    </row>
    <row r="12" spans="1:13" x14ac:dyDescent="0.25">
      <c r="B12" t="s">
        <v>75</v>
      </c>
    </row>
    <row r="13" spans="1:13" x14ac:dyDescent="0.25">
      <c r="B13" s="8" t="s">
        <v>77</v>
      </c>
    </row>
    <row r="14" spans="1:13" x14ac:dyDescent="0.25">
      <c r="B14" t="s">
        <v>74</v>
      </c>
    </row>
    <row r="16" spans="1:13" x14ac:dyDescent="0.25">
      <c r="B16" s="1" t="s">
        <v>78</v>
      </c>
    </row>
    <row r="17" spans="2:2" x14ac:dyDescent="0.25">
      <c r="B17" s="8" t="s">
        <v>76</v>
      </c>
    </row>
    <row r="18" spans="2:2" x14ac:dyDescent="0.25">
      <c r="B18" t="s">
        <v>80</v>
      </c>
    </row>
    <row r="19" spans="2:2" x14ac:dyDescent="0.25">
      <c r="B19" s="8" t="s">
        <v>77</v>
      </c>
    </row>
    <row r="20" spans="2:2" x14ac:dyDescent="0.25">
      <c r="B20" t="s">
        <v>79</v>
      </c>
    </row>
    <row r="22" spans="2:2" x14ac:dyDescent="0.25">
      <c r="B22" s="1" t="s">
        <v>81</v>
      </c>
    </row>
    <row r="23" spans="2:2" x14ac:dyDescent="0.25">
      <c r="B23" s="8" t="s">
        <v>76</v>
      </c>
    </row>
    <row r="24" spans="2:2" x14ac:dyDescent="0.25">
      <c r="B24" t="s">
        <v>82</v>
      </c>
    </row>
    <row r="25" spans="2:2" x14ac:dyDescent="0.25">
      <c r="B25" s="8" t="s">
        <v>77</v>
      </c>
    </row>
    <row r="27" spans="2:2" x14ac:dyDescent="0.25">
      <c r="B27" s="1" t="s">
        <v>83</v>
      </c>
    </row>
    <row r="28" spans="2:2" x14ac:dyDescent="0.25">
      <c r="B28" s="8" t="s">
        <v>76</v>
      </c>
    </row>
    <row r="29" spans="2:2" x14ac:dyDescent="0.25">
      <c r="B29" t="s">
        <v>84</v>
      </c>
    </row>
    <row r="30" spans="2:2" x14ac:dyDescent="0.25">
      <c r="B30" s="8" t="s">
        <v>77</v>
      </c>
    </row>
  </sheetData>
  <hyperlinks>
    <hyperlink ref="B6" r:id="rId1" xr:uid="{AA063460-C2F2-4923-A3EF-C28E5D00B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9C96-0131-4EC8-8F20-C27EFF5E0143}">
  <dimension ref="A1:BB39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5" x14ac:dyDescent="0.25"/>
  <cols>
    <col min="1" max="1" width="4.7109375" bestFit="1" customWidth="1"/>
    <col min="2" max="2" width="30.42578125" bestFit="1" customWidth="1"/>
  </cols>
  <sheetData>
    <row r="1" spans="1:54" x14ac:dyDescent="0.25">
      <c r="A1" s="3" t="s">
        <v>7</v>
      </c>
    </row>
    <row r="2" spans="1:54" x14ac:dyDescent="0.25">
      <c r="C2" s="4" t="s">
        <v>8</v>
      </c>
      <c r="D2" s="4" t="s">
        <v>9</v>
      </c>
      <c r="E2" s="4" t="s">
        <v>10</v>
      </c>
      <c r="F2" s="4" t="s">
        <v>11</v>
      </c>
      <c r="G2" s="4" t="s">
        <v>38</v>
      </c>
      <c r="H2" s="4" t="s">
        <v>39</v>
      </c>
      <c r="I2" s="4" t="s">
        <v>40</v>
      </c>
      <c r="J2" s="4" t="s">
        <v>41</v>
      </c>
      <c r="L2" t="s">
        <v>13</v>
      </c>
      <c r="M2" t="s">
        <v>12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25</v>
      </c>
    </row>
    <row r="3" spans="1:54" x14ac:dyDescent="0.25">
      <c r="B3" t="s">
        <v>86</v>
      </c>
      <c r="C3" s="5"/>
      <c r="D3" s="5">
        <v>706.7</v>
      </c>
      <c r="E3" s="5"/>
      <c r="F3" s="5"/>
      <c r="G3" s="5"/>
      <c r="H3" s="5">
        <v>731.6</v>
      </c>
      <c r="I3" s="5"/>
      <c r="J3" s="5"/>
      <c r="K3" s="5"/>
      <c r="L3" s="5"/>
      <c r="M3" s="5"/>
      <c r="N3" s="5"/>
      <c r="O3" s="5"/>
      <c r="P3" s="5">
        <v>403.4</v>
      </c>
      <c r="Q3" s="5">
        <v>2538.6</v>
      </c>
      <c r="R3" s="5">
        <v>2748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x14ac:dyDescent="0.25">
      <c r="B4" t="s">
        <v>85</v>
      </c>
      <c r="C4" s="5"/>
      <c r="D4" s="5">
        <v>547.6</v>
      </c>
      <c r="E4" s="5"/>
      <c r="F4" s="5"/>
      <c r="G4" s="5"/>
      <c r="H4" s="5">
        <v>507.9</v>
      </c>
      <c r="I4" s="5"/>
      <c r="J4" s="5"/>
      <c r="K4" s="5"/>
      <c r="L4" s="5"/>
      <c r="M4" s="5"/>
      <c r="N4" s="5"/>
      <c r="O4" s="5"/>
      <c r="P4" s="5">
        <v>2528.9</v>
      </c>
      <c r="Q4" s="5">
        <v>2303.8000000000002</v>
      </c>
      <c r="R4" s="5">
        <v>2167.3000000000002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5">
      <c r="B5" t="s">
        <v>87</v>
      </c>
      <c r="C5" s="5"/>
      <c r="D5" s="5">
        <v>112</v>
      </c>
      <c r="E5" s="5"/>
      <c r="F5" s="5"/>
      <c r="G5" s="5"/>
      <c r="H5" s="5">
        <v>120.3</v>
      </c>
      <c r="I5" s="5"/>
      <c r="J5" s="5"/>
      <c r="K5" s="5"/>
      <c r="L5" s="5"/>
      <c r="M5" s="5"/>
      <c r="N5" s="5"/>
      <c r="O5" s="5"/>
      <c r="P5" s="5">
        <v>572.5</v>
      </c>
      <c r="Q5" s="5">
        <v>507.5</v>
      </c>
      <c r="R5" s="5">
        <v>434.3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B6" t="s">
        <v>19</v>
      </c>
      <c r="C6" s="5"/>
      <c r="D6" s="5">
        <v>1208.2</v>
      </c>
      <c r="E6" s="5"/>
      <c r="F6" s="5"/>
      <c r="G6" s="5"/>
      <c r="H6" s="5">
        <v>1243.0999999999999</v>
      </c>
      <c r="I6" s="5"/>
      <c r="J6" s="5"/>
      <c r="K6" s="5"/>
      <c r="L6" s="5"/>
      <c r="M6" s="5"/>
      <c r="N6" s="5"/>
      <c r="O6" s="5"/>
      <c r="P6" s="5">
        <v>3423.2</v>
      </c>
      <c r="Q6" s="5">
        <v>4735.6000000000004</v>
      </c>
      <c r="R6" s="5">
        <v>4693.5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B7" t="s">
        <v>20</v>
      </c>
      <c r="C7" s="5"/>
      <c r="D7" s="5">
        <v>158.1</v>
      </c>
      <c r="E7" s="5"/>
      <c r="F7" s="5"/>
      <c r="G7" s="5"/>
      <c r="H7" s="5">
        <v>116.7</v>
      </c>
      <c r="I7" s="5"/>
      <c r="J7" s="5"/>
      <c r="K7" s="5"/>
      <c r="L7" s="5"/>
      <c r="M7" s="5"/>
      <c r="N7" s="5"/>
      <c r="O7" s="5"/>
      <c r="P7" s="5">
        <v>81.599999999999994</v>
      </c>
      <c r="Q7" s="5">
        <v>614.29999999999995</v>
      </c>
      <c r="R7" s="5">
        <v>656.1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B8" s="1" t="s">
        <v>21</v>
      </c>
      <c r="C8" s="6">
        <f t="shared" ref="C8:G8" si="0">+C6+C7</f>
        <v>0</v>
      </c>
      <c r="D8" s="6">
        <f t="shared" si="0"/>
        <v>1366.3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>+H6+H7</f>
        <v>1359.8</v>
      </c>
      <c r="I8" s="6">
        <f t="shared" ref="I8:J8" si="1">+I6+I7</f>
        <v>0</v>
      </c>
      <c r="J8" s="6">
        <f t="shared" si="1"/>
        <v>0</v>
      </c>
      <c r="K8" s="5"/>
      <c r="L8" s="6">
        <f t="shared" ref="L8:Q8" si="2">L6+L7</f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2"/>
        <v>3504.7999999999997</v>
      </c>
      <c r="Q8" s="6">
        <f t="shared" si="2"/>
        <v>5349.9000000000005</v>
      </c>
      <c r="R8" s="6">
        <f>R6+R7</f>
        <v>5349.6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B9" t="s">
        <v>26</v>
      </c>
      <c r="C9" s="5"/>
      <c r="D9" s="5">
        <v>688.2</v>
      </c>
      <c r="E9" s="5"/>
      <c r="F9" s="5"/>
      <c r="G9" s="5"/>
      <c r="H9" s="5">
        <v>599.9</v>
      </c>
      <c r="I9" s="5"/>
      <c r="J9" s="5"/>
      <c r="K9" s="5"/>
      <c r="L9" s="5"/>
      <c r="M9" s="5"/>
      <c r="N9" s="5"/>
      <c r="O9" s="5"/>
      <c r="P9" s="5">
        <v>1535.4</v>
      </c>
      <c r="Q9" s="5">
        <v>3064.6</v>
      </c>
      <c r="R9" s="5">
        <v>3107.8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x14ac:dyDescent="0.25">
      <c r="B10" s="10" t="s">
        <v>27</v>
      </c>
      <c r="C10" s="11">
        <f t="shared" ref="C10:J10" si="3">C8-C9</f>
        <v>0</v>
      </c>
      <c r="D10" s="11">
        <f t="shared" si="3"/>
        <v>678.09999999999991</v>
      </c>
      <c r="E10" s="11">
        <f t="shared" si="3"/>
        <v>0</v>
      </c>
      <c r="F10" s="11">
        <f t="shared" si="3"/>
        <v>0</v>
      </c>
      <c r="G10" s="11">
        <f t="shared" si="3"/>
        <v>0</v>
      </c>
      <c r="H10" s="11">
        <f t="shared" si="3"/>
        <v>759.9</v>
      </c>
      <c r="I10" s="11">
        <f t="shared" si="3"/>
        <v>0</v>
      </c>
      <c r="J10" s="11">
        <f t="shared" si="3"/>
        <v>0</v>
      </c>
      <c r="K10" s="11"/>
      <c r="L10" s="11">
        <f t="shared" ref="L10:Q10" si="4">L8-L9</f>
        <v>0</v>
      </c>
      <c r="M10" s="11">
        <f t="shared" si="4"/>
        <v>0</v>
      </c>
      <c r="N10" s="11">
        <f t="shared" si="4"/>
        <v>0</v>
      </c>
      <c r="O10" s="11">
        <f t="shared" si="4"/>
        <v>0</v>
      </c>
      <c r="P10" s="11">
        <f t="shared" si="4"/>
        <v>1969.3999999999996</v>
      </c>
      <c r="Q10" s="11">
        <f t="shared" si="4"/>
        <v>2285.3000000000006</v>
      </c>
      <c r="R10" s="11">
        <f>R8-R9</f>
        <v>2241.8000000000002</v>
      </c>
      <c r="S10" s="11"/>
      <c r="T10" s="11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x14ac:dyDescent="0.25">
      <c r="B11" t="s">
        <v>29</v>
      </c>
      <c r="C11" s="5"/>
      <c r="D11" s="5">
        <v>367.3</v>
      </c>
      <c r="E11" s="5"/>
      <c r="F11" s="5"/>
      <c r="G11" s="5"/>
      <c r="H11" s="5">
        <v>388.9</v>
      </c>
      <c r="I11" s="5"/>
      <c r="J11" s="5"/>
      <c r="K11" s="5"/>
      <c r="L11" s="5"/>
      <c r="M11" s="5"/>
      <c r="N11" s="5"/>
      <c r="O11" s="5"/>
      <c r="P11" s="5">
        <v>516.4</v>
      </c>
      <c r="Q11" s="5">
        <v>1586.5</v>
      </c>
      <c r="R11" s="5">
        <v>1550.2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x14ac:dyDescent="0.25">
      <c r="B12" t="s">
        <v>28</v>
      </c>
      <c r="C12" s="5"/>
      <c r="D12" s="5">
        <v>232</v>
      </c>
      <c r="E12" s="5"/>
      <c r="F12" s="5"/>
      <c r="G12" s="5"/>
      <c r="H12" s="5">
        <v>240.9</v>
      </c>
      <c r="I12" s="5"/>
      <c r="J12" s="5"/>
      <c r="K12" s="5"/>
      <c r="L12" s="5"/>
      <c r="M12" s="5"/>
      <c r="N12" s="5"/>
      <c r="O12" s="5"/>
      <c r="P12" s="5">
        <v>406.6</v>
      </c>
      <c r="Q12" s="5">
        <v>887.6</v>
      </c>
      <c r="R12" s="5">
        <v>948.2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x14ac:dyDescent="0.25">
      <c r="B13" t="s">
        <v>30</v>
      </c>
      <c r="C13" s="5"/>
      <c r="D13" s="5">
        <v>165</v>
      </c>
      <c r="E13" s="5"/>
      <c r="F13" s="5"/>
      <c r="G13" s="5"/>
      <c r="H13" s="5">
        <v>189.6</v>
      </c>
      <c r="I13" s="5"/>
      <c r="J13" s="5"/>
      <c r="K13" s="5"/>
      <c r="L13" s="5"/>
      <c r="M13" s="5"/>
      <c r="N13" s="5"/>
      <c r="O13" s="5"/>
      <c r="P13" s="5">
        <v>510.9</v>
      </c>
      <c r="Q13" s="5">
        <v>839.5</v>
      </c>
      <c r="R13" s="5">
        <v>716.1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x14ac:dyDescent="0.25">
      <c r="B14" t="s">
        <v>31</v>
      </c>
      <c r="C14" s="5"/>
      <c r="D14" s="5">
        <v>42.6</v>
      </c>
      <c r="E14" s="5"/>
      <c r="F14" s="5"/>
      <c r="G14" s="5"/>
      <c r="H14" s="5">
        <v>49.5</v>
      </c>
      <c r="I14" s="5"/>
      <c r="J14" s="5"/>
      <c r="K14" s="5"/>
      <c r="L14" s="5"/>
      <c r="M14" s="5"/>
      <c r="N14" s="5"/>
      <c r="O14" s="5"/>
      <c r="P14" s="5">
        <v>61.1</v>
      </c>
      <c r="Q14" s="5">
        <v>122.3</v>
      </c>
      <c r="R14" s="5">
        <f>171.2+2342.1</f>
        <v>2513.2999999999997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x14ac:dyDescent="0.25">
      <c r="B15" t="s">
        <v>97</v>
      </c>
      <c r="C15" s="5"/>
      <c r="D15" s="5">
        <v>0.7</v>
      </c>
      <c r="E15" s="5"/>
      <c r="F15" s="5"/>
      <c r="G15" s="5"/>
      <c r="H15" s="5">
        <v>23.1</v>
      </c>
      <c r="I15" s="5"/>
      <c r="J15" s="5"/>
      <c r="K15" s="5"/>
      <c r="L15" s="5"/>
      <c r="M15" s="5"/>
      <c r="N15" s="5"/>
      <c r="O15" s="5"/>
      <c r="P15" s="5">
        <v>0.8</v>
      </c>
      <c r="Q15" s="5">
        <v>14.6</v>
      </c>
      <c r="R15" s="5">
        <v>104.6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25">
      <c r="B16" s="10" t="s">
        <v>32</v>
      </c>
      <c r="C16" s="11">
        <f t="shared" ref="C16:J16" si="5">C10-SUM(C11:C15)</f>
        <v>0</v>
      </c>
      <c r="D16" s="11">
        <f t="shared" si="5"/>
        <v>-129.50000000000011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-132.10000000000002</v>
      </c>
      <c r="I16" s="11">
        <f t="shared" si="5"/>
        <v>0</v>
      </c>
      <c r="J16" s="11">
        <f t="shared" si="5"/>
        <v>0</v>
      </c>
      <c r="K16" s="11"/>
      <c r="L16" s="11">
        <f t="shared" ref="L16:Q16" si="6">L10-SUM(L11:L15)</f>
        <v>0</v>
      </c>
      <c r="M16" s="11">
        <f t="shared" si="6"/>
        <v>0</v>
      </c>
      <c r="N16" s="11">
        <f t="shared" si="6"/>
        <v>0</v>
      </c>
      <c r="O16" s="11">
        <f t="shared" si="6"/>
        <v>0</v>
      </c>
      <c r="P16" s="11">
        <f t="shared" si="6"/>
        <v>473.59999999999968</v>
      </c>
      <c r="Q16" s="11">
        <f t="shared" si="6"/>
        <v>-1165.1999999999994</v>
      </c>
      <c r="R16" s="11">
        <f>R10-SUM(R11:R15)</f>
        <v>-3590.5999999999995</v>
      </c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2:54" x14ac:dyDescent="0.25">
      <c r="B17" t="s">
        <v>33</v>
      </c>
      <c r="C17" s="5"/>
      <c r="D17" s="5">
        <f>-22.5-0.3</f>
        <v>-22.8</v>
      </c>
      <c r="E17" s="5"/>
      <c r="F17" s="5"/>
      <c r="G17" s="5"/>
      <c r="H17" s="5">
        <f>-21+0.2</f>
        <v>-20.8</v>
      </c>
      <c r="I17" s="5"/>
      <c r="J17" s="5"/>
      <c r="K17" s="5"/>
      <c r="L17" s="5"/>
      <c r="M17" s="5"/>
      <c r="N17" s="5"/>
      <c r="O17" s="5"/>
      <c r="P17" s="5">
        <f>-14.2+6</f>
        <v>-8.1999999999999993</v>
      </c>
      <c r="Q17" s="5">
        <f>-141.9-31</f>
        <v>-172.9</v>
      </c>
      <c r="R17" s="5">
        <f>-103.6-8.6</f>
        <v>-112.19999999999999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2:54" x14ac:dyDescent="0.25">
      <c r="B18" t="s">
        <v>34</v>
      </c>
      <c r="C18" s="5">
        <f t="shared" ref="C18:J18" si="7">C16+C17</f>
        <v>0</v>
      </c>
      <c r="D18" s="5">
        <f t="shared" si="7"/>
        <v>-152.30000000000013</v>
      </c>
      <c r="E18" s="5">
        <f t="shared" si="7"/>
        <v>0</v>
      </c>
      <c r="F18" s="5">
        <f t="shared" si="7"/>
        <v>0</v>
      </c>
      <c r="G18" s="5">
        <f t="shared" si="7"/>
        <v>0</v>
      </c>
      <c r="H18" s="5">
        <f t="shared" si="7"/>
        <v>-152.90000000000003</v>
      </c>
      <c r="I18" s="5">
        <f t="shared" si="7"/>
        <v>0</v>
      </c>
      <c r="J18" s="5">
        <f t="shared" si="7"/>
        <v>0</v>
      </c>
      <c r="K18" s="5"/>
      <c r="L18" s="5">
        <f t="shared" ref="L18:Q18" si="8">L16+L17</f>
        <v>0</v>
      </c>
      <c r="M18" s="5">
        <f t="shared" si="8"/>
        <v>0</v>
      </c>
      <c r="N18" s="5">
        <f t="shared" si="8"/>
        <v>0</v>
      </c>
      <c r="O18" s="5">
        <f t="shared" si="8"/>
        <v>0</v>
      </c>
      <c r="P18" s="5">
        <f t="shared" si="8"/>
        <v>465.39999999999969</v>
      </c>
      <c r="Q18" s="5">
        <f t="shared" si="8"/>
        <v>-1338.0999999999995</v>
      </c>
      <c r="R18" s="5">
        <f>R16+R17</f>
        <v>-3702.7999999999993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2:54" x14ac:dyDescent="0.25">
      <c r="B19" t="s">
        <v>35</v>
      </c>
      <c r="C19" s="5"/>
      <c r="D19" s="5">
        <v>-60.7</v>
      </c>
      <c r="E19" s="5"/>
      <c r="F19" s="5"/>
      <c r="G19" s="5"/>
      <c r="H19" s="5">
        <v>-27.7</v>
      </c>
      <c r="I19" s="5"/>
      <c r="J19" s="5"/>
      <c r="K19" s="5"/>
      <c r="L19" s="5"/>
      <c r="M19" s="5"/>
      <c r="N19" s="5"/>
      <c r="O19" s="5"/>
      <c r="P19" s="5">
        <v>47.4</v>
      </c>
      <c r="Q19" s="5">
        <v>-213.4</v>
      </c>
      <c r="R19" s="5">
        <v>41.4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2:54" x14ac:dyDescent="0.25">
      <c r="B20" t="s">
        <v>36</v>
      </c>
      <c r="C20" s="6">
        <f t="shared" ref="C20:J20" si="9">C18-C19</f>
        <v>0</v>
      </c>
      <c r="D20" s="6">
        <f t="shared" si="9"/>
        <v>-91.600000000000122</v>
      </c>
      <c r="E20" s="6">
        <f t="shared" si="9"/>
        <v>0</v>
      </c>
      <c r="F20" s="6">
        <f t="shared" si="9"/>
        <v>0</v>
      </c>
      <c r="G20" s="6">
        <f t="shared" si="9"/>
        <v>0</v>
      </c>
      <c r="H20" s="6">
        <f t="shared" si="9"/>
        <v>-125.20000000000003</v>
      </c>
      <c r="I20" s="6">
        <f t="shared" si="9"/>
        <v>0</v>
      </c>
      <c r="J20" s="6">
        <f t="shared" si="9"/>
        <v>0</v>
      </c>
      <c r="K20" s="5"/>
      <c r="L20" s="6">
        <f t="shared" ref="L20:Q20" si="10">L18-L19</f>
        <v>0</v>
      </c>
      <c r="M20" s="6">
        <f t="shared" si="10"/>
        <v>0</v>
      </c>
      <c r="N20" s="6">
        <f t="shared" si="10"/>
        <v>0</v>
      </c>
      <c r="O20" s="6">
        <f t="shared" si="10"/>
        <v>0</v>
      </c>
      <c r="P20" s="6">
        <f t="shared" si="10"/>
        <v>417.99999999999972</v>
      </c>
      <c r="Q20" s="6">
        <f t="shared" si="10"/>
        <v>-1124.6999999999994</v>
      </c>
      <c r="R20" s="6">
        <f>R18-R19</f>
        <v>-3744.1999999999994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2:54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2:54" x14ac:dyDescent="0.25">
      <c r="B22" t="s">
        <v>37</v>
      </c>
      <c r="C22" s="12" t="e">
        <f t="shared" ref="C22:G22" si="11">+C20/C23</f>
        <v>#DIV/0!</v>
      </c>
      <c r="D22" s="12">
        <f t="shared" si="11"/>
        <v>-0.52492836676217836</v>
      </c>
      <c r="E22" s="12" t="e">
        <f t="shared" si="11"/>
        <v>#DIV/0!</v>
      </c>
      <c r="F22" s="12" t="e">
        <f t="shared" si="11"/>
        <v>#DIV/0!</v>
      </c>
      <c r="G22" s="12" t="e">
        <f t="shared" si="11"/>
        <v>#DIV/0!</v>
      </c>
      <c r="H22" s="12">
        <f>+H20/H23</f>
        <v>-0.71136363636363653</v>
      </c>
      <c r="I22" s="12" t="e">
        <f t="shared" ref="I22" si="12">+I20/I23</f>
        <v>#DIV/0!</v>
      </c>
      <c r="J22" s="5"/>
      <c r="K22" s="5"/>
      <c r="L22" s="5"/>
      <c r="M22" s="5"/>
      <c r="N22" s="5"/>
      <c r="O22" s="5"/>
      <c r="P22" s="5">
        <v>3.62</v>
      </c>
      <c r="Q22" s="5">
        <v>-7.03</v>
      </c>
      <c r="R22" s="5">
        <v>-22.01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2:54" x14ac:dyDescent="0.25">
      <c r="B23" t="s">
        <v>2</v>
      </c>
      <c r="C23" s="5"/>
      <c r="D23" s="5">
        <v>174.5</v>
      </c>
      <c r="E23" s="5"/>
      <c r="F23" s="5"/>
      <c r="G23" s="5"/>
      <c r="H23" s="5">
        <v>176</v>
      </c>
      <c r="I23" s="5"/>
      <c r="J23" s="5"/>
      <c r="K23" s="5"/>
      <c r="L23" s="5"/>
      <c r="M23" s="5"/>
      <c r="N23" s="5"/>
      <c r="O23" s="5"/>
      <c r="P23" s="5">
        <f t="shared" ref="P23:Q23" si="13">P20/P22</f>
        <v>115.46961325966842</v>
      </c>
      <c r="Q23" s="5">
        <f t="shared" si="13"/>
        <v>159.98577524893304</v>
      </c>
      <c r="R23" s="5">
        <f>R20/R22</f>
        <v>170.11358473421168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2:54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2:54" x14ac:dyDescent="0.25">
      <c r="B25" t="s">
        <v>90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7" t="e">
        <f t="shared" ref="M25:R29" si="14">M3/L3-1</f>
        <v>#DIV/0!</v>
      </c>
      <c r="N25" s="7" t="e">
        <f t="shared" si="14"/>
        <v>#DIV/0!</v>
      </c>
      <c r="O25" s="7" t="e">
        <f t="shared" si="14"/>
        <v>#DIV/0!</v>
      </c>
      <c r="P25" s="7" t="e">
        <f t="shared" si="14"/>
        <v>#DIV/0!</v>
      </c>
      <c r="Q25" s="7">
        <f t="shared" si="14"/>
        <v>5.2930094199305904</v>
      </c>
      <c r="R25" s="7">
        <f t="shared" ref="R25:R29" si="15">R3/Q3-1</f>
        <v>8.248640983219091E-2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2:54" x14ac:dyDescent="0.25">
      <c r="B26" t="s">
        <v>91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7" t="e">
        <f t="shared" si="14"/>
        <v>#DIV/0!</v>
      </c>
      <c r="N26" s="7" t="e">
        <f t="shared" si="14"/>
        <v>#DIV/0!</v>
      </c>
      <c r="O26" s="7" t="e">
        <f t="shared" si="14"/>
        <v>#DIV/0!</v>
      </c>
      <c r="P26" s="7" t="e">
        <f t="shared" si="14"/>
        <v>#DIV/0!</v>
      </c>
      <c r="Q26" s="7">
        <f t="shared" si="14"/>
        <v>-8.9011032464707984E-2</v>
      </c>
      <c r="R26" s="7">
        <f t="shared" si="15"/>
        <v>-5.9249934890181488E-2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2:54" x14ac:dyDescent="0.25">
      <c r="B27" t="s">
        <v>92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7" t="e">
        <f t="shared" si="14"/>
        <v>#DIV/0!</v>
      </c>
      <c r="N27" s="7" t="e">
        <f t="shared" si="14"/>
        <v>#DIV/0!</v>
      </c>
      <c r="O27" s="7" t="e">
        <f t="shared" si="14"/>
        <v>#DIV/0!</v>
      </c>
      <c r="P27" s="7" t="e">
        <f t="shared" si="14"/>
        <v>#DIV/0!</v>
      </c>
      <c r="Q27" s="7">
        <f t="shared" si="14"/>
        <v>-0.11353711790393017</v>
      </c>
      <c r="R27" s="7">
        <f t="shared" si="15"/>
        <v>-0.14423645320197043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2:54" x14ac:dyDescent="0.25">
      <c r="B28" t="s">
        <v>93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7" t="e">
        <f t="shared" si="14"/>
        <v>#DIV/0!</v>
      </c>
      <c r="N28" s="7" t="e">
        <f t="shared" si="14"/>
        <v>#DIV/0!</v>
      </c>
      <c r="O28" s="7" t="e">
        <f t="shared" si="14"/>
        <v>#DIV/0!</v>
      </c>
      <c r="P28" s="7" t="e">
        <f t="shared" si="14"/>
        <v>#DIV/0!</v>
      </c>
      <c r="Q28" s="7">
        <f t="shared" si="14"/>
        <v>0.38338396821687337</v>
      </c>
      <c r="R28" s="7">
        <f t="shared" si="15"/>
        <v>-8.8901089619056739E-3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2:54" x14ac:dyDescent="0.25">
      <c r="B29" t="s">
        <v>94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7" t="e">
        <f t="shared" si="14"/>
        <v>#DIV/0!</v>
      </c>
      <c r="N29" s="7" t="e">
        <f t="shared" si="14"/>
        <v>#DIV/0!</v>
      </c>
      <c r="O29" s="7" t="e">
        <f t="shared" si="14"/>
        <v>#DIV/0!</v>
      </c>
      <c r="P29" s="7" t="e">
        <f t="shared" si="14"/>
        <v>#DIV/0!</v>
      </c>
      <c r="Q29" s="7">
        <f t="shared" si="14"/>
        <v>6.528186274509804</v>
      </c>
      <c r="R29" s="7">
        <f t="shared" si="15"/>
        <v>6.8044929187693448E-2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2:54" x14ac:dyDescent="0.25">
      <c r="B30" t="s">
        <v>42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7" t="e">
        <f t="shared" ref="M30:R30" si="16">M8/L8-1</f>
        <v>#DIV/0!</v>
      </c>
      <c r="N30" s="7" t="e">
        <f t="shared" si="16"/>
        <v>#DIV/0!</v>
      </c>
      <c r="O30" s="7" t="e">
        <f t="shared" si="16"/>
        <v>#DIV/0!</v>
      </c>
      <c r="P30" s="7" t="e">
        <f t="shared" si="16"/>
        <v>#DIV/0!</v>
      </c>
      <c r="Q30" s="7">
        <f t="shared" si="16"/>
        <v>0.52644944076694844</v>
      </c>
      <c r="R30" s="7">
        <f>R8/Q8-1</f>
        <v>-5.6075814501288512E-5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2:54" x14ac:dyDescent="0.25">
      <c r="B31" t="s">
        <v>43</v>
      </c>
      <c r="C31" s="5"/>
      <c r="D31" s="5"/>
      <c r="E31" s="5"/>
      <c r="F31" s="5"/>
      <c r="G31" s="5"/>
      <c r="H31" s="5"/>
      <c r="I31" s="5"/>
      <c r="J31" s="5"/>
      <c r="K31" s="5"/>
      <c r="L31" s="7" t="e">
        <f t="shared" ref="L31:Q31" si="17">L10/L8</f>
        <v>#DIV/0!</v>
      </c>
      <c r="M31" s="7" t="e">
        <f t="shared" si="17"/>
        <v>#DIV/0!</v>
      </c>
      <c r="N31" s="7" t="e">
        <f t="shared" si="17"/>
        <v>#DIV/0!</v>
      </c>
      <c r="O31" s="7" t="e">
        <f t="shared" si="17"/>
        <v>#DIV/0!</v>
      </c>
      <c r="P31" s="7">
        <f t="shared" si="17"/>
        <v>0.56191508787947952</v>
      </c>
      <c r="Q31" s="7">
        <f t="shared" si="17"/>
        <v>0.4271668629320175</v>
      </c>
      <c r="R31" s="7">
        <f>R10/R8</f>
        <v>0.41905936892477941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2:54" x14ac:dyDescent="0.25">
      <c r="B32" t="s">
        <v>95</v>
      </c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 s="7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2:54" x14ac:dyDescent="0.25">
      <c r="B33" t="s">
        <v>96</v>
      </c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  <c r="O33" s="7"/>
      <c r="P33" s="7"/>
      <c r="Q33" s="7"/>
      <c r="R33" s="7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2:54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2:54" x14ac:dyDescent="0.25">
      <c r="B35" t="s">
        <v>44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754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2:54" x14ac:dyDescent="0.25">
      <c r="B36" t="s">
        <v>45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22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2:54" x14ac:dyDescent="0.25">
      <c r="B37" t="s">
        <v>46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252.1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2:54" x14ac:dyDescent="0.25">
      <c r="B38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679.7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2:54" x14ac:dyDescent="0.25">
      <c r="B39" t="s">
        <v>53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88.3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2:54" x14ac:dyDescent="0.25">
      <c r="B40" t="s">
        <v>48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85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2:54" x14ac:dyDescent="0.25">
      <c r="B41" t="s">
        <v>49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378.6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2:54" x14ac:dyDescent="0.25">
      <c r="B42" s="1" t="s">
        <v>50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">
        <f>SUM(R35:R41)</f>
        <v>2259.6999999999998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2:54" x14ac:dyDescent="0.25">
      <c r="B43" t="s">
        <v>51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411.1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2:54" x14ac:dyDescent="0.25">
      <c r="B44" t="s">
        <v>52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325.7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2:54" x14ac:dyDescent="0.25">
      <c r="B45" t="s">
        <v>53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1446.5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2:54" x14ac:dyDescent="0.25">
      <c r="B46" t="s">
        <v>54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4426.3999999999996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2:54" x14ac:dyDescent="0.25">
      <c r="B47" t="s">
        <v>55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3060.6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2:54" x14ac:dyDescent="0.25">
      <c r="B48" t="s">
        <v>56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1.9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2:54" x14ac:dyDescent="0.25">
      <c r="B49" t="s">
        <v>46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95.9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2:54" x14ac:dyDescent="0.25">
      <c r="B50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189.1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spans="2:54" x14ac:dyDescent="0.25">
      <c r="B51" s="1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6">
        <f>SUM(R43:R50)</f>
        <v>9957.1999999999989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spans="2:54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spans="2:54" x14ac:dyDescent="0.25">
      <c r="B53" s="1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>
        <f>R51+R42</f>
        <v>12216.899999999998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:54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spans="2:54" x14ac:dyDescent="0.25">
      <c r="B55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>
        <v>195.9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spans="2:54" x14ac:dyDescent="0.25">
      <c r="B56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1062.5999999999999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2:54" x14ac:dyDescent="0.25">
      <c r="B57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>
        <v>1059.5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2:54" x14ac:dyDescent="0.25">
      <c r="B58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>
        <v>63.8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2:54" x14ac:dyDescent="0.25">
      <c r="B59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>
        <v>24.6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2:54" x14ac:dyDescent="0.25">
      <c r="B60" s="1" t="s">
        <v>59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>
        <f>SUM(R55:R59)</f>
        <v>2406.4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2:54" x14ac:dyDescent="0.25">
      <c r="B61" t="s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3058.3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2:54" x14ac:dyDescent="0.25">
      <c r="B62" t="s">
        <v>63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>
        <v>42.9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2:54" x14ac:dyDescent="0.25">
      <c r="B63" t="s">
        <v>64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v>387.3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2:54" x14ac:dyDescent="0.25">
      <c r="B64" t="s">
        <v>66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>
        <v>102.1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2:54" x14ac:dyDescent="0.25">
      <c r="B65" t="s">
        <v>67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>
        <v>340.9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2:54" x14ac:dyDescent="0.25">
      <c r="B66" t="s">
        <v>60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>
        <v>211.1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2:54" x14ac:dyDescent="0.25">
      <c r="B67" s="1" t="s">
        <v>68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>
        <f>SUM(R61:R66)</f>
        <v>4142.6000000000004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2:5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2:54" x14ac:dyDescent="0.25">
      <c r="B69" s="1" t="s">
        <v>69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f>R67+R60</f>
        <v>6549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2:5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2:54" x14ac:dyDescent="0.25">
      <c r="B71" t="s">
        <v>70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v>5667.9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2:5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2:54" x14ac:dyDescent="0.25">
      <c r="B73" s="1" t="s">
        <v>71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>
        <f>R69+R71</f>
        <v>12216.9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2:5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2:5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2:5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2:5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2:5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2:5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2:5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3:5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3:5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3:5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3:5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</row>
    <row r="85" spans="3:5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</row>
    <row r="86" spans="3:5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</row>
    <row r="87" spans="3:5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</row>
    <row r="88" spans="3:5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</row>
    <row r="89" spans="3:5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</row>
    <row r="90" spans="3:5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</row>
    <row r="91" spans="3:5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</row>
    <row r="92" spans="3:54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</row>
    <row r="93" spans="3:54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</row>
    <row r="94" spans="3:54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3:54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3:54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</row>
    <row r="97" spans="3:54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3:54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</row>
    <row r="99" spans="3:54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</row>
    <row r="100" spans="3:54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</row>
    <row r="101" spans="3:54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</row>
    <row r="102" spans="3:54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</row>
    <row r="103" spans="3:54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3:54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3:54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3:54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3:54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3:54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3:54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3:54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3:54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3:54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3:54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3:54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3:54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3:54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3:54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3:54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3:54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3:54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3:54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3:54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3:54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3:54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3:54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3:54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3:54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3:54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3:54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3:54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3:54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3:54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3:54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3:54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3:54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3:54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3:54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3:54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3:54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3:54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3:54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3:54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3:54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3:54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3:54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3:54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3:54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</row>
    <row r="148" spans="3:54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</row>
    <row r="149" spans="3:54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</row>
    <row r="150" spans="3:54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</row>
    <row r="151" spans="3:54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</row>
    <row r="152" spans="3:54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</row>
    <row r="153" spans="3:54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</row>
    <row r="154" spans="3:54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3:54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3:54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</row>
    <row r="157" spans="3:54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</row>
    <row r="158" spans="3:54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</row>
    <row r="159" spans="3:54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</row>
    <row r="160" spans="3:54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</row>
    <row r="161" spans="3:54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</row>
    <row r="162" spans="3:54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</row>
    <row r="163" spans="3:54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</row>
    <row r="164" spans="3:54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3:54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</row>
    <row r="166" spans="3:54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</row>
    <row r="167" spans="3:54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</row>
    <row r="168" spans="3:54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3:54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3:54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3:54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</row>
    <row r="172" spans="3:54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3:54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</row>
    <row r="174" spans="3:54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</row>
    <row r="175" spans="3:54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</row>
    <row r="176" spans="3:54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</row>
    <row r="177" spans="3:54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3:54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3:54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3:54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3:54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3:54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3:54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3:54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3:54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3:54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3:54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3:54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3:54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3:54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3:54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3:54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3:54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3:54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3:54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3:54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3:54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3:54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3:54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3:54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3:54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3:54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3:54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3:54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3:54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3:54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3:54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3:54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3:54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3:54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3:54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3:54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3:54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3:54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</row>
    <row r="215" spans="3:54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</row>
    <row r="216" spans="3:54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</row>
    <row r="217" spans="3:54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</row>
    <row r="218" spans="3:54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</row>
    <row r="219" spans="3:54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3:54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3:54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3:54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3:54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3:54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3:54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3:54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3:54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3:54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3:54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3:54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3:54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3:54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3:54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3:54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3:54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3:54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3:54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</row>
    <row r="238" spans="3:54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</row>
    <row r="239" spans="3:54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</row>
    <row r="240" spans="3:54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</row>
    <row r="241" spans="3:54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</row>
    <row r="242" spans="3:54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</row>
    <row r="243" spans="3:54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</row>
    <row r="244" spans="3:54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3:54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</row>
    <row r="246" spans="3:54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</row>
    <row r="247" spans="3:54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</row>
    <row r="248" spans="3:54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</row>
    <row r="249" spans="3:54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3:54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</row>
    <row r="251" spans="3:54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</row>
    <row r="252" spans="3:54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</row>
    <row r="253" spans="3:54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</row>
    <row r="254" spans="3:54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</row>
    <row r="255" spans="3:54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</row>
    <row r="256" spans="3:54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</row>
    <row r="257" spans="3:54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</row>
    <row r="258" spans="3:54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</row>
    <row r="259" spans="3:54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</row>
    <row r="260" spans="3:54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</row>
    <row r="261" spans="3:54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</row>
    <row r="262" spans="3:54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</row>
    <row r="263" spans="3:54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</row>
    <row r="264" spans="3:54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</row>
    <row r="265" spans="3:54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3:54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3:54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</row>
    <row r="268" spans="3:54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</row>
    <row r="269" spans="3:54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</row>
    <row r="270" spans="3:54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3:54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3:54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</row>
    <row r="273" spans="3:54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</row>
    <row r="274" spans="3:54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</row>
    <row r="275" spans="3:54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</row>
    <row r="276" spans="3:54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3:54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3:54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3:54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</row>
    <row r="280" spans="3:54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</row>
    <row r="281" spans="3:54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</row>
    <row r="282" spans="3:54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</row>
    <row r="283" spans="3:54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3:54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3:54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3:54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3:54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</row>
    <row r="288" spans="3:54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</row>
    <row r="289" spans="3:54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</row>
    <row r="290" spans="3:54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</row>
    <row r="291" spans="3:54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</row>
    <row r="292" spans="3:54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</row>
    <row r="293" spans="3:54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3:54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3:54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</row>
    <row r="296" spans="3:54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</row>
    <row r="297" spans="3:54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3:54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3:54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3:54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</row>
    <row r="301" spans="3:54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</row>
    <row r="302" spans="3:54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3:54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3:54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</row>
    <row r="305" spans="3:54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</row>
    <row r="306" spans="3:54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3:54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</row>
    <row r="308" spans="3:54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3:54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</row>
    <row r="310" spans="3:54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</row>
    <row r="311" spans="3:54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</row>
    <row r="312" spans="3:54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3:54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</row>
    <row r="314" spans="3:54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3:54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</row>
    <row r="316" spans="3:54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</row>
    <row r="317" spans="3:54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3:54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3:54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3:54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</row>
    <row r="321" spans="3:54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</row>
    <row r="322" spans="3:54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</row>
    <row r="323" spans="3:54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3:54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3:54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3:54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</row>
    <row r="327" spans="3:54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3:54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3:54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3:54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</row>
    <row r="331" spans="3:54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3:54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</row>
    <row r="333" spans="3:54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</row>
    <row r="334" spans="3:54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3:54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</row>
    <row r="336" spans="3:54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3:54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3:54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3:54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3:54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3:54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3:54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3:54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3:54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3:54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3:54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3:54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3:54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3:54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3:54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3:54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3:54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3:54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3:54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3:54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3:54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3:54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3:54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3:54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3:54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3:54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3:54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3:54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3:54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3:54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3:54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3:54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3:54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3:54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3:54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3:54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3:54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3:54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3:54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3:54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3:54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3:54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3:54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3:54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3:54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3:54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3:54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3:54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3:54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3:54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3:54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3:54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3:54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3:54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3:54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3:54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3:54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3:54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3:54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3:54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3:54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3:54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3:54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</sheetData>
  <hyperlinks>
    <hyperlink ref="A1" location="Main!A1" display="Main" xr:uid="{42671C33-C1C5-42F5-8A0E-B431AFB1EB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2024-08-28T08:25:10Z</dcterms:created>
  <dcterms:modified xsi:type="dcterms:W3CDTF">2025-03-02T17:53:09Z</dcterms:modified>
</cp:coreProperties>
</file>