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56E8EFBA-1E38-49EB-88A6-80BD5B5F6DCB}" xr6:coauthVersionLast="47" xr6:coauthVersionMax="47" xr10:uidLastSave="{00000000-0000-0000-0000-000000000000}"/>
  <bookViews>
    <workbookView xWindow="-110" yWindow="-110" windowWidth="19420" windowHeight="10300" activeTab="1" xr2:uid="{28645251-CC84-4311-B72C-74B7900D21ED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1" i="2"/>
  <c r="F10" i="2"/>
  <c r="F8" i="2"/>
  <c r="F7" i="2"/>
  <c r="F5" i="2"/>
  <c r="F4" i="2"/>
  <c r="Q10" i="2"/>
  <c r="Q7" i="2"/>
  <c r="Q9" i="2" s="1"/>
  <c r="Q12" i="2" s="1"/>
  <c r="R23" i="2"/>
  <c r="P23" i="2"/>
  <c r="O23" i="2"/>
  <c r="N23" i="2"/>
  <c r="M23" i="2"/>
  <c r="L23" i="2"/>
  <c r="R22" i="2"/>
  <c r="P22" i="2"/>
  <c r="O22" i="2"/>
  <c r="N22" i="2"/>
  <c r="M22" i="2"/>
  <c r="L22" i="2"/>
  <c r="R21" i="2"/>
  <c r="P21" i="2"/>
  <c r="O21" i="2"/>
  <c r="N21" i="2"/>
  <c r="M21" i="2"/>
  <c r="L21" i="2"/>
  <c r="R20" i="2"/>
  <c r="Q20" i="2"/>
  <c r="P20" i="2"/>
  <c r="O20" i="2"/>
  <c r="N20" i="2"/>
  <c r="M20" i="2"/>
  <c r="L20" i="2"/>
  <c r="L9" i="2"/>
  <c r="R16" i="2"/>
  <c r="P16" i="2"/>
  <c r="O16" i="2"/>
  <c r="N16" i="2"/>
  <c r="M16" i="2"/>
  <c r="L16" i="2"/>
  <c r="R14" i="2"/>
  <c r="P14" i="2"/>
  <c r="O14" i="2"/>
  <c r="N14" i="2"/>
  <c r="M14" i="2"/>
  <c r="L14" i="2"/>
  <c r="R12" i="2"/>
  <c r="P12" i="2"/>
  <c r="O12" i="2"/>
  <c r="N12" i="2"/>
  <c r="M12" i="2"/>
  <c r="L12" i="2"/>
  <c r="R9" i="2"/>
  <c r="P9" i="2"/>
  <c r="O9" i="2"/>
  <c r="N9" i="2"/>
  <c r="M9" i="2"/>
  <c r="R6" i="2"/>
  <c r="Q6" i="2"/>
  <c r="P6" i="2"/>
  <c r="O6" i="2"/>
  <c r="N6" i="2"/>
  <c r="M6" i="2"/>
  <c r="L6" i="2"/>
  <c r="E10" i="2"/>
  <c r="E7" i="2"/>
  <c r="C10" i="2"/>
  <c r="G10" i="2"/>
  <c r="G19" i="2"/>
  <c r="J23" i="2"/>
  <c r="I23" i="2"/>
  <c r="J22" i="2"/>
  <c r="I22" i="2"/>
  <c r="J21" i="2"/>
  <c r="I21" i="2"/>
  <c r="J20" i="2"/>
  <c r="I20" i="2"/>
  <c r="I19" i="2"/>
  <c r="D23" i="2"/>
  <c r="D22" i="2"/>
  <c r="D21" i="2"/>
  <c r="D20" i="2"/>
  <c r="H23" i="2"/>
  <c r="H22" i="2"/>
  <c r="H21" i="2"/>
  <c r="H20" i="2"/>
  <c r="H19" i="2"/>
  <c r="D14" i="2"/>
  <c r="D16" i="2" s="1"/>
  <c r="C6" i="2"/>
  <c r="C20" i="2" s="1"/>
  <c r="D12" i="2"/>
  <c r="D10" i="2"/>
  <c r="D9" i="2"/>
  <c r="C9" i="2"/>
  <c r="C12" i="2" s="1"/>
  <c r="G6" i="2"/>
  <c r="G9" i="2" s="1"/>
  <c r="E6" i="2"/>
  <c r="E9" i="2" s="1"/>
  <c r="D6" i="2"/>
  <c r="H10" i="2"/>
  <c r="H12" i="2"/>
  <c r="H14" i="2" s="1"/>
  <c r="H16" i="2" s="1"/>
  <c r="H9" i="2"/>
  <c r="H6" i="2"/>
  <c r="L7" i="1"/>
  <c r="L6" i="1"/>
  <c r="L5" i="1"/>
  <c r="L8" i="1" s="1"/>
  <c r="L4" i="1"/>
  <c r="F6" i="2" l="1"/>
  <c r="F9" i="2"/>
  <c r="F20" i="2"/>
  <c r="J19" i="2"/>
  <c r="Q14" i="2"/>
  <c r="Q23" i="2"/>
  <c r="Q21" i="2"/>
  <c r="E20" i="2"/>
  <c r="E21" i="2"/>
  <c r="E12" i="2"/>
  <c r="C14" i="2"/>
  <c r="C16" i="2" s="1"/>
  <c r="C23" i="2"/>
  <c r="C21" i="2"/>
  <c r="C22" i="2"/>
  <c r="G21" i="2"/>
  <c r="G12" i="2"/>
  <c r="G14" i="2" s="1"/>
  <c r="G22" i="2" s="1"/>
  <c r="G20" i="2"/>
  <c r="F12" i="2" l="1"/>
  <c r="F21" i="2"/>
  <c r="Q22" i="2"/>
  <c r="Q16" i="2"/>
  <c r="E14" i="2"/>
  <c r="E23" i="2"/>
  <c r="G23" i="2"/>
  <c r="G16" i="2"/>
  <c r="F23" i="2" l="1"/>
  <c r="F14" i="2"/>
  <c r="E22" i="2"/>
  <c r="E16" i="2"/>
  <c r="F22" i="2" l="1"/>
  <c r="F16" i="2"/>
</calcChain>
</file>

<file path=xl/sharedStrings.xml><?xml version="1.0" encoding="utf-8"?>
<sst xmlns="http://schemas.openxmlformats.org/spreadsheetml/2006/main" count="49" uniqueCount="48">
  <si>
    <t>10x Genomics</t>
  </si>
  <si>
    <t>Price</t>
  </si>
  <si>
    <t>Shares</t>
  </si>
  <si>
    <t>MC</t>
  </si>
  <si>
    <t>Cash</t>
  </si>
  <si>
    <t>Debt</t>
  </si>
  <si>
    <t>EV</t>
  </si>
  <si>
    <t>Products</t>
  </si>
  <si>
    <t>Description</t>
  </si>
  <si>
    <t>Competitors</t>
  </si>
  <si>
    <t>Chromium Single Cell</t>
  </si>
  <si>
    <t>Visium Spatial</t>
  </si>
  <si>
    <t>Xenium in Stiu</t>
  </si>
  <si>
    <t>Main</t>
  </si>
  <si>
    <t>Income Statement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</si>
  <si>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</si>
  <si>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</si>
  <si>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</si>
  <si>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</si>
  <si>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</si>
  <si>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</si>
  <si>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</si>
  <si>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</si>
  <si>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</si>
  <si>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</si>
  <si>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</si>
  <si>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</si>
  <si>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</si>
  <si>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</si>
  <si>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</si>
  <si>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SEC</t>
  </si>
  <si>
    <t>Revenue</t>
  </si>
  <si>
    <t>COGS</t>
  </si>
  <si>
    <t>Gross Profit</t>
  </si>
  <si>
    <t>Operating Profit</t>
  </si>
  <si>
    <t>R&amp;D</t>
  </si>
  <si>
    <t>SG&amp;A</t>
  </si>
  <si>
    <t>Interest Income</t>
  </si>
  <si>
    <t>Other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</si>
  <si>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</si>
  <si>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</si>
  <si>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</si>
  <si>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</si>
  <si>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</si>
  <si>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</si>
  <si>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</si>
  <si>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Net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</si>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</sst>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0" xfId="2"/>
    <xf numFmtId="0" fontId="2" fillId="0" borderId="0" xfId="0" applyFont="1"/>
    <xf numFmtId="0" fontId="0" fillId="0" borderId="0" xfId="0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search-fil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ACFF-C25C-471F-81C7-7CBACE151284}">
  <dimension ref="A1:L9"/>
  <sheetViews>
    <sheetView workbookViewId="0">
      <selection activeCell="B10" sqref="B10"/>
    </sheetView>
  </sheetViews>
  <sheetFormatPr defaultRowHeight="14.5" x14ac:dyDescent="0.35"/>
  <cols>
    <col min="1" max="1" width="4.1796875" customWidth="1"/>
    <col min="2" max="2" width="18.1796875" bestFit="1" customWidth="1"/>
    <col min="3" max="3" width="27.453125" customWidth="1"/>
    <col min="4" max="4" width="11.1796875" bestFit="1" customWidth="1"/>
  </cols>
  <sheetData>
    <row r="1" spans="1:12" x14ac:dyDescent="0.35">
      <c r="A1" s="1" t="s">
        <v>0</v>
      </c>
    </row>
    <row r="3" spans="1:12" x14ac:dyDescent="0.35">
      <c r="B3" s="14" t="s">
        <v>30</v>
      </c>
      <c r="K3" t="s">
        <v>1</v>
      </c>
      <c r="L3" s="2">
        <v>22.25</v>
      </c>
    </row>
    <row r="4" spans="1:12" x14ac:dyDescent="0.35">
      <c r="K4" t="s">
        <v>2</v>
      </c>
      <c r="L4" s="2">
        <f>106.434584+14.056833</f>
        <v>120.491417</v>
      </c>
    </row>
    <row r="5" spans="1:12" x14ac:dyDescent="0.35">
      <c r="B5" s="3" t="s">
        <v>7</v>
      </c>
      <c r="C5" s="4" t="s">
        <v>8</v>
      </c>
      <c r="D5" s="5" t="s">
        <v>9</v>
      </c>
      <c r="K5" t="s">
        <v>3</v>
      </c>
      <c r="L5" s="2">
        <f>L4*L3</f>
        <v>2680.9340282499998</v>
      </c>
    </row>
    <row r="6" spans="1:12" x14ac:dyDescent="0.35">
      <c r="B6" s="6" t="s">
        <v>10</v>
      </c>
      <c r="C6" s="7"/>
      <c r="D6" s="8"/>
      <c r="K6" t="s">
        <v>4</v>
      </c>
      <c r="L6" s="2">
        <f>379.824+0.0269</f>
        <v>379.85090000000002</v>
      </c>
    </row>
    <row r="7" spans="1:12" x14ac:dyDescent="0.35">
      <c r="B7" s="9" t="s">
        <v>11</v>
      </c>
      <c r="D7" s="10"/>
      <c r="K7" t="s">
        <v>5</v>
      </c>
      <c r="L7" s="2">
        <f>10.82+111.019</f>
        <v>121.839</v>
      </c>
    </row>
    <row r="8" spans="1:12" x14ac:dyDescent="0.35">
      <c r="B8" s="9" t="s">
        <v>12</v>
      </c>
      <c r="D8" s="10"/>
      <c r="K8" t="s">
        <v>6</v>
      </c>
      <c r="L8" s="2">
        <f>L5-L6+L7</f>
        <v>2422.9221282499998</v>
      </c>
    </row>
    <row r="9" spans="1:12" x14ac:dyDescent="0.35">
      <c r="B9" s="11"/>
      <c r="C9" s="12"/>
      <c r="D9" s="13"/>
    </row>
  </sheetData>
  <hyperlinks>
    <hyperlink ref="B3" r:id="rId1" xr:uid="{AF1DC466-0634-4C3A-900B-19FC277E6F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6147-D1DB-4E06-B8D1-C825BDC72E16}">
  <dimension ref="A1:S38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4.5" x14ac:dyDescent="0.35"/>
  <cols>
    <col min="1" max="1" width="4.7265625" bestFit="1" customWidth="1"/>
    <col min="2" max="2" width="16.26953125" bestFit="1" customWidth="1"/>
  </cols>
  <sheetData>
    <row r="1" spans="1:19" x14ac:dyDescent="0.35">
      <c r="A1" s="14" t="s">
        <v>13</v>
      </c>
    </row>
    <row r="2" spans="1:19" x14ac:dyDescent="0.35"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16" t="s">
        <v>21</v>
      </c>
      <c r="J2" s="16" t="s">
        <v>22</v>
      </c>
      <c r="K2" s="16"/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27</v>
      </c>
      <c r="Q2" s="16" t="s">
        <v>28</v>
      </c>
      <c r="R2" s="16" t="s">
        <v>29</v>
      </c>
    </row>
    <row r="3" spans="1:19" x14ac:dyDescent="0.35">
      <c r="B3" s="15" t="s">
        <v>14</v>
      </c>
    </row>
    <row r="4" spans="1:19" x14ac:dyDescent="0.35">
      <c r="B4" t="s">
        <v>31</v>
      </c>
      <c r="C4" s="17">
        <v>134.285</v>
      </c>
      <c r="D4" s="17">
        <v>146.81899999999999</v>
      </c>
      <c r="E4" s="17">
        <v>153.64400000000001</v>
      </c>
      <c r="F4" s="17">
        <f>Q4-SUM(C4:E4)</f>
        <v>183.97899999999998</v>
      </c>
      <c r="G4" s="17">
        <v>141.006</v>
      </c>
      <c r="H4" s="17">
        <v>153.10400000000001</v>
      </c>
      <c r="I4" s="17"/>
      <c r="J4" s="17"/>
      <c r="K4" s="17"/>
      <c r="L4" s="17"/>
      <c r="M4" s="17"/>
      <c r="N4" s="17"/>
      <c r="O4" s="17"/>
      <c r="P4" s="17"/>
      <c r="Q4" s="17">
        <v>618.72699999999998</v>
      </c>
      <c r="R4" s="17"/>
      <c r="S4" s="17"/>
    </row>
    <row r="5" spans="1:19" x14ac:dyDescent="0.35">
      <c r="B5" t="s">
        <v>32</v>
      </c>
      <c r="C5" s="17">
        <v>35.895000000000003</v>
      </c>
      <c r="D5" s="17">
        <v>47.207000000000001</v>
      </c>
      <c r="E5" s="17">
        <v>58.115000000000002</v>
      </c>
      <c r="F5" s="17">
        <f>Q5-SUM(C5:E5)</f>
        <v>68.196999999999974</v>
      </c>
      <c r="G5" s="17">
        <v>48.091999999999999</v>
      </c>
      <c r="H5" s="17">
        <v>48.884</v>
      </c>
      <c r="I5" s="17"/>
      <c r="J5" s="17"/>
      <c r="K5" s="17"/>
      <c r="L5" s="17"/>
      <c r="M5" s="17"/>
      <c r="N5" s="17"/>
      <c r="O5" s="17"/>
      <c r="P5" s="17"/>
      <c r="Q5" s="17">
        <v>209.41399999999999</v>
      </c>
      <c r="R5" s="17"/>
      <c r="S5" s="17"/>
    </row>
    <row r="6" spans="1:19" x14ac:dyDescent="0.35">
      <c r="B6" s="1" t="s">
        <v>33</v>
      </c>
      <c r="C6" s="18">
        <f t="shared" ref="C6:G6" si="0">C4-C5</f>
        <v>98.389999999999986</v>
      </c>
      <c r="D6" s="18">
        <f t="shared" si="0"/>
        <v>99.611999999999995</v>
      </c>
      <c r="E6" s="18">
        <f t="shared" si="0"/>
        <v>95.528999999999996</v>
      </c>
      <c r="F6" s="18">
        <f t="shared" si="0"/>
        <v>115.78200000000001</v>
      </c>
      <c r="G6" s="18">
        <f t="shared" si="0"/>
        <v>92.914000000000001</v>
      </c>
      <c r="H6" s="18">
        <f>H4-H5</f>
        <v>104.22000000000001</v>
      </c>
      <c r="I6" s="17"/>
      <c r="J6" s="17"/>
      <c r="K6" s="17"/>
      <c r="L6" s="18">
        <f t="shared" ref="L6:R6" si="1">L4-L5</f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409.31299999999999</v>
      </c>
      <c r="R6" s="18">
        <f t="shared" si="1"/>
        <v>0</v>
      </c>
      <c r="S6" s="17"/>
    </row>
    <row r="7" spans="1:19" x14ac:dyDescent="0.35">
      <c r="B7" t="s">
        <v>35</v>
      </c>
      <c r="C7" s="17">
        <v>67.097999999999999</v>
      </c>
      <c r="D7" s="17">
        <v>71.459999999999994</v>
      </c>
      <c r="E7" s="17">
        <f>66.507+41.402</f>
        <v>107.90900000000001</v>
      </c>
      <c r="F7" s="17">
        <f t="shared" ref="F7:F8" si="2">Q7-SUM(C7:E7)</f>
        <v>84.845000000000027</v>
      </c>
      <c r="G7" s="17">
        <v>68.638000000000005</v>
      </c>
      <c r="H7" s="17">
        <v>62.917999999999999</v>
      </c>
      <c r="I7" s="17"/>
      <c r="J7" s="17"/>
      <c r="K7" s="17"/>
      <c r="L7" s="17"/>
      <c r="M7" s="17"/>
      <c r="N7" s="17"/>
      <c r="O7" s="17"/>
      <c r="P7" s="17"/>
      <c r="Q7" s="17">
        <f>270.332+60.98</f>
        <v>331.31200000000001</v>
      </c>
      <c r="R7" s="17"/>
      <c r="S7" s="17"/>
    </row>
    <row r="8" spans="1:19" x14ac:dyDescent="0.35">
      <c r="B8" t="s">
        <v>36</v>
      </c>
      <c r="C8" s="17">
        <v>83.28</v>
      </c>
      <c r="D8" s="17">
        <v>91.51</v>
      </c>
      <c r="E8" s="17">
        <v>82.415000000000006</v>
      </c>
      <c r="F8" s="17">
        <f t="shared" si="2"/>
        <v>86.124999999999943</v>
      </c>
      <c r="G8" s="17">
        <v>85.774000000000001</v>
      </c>
      <c r="H8" s="17">
        <v>83.039000000000001</v>
      </c>
      <c r="I8" s="17"/>
      <c r="J8" s="17"/>
      <c r="K8" s="17"/>
      <c r="L8" s="17"/>
      <c r="M8" s="17"/>
      <c r="N8" s="17"/>
      <c r="O8" s="17"/>
      <c r="P8" s="17"/>
      <c r="Q8" s="17">
        <v>343.33</v>
      </c>
      <c r="R8" s="17"/>
      <c r="S8" s="17"/>
    </row>
    <row r="9" spans="1:19" x14ac:dyDescent="0.35">
      <c r="B9" s="1" t="s">
        <v>34</v>
      </c>
      <c r="C9" s="18">
        <f t="shared" ref="C9:G9" si="3">C6-C7-C8</f>
        <v>-51.988000000000014</v>
      </c>
      <c r="D9" s="18">
        <f t="shared" si="3"/>
        <v>-63.358000000000004</v>
      </c>
      <c r="E9" s="18">
        <f t="shared" si="3"/>
        <v>-94.795000000000016</v>
      </c>
      <c r="F9" s="18">
        <f t="shared" si="3"/>
        <v>-55.18799999999996</v>
      </c>
      <c r="G9" s="18">
        <f t="shared" si="3"/>
        <v>-61.498000000000005</v>
      </c>
      <c r="H9" s="18">
        <f>H6-H7-H8</f>
        <v>-41.736999999999988</v>
      </c>
      <c r="I9" s="17"/>
      <c r="J9" s="17"/>
      <c r="K9" s="17"/>
      <c r="L9" s="18">
        <f t="shared" ref="L9:R9" si="4">L6-L7-L8</f>
        <v>0</v>
      </c>
      <c r="M9" s="18">
        <f t="shared" si="4"/>
        <v>0</v>
      </c>
      <c r="N9" s="18">
        <f t="shared" si="4"/>
        <v>0</v>
      </c>
      <c r="O9" s="18">
        <f t="shared" si="4"/>
        <v>0</v>
      </c>
      <c r="P9" s="18">
        <f t="shared" si="4"/>
        <v>0</v>
      </c>
      <c r="Q9" s="18">
        <f t="shared" si="4"/>
        <v>-265.32900000000001</v>
      </c>
      <c r="R9" s="18">
        <f t="shared" si="4"/>
        <v>0</v>
      </c>
      <c r="S9" s="17"/>
    </row>
    <row r="10" spans="1:19" x14ac:dyDescent="0.35">
      <c r="B10" t="s">
        <v>37</v>
      </c>
      <c r="C10" s="17">
        <f>3.869-0.019</f>
        <v>3.85</v>
      </c>
      <c r="D10" s="17">
        <f>4.1-0.005</f>
        <v>4.0949999999999998</v>
      </c>
      <c r="E10" s="17">
        <f>4.3-0.001</f>
        <v>4.2989999999999995</v>
      </c>
      <c r="F10" s="17">
        <f t="shared" ref="F10:F11" si="5">Q10-SUM(C10:E10)</f>
        <v>4.6289999999999978</v>
      </c>
      <c r="G10" s="17">
        <f>4.736-0.001</f>
        <v>4.7349999999999994</v>
      </c>
      <c r="H10" s="17">
        <f>4.715-0.01</f>
        <v>4.7050000000000001</v>
      </c>
      <c r="I10" s="17"/>
      <c r="J10" s="17"/>
      <c r="K10" s="17"/>
      <c r="L10" s="17"/>
      <c r="M10" s="17"/>
      <c r="N10" s="17"/>
      <c r="O10" s="17"/>
      <c r="P10" s="17"/>
      <c r="Q10" s="17">
        <f>16.906-0.033</f>
        <v>16.872999999999998</v>
      </c>
      <c r="R10" s="17"/>
      <c r="S10" s="17"/>
    </row>
    <row r="11" spans="1:19" x14ac:dyDescent="0.35">
      <c r="B11" t="s">
        <v>38</v>
      </c>
      <c r="C11" s="17">
        <v>-1.516</v>
      </c>
      <c r="D11" s="17">
        <v>-1.504</v>
      </c>
      <c r="E11" s="17">
        <v>-1.248</v>
      </c>
      <c r="F11" s="17">
        <f t="shared" si="5"/>
        <v>3.9609999999999999</v>
      </c>
      <c r="G11" s="17">
        <v>-1.04</v>
      </c>
      <c r="H11" s="17">
        <v>-5.6000000000000001E-2</v>
      </c>
      <c r="I11" s="17"/>
      <c r="J11" s="17"/>
      <c r="K11" s="17"/>
      <c r="L11" s="17"/>
      <c r="M11" s="17"/>
      <c r="N11" s="17"/>
      <c r="O11" s="17"/>
      <c r="P11" s="17"/>
      <c r="Q11" s="17">
        <v>-0.307</v>
      </c>
      <c r="R11" s="17"/>
      <c r="S11" s="17"/>
    </row>
    <row r="12" spans="1:19" x14ac:dyDescent="0.35">
      <c r="B12" t="s">
        <v>39</v>
      </c>
      <c r="C12" s="17">
        <f t="shared" ref="C12:G12" si="6">C9+C10+C11</f>
        <v>-49.654000000000011</v>
      </c>
      <c r="D12" s="17">
        <f t="shared" si="6"/>
        <v>-60.767000000000003</v>
      </c>
      <c r="E12" s="17">
        <f t="shared" si="6"/>
        <v>-91.744000000000014</v>
      </c>
      <c r="F12" s="17">
        <f t="shared" si="6"/>
        <v>-46.597999999999963</v>
      </c>
      <c r="G12" s="17">
        <f t="shared" si="6"/>
        <v>-57.803000000000004</v>
      </c>
      <c r="H12" s="17">
        <f>H9+H10+H11</f>
        <v>-37.087999999999987</v>
      </c>
      <c r="I12" s="17"/>
      <c r="J12" s="17"/>
      <c r="K12" s="17"/>
      <c r="L12" s="17">
        <f t="shared" ref="L12:R12" si="7">L9+L10+L11</f>
        <v>0</v>
      </c>
      <c r="M12" s="17">
        <f t="shared" si="7"/>
        <v>0</v>
      </c>
      <c r="N12" s="17">
        <f t="shared" si="7"/>
        <v>0</v>
      </c>
      <c r="O12" s="17">
        <f t="shared" si="7"/>
        <v>0</v>
      </c>
      <c r="P12" s="17">
        <f t="shared" si="7"/>
        <v>0</v>
      </c>
      <c r="Q12" s="17">
        <f t="shared" si="7"/>
        <v>-248.76300000000001</v>
      </c>
      <c r="R12" s="17">
        <f t="shared" si="7"/>
        <v>0</v>
      </c>
      <c r="S12" s="17"/>
    </row>
    <row r="13" spans="1:19" x14ac:dyDescent="0.35">
      <c r="B13" t="s">
        <v>40</v>
      </c>
      <c r="C13" s="17">
        <v>1.093</v>
      </c>
      <c r="D13" s="17">
        <v>1.647</v>
      </c>
      <c r="E13" s="17">
        <v>1.242</v>
      </c>
      <c r="F13" s="17">
        <f>Q13-SUM(C13:E13)</f>
        <v>2.3540000000000001</v>
      </c>
      <c r="G13" s="17">
        <v>2.1459999999999999</v>
      </c>
      <c r="H13" s="17">
        <v>0.81799999999999995</v>
      </c>
      <c r="I13" s="17"/>
      <c r="J13" s="17"/>
      <c r="K13" s="17"/>
      <c r="L13" s="17"/>
      <c r="M13" s="17"/>
      <c r="N13" s="17"/>
      <c r="O13" s="17"/>
      <c r="P13" s="17"/>
      <c r="Q13" s="17">
        <v>6.3360000000000003</v>
      </c>
      <c r="R13" s="17"/>
      <c r="S13" s="17"/>
    </row>
    <row r="14" spans="1:19" x14ac:dyDescent="0.35">
      <c r="B14" s="1" t="s">
        <v>41</v>
      </c>
      <c r="C14" s="18">
        <f t="shared" ref="C14:G14" si="8">C12-C13</f>
        <v>-50.747000000000014</v>
      </c>
      <c r="D14" s="18">
        <f t="shared" si="8"/>
        <v>-62.414000000000001</v>
      </c>
      <c r="E14" s="18">
        <f t="shared" si="8"/>
        <v>-92.986000000000018</v>
      </c>
      <c r="F14" s="18">
        <f t="shared" si="8"/>
        <v>-48.951999999999963</v>
      </c>
      <c r="G14" s="18">
        <f t="shared" si="8"/>
        <v>-59.949000000000005</v>
      </c>
      <c r="H14" s="18">
        <f>H12-H13</f>
        <v>-37.905999999999985</v>
      </c>
      <c r="I14" s="17"/>
      <c r="J14" s="17"/>
      <c r="K14" s="17"/>
      <c r="L14" s="18">
        <f t="shared" ref="L14:R14" si="9">L12-L13</f>
        <v>0</v>
      </c>
      <c r="M14" s="18">
        <f t="shared" si="9"/>
        <v>0</v>
      </c>
      <c r="N14" s="18">
        <f t="shared" si="9"/>
        <v>0</v>
      </c>
      <c r="O14" s="18">
        <f t="shared" si="9"/>
        <v>0</v>
      </c>
      <c r="P14" s="18">
        <f t="shared" si="9"/>
        <v>0</v>
      </c>
      <c r="Q14" s="18">
        <f t="shared" si="9"/>
        <v>-255.09900000000002</v>
      </c>
      <c r="R14" s="18">
        <f t="shared" si="9"/>
        <v>0</v>
      </c>
      <c r="S14" s="17"/>
    </row>
    <row r="15" spans="1:19" x14ac:dyDescent="0.3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x14ac:dyDescent="0.35">
      <c r="B16" t="s">
        <v>42</v>
      </c>
      <c r="C16" s="17">
        <f t="shared" ref="C16:G16" si="10">C14/C17</f>
        <v>-0.43891245024676523</v>
      </c>
      <c r="D16" s="17">
        <f t="shared" si="10"/>
        <v>-0.53478917821272276</v>
      </c>
      <c r="E16" s="17">
        <f t="shared" si="10"/>
        <v>-0.78983562600368307</v>
      </c>
      <c r="F16" s="17">
        <f t="shared" si="10"/>
        <v>-0.41620528858232003</v>
      </c>
      <c r="G16" s="17">
        <f t="shared" si="10"/>
        <v>-0.50210990183943638</v>
      </c>
      <c r="H16" s="17">
        <f>H14/H17</f>
        <v>-0.31570713718007298</v>
      </c>
      <c r="I16" s="17"/>
      <c r="J16" s="17"/>
      <c r="K16" s="17"/>
      <c r="L16" s="17" t="e">
        <f t="shared" ref="L16:R16" si="11">L14/L17</f>
        <v>#DIV/0!</v>
      </c>
      <c r="M16" s="17" t="e">
        <f t="shared" si="11"/>
        <v>#DIV/0!</v>
      </c>
      <c r="N16" s="17" t="e">
        <f t="shared" si="11"/>
        <v>#DIV/0!</v>
      </c>
      <c r="O16" s="17" t="e">
        <f t="shared" si="11"/>
        <v>#DIV/0!</v>
      </c>
      <c r="P16" s="17" t="e">
        <f t="shared" si="11"/>
        <v>#DIV/0!</v>
      </c>
      <c r="Q16" s="17">
        <f t="shared" si="11"/>
        <v>-2.1689318702414888</v>
      </c>
      <c r="R16" s="17" t="e">
        <f t="shared" si="11"/>
        <v>#DIV/0!</v>
      </c>
      <c r="S16" s="17"/>
    </row>
    <row r="17" spans="2:19" x14ac:dyDescent="0.35">
      <c r="B17" t="s">
        <v>2</v>
      </c>
      <c r="C17" s="17">
        <v>115.61986899999999</v>
      </c>
      <c r="D17" s="17">
        <v>116.707672</v>
      </c>
      <c r="E17" s="17">
        <v>117.72829299999999</v>
      </c>
      <c r="F17" s="17">
        <v>117.615036</v>
      </c>
      <c r="G17" s="17">
        <v>119.39418000000001</v>
      </c>
      <c r="H17" s="17">
        <v>120.06697200000001</v>
      </c>
      <c r="I17" s="17"/>
      <c r="J17" s="17"/>
      <c r="K17" s="17"/>
      <c r="L17" s="17"/>
      <c r="M17" s="17"/>
      <c r="N17" s="17"/>
      <c r="O17" s="17"/>
      <c r="P17" s="17"/>
      <c r="Q17" s="17">
        <v>117.615036</v>
      </c>
      <c r="R17" s="17"/>
      <c r="S17" s="17"/>
    </row>
    <row r="18" spans="2:19" x14ac:dyDescent="0.3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2:19" x14ac:dyDescent="0.35">
      <c r="B19" t="s">
        <v>43</v>
      </c>
      <c r="C19" s="17"/>
      <c r="D19" s="17"/>
      <c r="E19" s="17"/>
      <c r="F19" s="17"/>
      <c r="G19" s="19">
        <f>G4/C4-1</f>
        <v>5.0050266224820339E-2</v>
      </c>
      <c r="H19" s="19">
        <f>H4/D4-1</f>
        <v>4.2807810978143346E-2</v>
      </c>
      <c r="I19" s="19">
        <f t="shared" ref="I19:J19" si="12">I4/E4-1</f>
        <v>-1</v>
      </c>
      <c r="J19" s="19">
        <f t="shared" si="12"/>
        <v>-1</v>
      </c>
      <c r="K19" s="17"/>
      <c r="L19" s="17"/>
      <c r="M19" s="17"/>
      <c r="N19" s="17"/>
      <c r="O19" s="17"/>
      <c r="P19" s="17"/>
      <c r="Q19" s="17"/>
      <c r="R19" s="17"/>
      <c r="S19" s="17"/>
    </row>
    <row r="20" spans="2:19" x14ac:dyDescent="0.35">
      <c r="B20" t="s">
        <v>44</v>
      </c>
      <c r="C20" s="19">
        <f t="shared" ref="C20:H20" si="13">C6/C4</f>
        <v>0.7326953866775886</v>
      </c>
      <c r="D20" s="19">
        <f t="shared" si="13"/>
        <v>0.6784680456889095</v>
      </c>
      <c r="E20" s="19">
        <f t="shared" si="13"/>
        <v>0.62175548670953629</v>
      </c>
      <c r="F20" s="19">
        <f t="shared" si="13"/>
        <v>0.62932182477347964</v>
      </c>
      <c r="G20" s="19">
        <f t="shared" si="13"/>
        <v>0.65893649915606434</v>
      </c>
      <c r="H20" s="19">
        <f>H6/H4</f>
        <v>0.68071376319364618</v>
      </c>
      <c r="I20" s="19" t="e">
        <f t="shared" ref="I20:J20" si="14">I6/I4</f>
        <v>#DIV/0!</v>
      </c>
      <c r="J20" s="19" t="e">
        <f t="shared" si="14"/>
        <v>#DIV/0!</v>
      </c>
      <c r="K20" s="17"/>
      <c r="L20" s="19" t="e">
        <f t="shared" ref="L20:R20" si="15">L6/L4</f>
        <v>#DIV/0!</v>
      </c>
      <c r="M20" s="19" t="e">
        <f t="shared" si="15"/>
        <v>#DIV/0!</v>
      </c>
      <c r="N20" s="19" t="e">
        <f t="shared" si="15"/>
        <v>#DIV/0!</v>
      </c>
      <c r="O20" s="19" t="e">
        <f t="shared" si="15"/>
        <v>#DIV/0!</v>
      </c>
      <c r="P20" s="19" t="e">
        <f t="shared" si="15"/>
        <v>#DIV/0!</v>
      </c>
      <c r="Q20" s="19">
        <f t="shared" si="15"/>
        <v>0.661540550194189</v>
      </c>
      <c r="R20" s="19" t="e">
        <f t="shared" si="15"/>
        <v>#DIV/0!</v>
      </c>
      <c r="S20" s="17"/>
    </row>
    <row r="21" spans="2:19" x14ac:dyDescent="0.35">
      <c r="B21" t="s">
        <v>45</v>
      </c>
      <c r="C21" s="19">
        <f t="shared" ref="C21:H21" si="16">C9/C4</f>
        <v>-0.38714674014223494</v>
      </c>
      <c r="D21" s="19">
        <f t="shared" si="16"/>
        <v>-0.43153815241896493</v>
      </c>
      <c r="E21" s="19">
        <f t="shared" si="16"/>
        <v>-0.61697820936710845</v>
      </c>
      <c r="F21" s="19">
        <f t="shared" si="16"/>
        <v>-0.29996901820316429</v>
      </c>
      <c r="G21" s="19">
        <f t="shared" si="16"/>
        <v>-0.43613746932754638</v>
      </c>
      <c r="H21" s="19">
        <f>H9/H4</f>
        <v>-0.27260554916919205</v>
      </c>
      <c r="I21" s="19" t="e">
        <f t="shared" ref="I21:J21" si="17">I9/I4</f>
        <v>#DIV/0!</v>
      </c>
      <c r="J21" s="19" t="e">
        <f t="shared" si="17"/>
        <v>#DIV/0!</v>
      </c>
      <c r="K21" s="17"/>
      <c r="L21" s="19" t="e">
        <f t="shared" ref="L21:R21" si="18">L9/L4</f>
        <v>#DIV/0!</v>
      </c>
      <c r="M21" s="19" t="e">
        <f t="shared" si="18"/>
        <v>#DIV/0!</v>
      </c>
      <c r="N21" s="19" t="e">
        <f t="shared" si="18"/>
        <v>#DIV/0!</v>
      </c>
      <c r="O21" s="19" t="e">
        <f t="shared" si="18"/>
        <v>#DIV/0!</v>
      </c>
      <c r="P21" s="19" t="e">
        <f t="shared" si="18"/>
        <v>#DIV/0!</v>
      </c>
      <c r="Q21" s="19">
        <f t="shared" si="18"/>
        <v>-0.42883048582007899</v>
      </c>
      <c r="R21" s="19" t="e">
        <f t="shared" si="18"/>
        <v>#DIV/0!</v>
      </c>
      <c r="S21" s="17"/>
    </row>
    <row r="22" spans="2:19" x14ac:dyDescent="0.35">
      <c r="B22" t="s">
        <v>46</v>
      </c>
      <c r="C22" s="19">
        <f t="shared" ref="C22:H22" si="19">C14/C4</f>
        <v>-0.37790520162341301</v>
      </c>
      <c r="D22" s="19">
        <f t="shared" si="19"/>
        <v>-0.42510846688780068</v>
      </c>
      <c r="E22" s="19">
        <f t="shared" si="19"/>
        <v>-0.60520423836921722</v>
      </c>
      <c r="F22" s="19">
        <f t="shared" si="19"/>
        <v>-0.26607384538452739</v>
      </c>
      <c r="G22" s="19">
        <f t="shared" si="19"/>
        <v>-0.42515212118633255</v>
      </c>
      <c r="H22" s="19">
        <f>H14/H4</f>
        <v>-0.24758334204201055</v>
      </c>
      <c r="I22" s="19" t="e">
        <f t="shared" ref="I22:J22" si="20">I14/I4</f>
        <v>#DIV/0!</v>
      </c>
      <c r="J22" s="19" t="e">
        <f t="shared" si="20"/>
        <v>#DIV/0!</v>
      </c>
      <c r="K22" s="17"/>
      <c r="L22" s="19" t="e">
        <f t="shared" ref="L22:R22" si="21">L14/L4</f>
        <v>#DIV/0!</v>
      </c>
      <c r="M22" s="19" t="e">
        <f t="shared" si="21"/>
        <v>#DIV/0!</v>
      </c>
      <c r="N22" s="19" t="e">
        <f t="shared" si="21"/>
        <v>#DIV/0!</v>
      </c>
      <c r="O22" s="19" t="e">
        <f t="shared" si="21"/>
        <v>#DIV/0!</v>
      </c>
      <c r="P22" s="19" t="e">
        <f t="shared" si="21"/>
        <v>#DIV/0!</v>
      </c>
      <c r="Q22" s="19">
        <f t="shared" si="21"/>
        <v>-0.41229653789150955</v>
      </c>
      <c r="R22" s="19" t="e">
        <f t="shared" si="21"/>
        <v>#DIV/0!</v>
      </c>
      <c r="S22" s="17"/>
    </row>
    <row r="23" spans="2:19" x14ac:dyDescent="0.35">
      <c r="B23" t="s">
        <v>47</v>
      </c>
      <c r="C23" s="19">
        <f t="shared" ref="C23:H23" si="22">C13/C12</f>
        <v>-2.201232529101381E-2</v>
      </c>
      <c r="D23" s="19">
        <f t="shared" si="22"/>
        <v>-2.7103526585153123E-2</v>
      </c>
      <c r="E23" s="19">
        <f t="shared" si="22"/>
        <v>-1.353767003836763E-2</v>
      </c>
      <c r="F23" s="19">
        <f t="shared" si="22"/>
        <v>-5.0517189578951925E-2</v>
      </c>
      <c r="G23" s="19">
        <f t="shared" si="22"/>
        <v>-3.7126100721415839E-2</v>
      </c>
      <c r="H23" s="19">
        <f>H13/H12</f>
        <v>-2.2055651423641076E-2</v>
      </c>
      <c r="I23" s="19" t="e">
        <f t="shared" ref="I23:J23" si="23">I13/I12</f>
        <v>#DIV/0!</v>
      </c>
      <c r="J23" s="19" t="e">
        <f t="shared" si="23"/>
        <v>#DIV/0!</v>
      </c>
      <c r="K23" s="17"/>
      <c r="L23" s="19" t="e">
        <f t="shared" ref="L23:R23" si="24">L13/L12</f>
        <v>#DIV/0!</v>
      </c>
      <c r="M23" s="19" t="e">
        <f t="shared" si="24"/>
        <v>#DIV/0!</v>
      </c>
      <c r="N23" s="19" t="e">
        <f t="shared" si="24"/>
        <v>#DIV/0!</v>
      </c>
      <c r="O23" s="19" t="e">
        <f t="shared" si="24"/>
        <v>#DIV/0!</v>
      </c>
      <c r="P23" s="19" t="e">
        <f t="shared" si="24"/>
        <v>#DIV/0!</v>
      </c>
      <c r="Q23" s="19">
        <f t="shared" si="24"/>
        <v>-2.547002568709977E-2</v>
      </c>
      <c r="R23" s="19" t="e">
        <f t="shared" si="24"/>
        <v>#DIV/0!</v>
      </c>
      <c r="S23" s="17"/>
    </row>
    <row r="24" spans="2:19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2:19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2:19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2:19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2:19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2:19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2:19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2:19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2:19" x14ac:dyDescent="0.3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3:19" x14ac:dyDescent="0.3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3:19" x14ac:dyDescent="0.3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3:19" x14ac:dyDescent="0.3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3:19" x14ac:dyDescent="0.3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3:19" x14ac:dyDescent="0.3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3:19" x14ac:dyDescent="0.3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3:19" x14ac:dyDescent="0.3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3:19" x14ac:dyDescent="0.3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3:19" x14ac:dyDescent="0.3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3:19" x14ac:dyDescent="0.3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3:19" x14ac:dyDescent="0.3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3:19" x14ac:dyDescent="0.3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3:19" x14ac:dyDescent="0.3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3:19" x14ac:dyDescent="0.3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3:19" x14ac:dyDescent="0.3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3:19" x14ac:dyDescent="0.3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3:19" x14ac:dyDescent="0.3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3:19" x14ac:dyDescent="0.3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3:19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3:19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3:19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3:19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3:19" x14ac:dyDescent="0.3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3:19" x14ac:dyDescent="0.3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3:19" x14ac:dyDescent="0.3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3:19" x14ac:dyDescent="0.3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3:19" x14ac:dyDescent="0.3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3:19" x14ac:dyDescent="0.3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3:19" x14ac:dyDescent="0.3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3:19" x14ac:dyDescent="0.3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3:19" x14ac:dyDescent="0.3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3:19" x14ac:dyDescent="0.3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3:19" x14ac:dyDescent="0.3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3:19" x14ac:dyDescent="0.3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3:19" x14ac:dyDescent="0.3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3:19" x14ac:dyDescent="0.3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3:19" x14ac:dyDescent="0.3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3:19" x14ac:dyDescent="0.3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3:19" x14ac:dyDescent="0.3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3:19" x14ac:dyDescent="0.3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3:19" x14ac:dyDescent="0.3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3:19" x14ac:dyDescent="0.3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3:19" x14ac:dyDescent="0.3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3:19" x14ac:dyDescent="0.3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3:19" x14ac:dyDescent="0.3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3:19" x14ac:dyDescent="0.3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3:19" x14ac:dyDescent="0.3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3:19" x14ac:dyDescent="0.3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3:19" x14ac:dyDescent="0.3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3:19" x14ac:dyDescent="0.3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3:19" x14ac:dyDescent="0.3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3:19" x14ac:dyDescent="0.3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3:19" x14ac:dyDescent="0.3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3:19" x14ac:dyDescent="0.3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3:19" x14ac:dyDescent="0.3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3:19" x14ac:dyDescent="0.3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3:19" x14ac:dyDescent="0.3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3:19" x14ac:dyDescent="0.3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3:19" x14ac:dyDescent="0.3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3:19" x14ac:dyDescent="0.3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3:19" x14ac:dyDescent="0.3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3:19" x14ac:dyDescent="0.3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</row>
    <row r="95" spans="3:19" x14ac:dyDescent="0.3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3:19" x14ac:dyDescent="0.3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3:19" x14ac:dyDescent="0.3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  <row r="98" spans="3:19" x14ac:dyDescent="0.3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3:19" x14ac:dyDescent="0.3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3:19" x14ac:dyDescent="0.3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3:19" x14ac:dyDescent="0.3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3:19" x14ac:dyDescent="0.3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3:19" x14ac:dyDescent="0.3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3:19" x14ac:dyDescent="0.3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3:19" x14ac:dyDescent="0.3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3:19" x14ac:dyDescent="0.3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3:19" x14ac:dyDescent="0.3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3:19" x14ac:dyDescent="0.3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3:19" x14ac:dyDescent="0.3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3:19" x14ac:dyDescent="0.3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3:19" x14ac:dyDescent="0.3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3:19" x14ac:dyDescent="0.3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</row>
    <row r="113" spans="3:19" x14ac:dyDescent="0.3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3:19" x14ac:dyDescent="0.3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3:19" x14ac:dyDescent="0.3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3:19" x14ac:dyDescent="0.3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3:19" x14ac:dyDescent="0.3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3:19" x14ac:dyDescent="0.3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3:19" x14ac:dyDescent="0.3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3:19" x14ac:dyDescent="0.3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3:19" x14ac:dyDescent="0.3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3:19" x14ac:dyDescent="0.3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3:19" x14ac:dyDescent="0.3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3:19" x14ac:dyDescent="0.3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</row>
    <row r="125" spans="3:19" x14ac:dyDescent="0.3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3:19" x14ac:dyDescent="0.3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3:19" x14ac:dyDescent="0.3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</row>
    <row r="128" spans="3:19" x14ac:dyDescent="0.3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3:19" x14ac:dyDescent="0.3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3:19" x14ac:dyDescent="0.3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3:19" x14ac:dyDescent="0.3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3:19" x14ac:dyDescent="0.3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3:19" x14ac:dyDescent="0.3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3:19" x14ac:dyDescent="0.3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3:19" x14ac:dyDescent="0.3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3:19" x14ac:dyDescent="0.3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3:19" x14ac:dyDescent="0.3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3:19" x14ac:dyDescent="0.3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3:19" x14ac:dyDescent="0.3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3:19" x14ac:dyDescent="0.3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3:19" x14ac:dyDescent="0.3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3:19" x14ac:dyDescent="0.3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3:19" x14ac:dyDescent="0.3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3:19" x14ac:dyDescent="0.3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3:19" x14ac:dyDescent="0.3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3:19" x14ac:dyDescent="0.3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3:19" x14ac:dyDescent="0.3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3:19" x14ac:dyDescent="0.3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3:19" x14ac:dyDescent="0.3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3:19" x14ac:dyDescent="0.3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3:19" x14ac:dyDescent="0.3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3:19" x14ac:dyDescent="0.3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3:19" x14ac:dyDescent="0.3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3:19" x14ac:dyDescent="0.3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3:19" x14ac:dyDescent="0.3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3:19" x14ac:dyDescent="0.3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3:19" x14ac:dyDescent="0.3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3:19" x14ac:dyDescent="0.3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3:19" x14ac:dyDescent="0.3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</row>
    <row r="160" spans="3:19" x14ac:dyDescent="0.3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</row>
    <row r="161" spans="3:19" x14ac:dyDescent="0.3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</row>
    <row r="162" spans="3:19" x14ac:dyDescent="0.3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3:19" x14ac:dyDescent="0.3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spans="3:19" x14ac:dyDescent="0.3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3:19" x14ac:dyDescent="0.3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3:19" x14ac:dyDescent="0.3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</row>
    <row r="167" spans="3:19" x14ac:dyDescent="0.3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3:19" x14ac:dyDescent="0.3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3:19" x14ac:dyDescent="0.3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</row>
    <row r="170" spans="3:19" x14ac:dyDescent="0.3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3:19" x14ac:dyDescent="0.3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3:19" x14ac:dyDescent="0.3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</row>
    <row r="173" spans="3:19" x14ac:dyDescent="0.3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</row>
    <row r="174" spans="3:19" x14ac:dyDescent="0.3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3:19" x14ac:dyDescent="0.3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</row>
    <row r="176" spans="3:19" x14ac:dyDescent="0.3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3:19" x14ac:dyDescent="0.3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3:19" x14ac:dyDescent="0.3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</row>
    <row r="179" spans="3:19" x14ac:dyDescent="0.3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3:19" x14ac:dyDescent="0.3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3:19" x14ac:dyDescent="0.3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</row>
    <row r="182" spans="3:19" x14ac:dyDescent="0.3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3:19" x14ac:dyDescent="0.3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3:19" x14ac:dyDescent="0.3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</row>
    <row r="185" spans="3:19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3:19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3:19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</row>
    <row r="188" spans="3:19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3:19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3:19" x14ac:dyDescent="0.3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</row>
    <row r="191" spans="3:19" x14ac:dyDescent="0.3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3:19" x14ac:dyDescent="0.3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3:19" x14ac:dyDescent="0.3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</row>
    <row r="194" spans="3:19" x14ac:dyDescent="0.3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3:19" x14ac:dyDescent="0.3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3:19" x14ac:dyDescent="0.3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</row>
    <row r="197" spans="3:19" x14ac:dyDescent="0.3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8" spans="3:19" x14ac:dyDescent="0.3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</row>
    <row r="199" spans="3:19" x14ac:dyDescent="0.3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</row>
    <row r="200" spans="3:19" x14ac:dyDescent="0.3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3:19" x14ac:dyDescent="0.3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3:19" x14ac:dyDescent="0.3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3:19" x14ac:dyDescent="0.3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3:19" x14ac:dyDescent="0.3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</row>
    <row r="205" spans="3:19" x14ac:dyDescent="0.3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</row>
    <row r="206" spans="3:19" x14ac:dyDescent="0.3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3:19" x14ac:dyDescent="0.3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3:19" x14ac:dyDescent="0.3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</row>
    <row r="209" spans="3:19" x14ac:dyDescent="0.3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3:19" x14ac:dyDescent="0.3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3:19" x14ac:dyDescent="0.3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</row>
    <row r="212" spans="3:19" x14ac:dyDescent="0.3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3:19" x14ac:dyDescent="0.3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3:19" x14ac:dyDescent="0.3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</row>
    <row r="215" spans="3:19" x14ac:dyDescent="0.3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</row>
    <row r="216" spans="3:19" x14ac:dyDescent="0.3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</row>
    <row r="217" spans="3:19" x14ac:dyDescent="0.3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</row>
    <row r="218" spans="3:19" x14ac:dyDescent="0.3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</row>
    <row r="219" spans="3:19" x14ac:dyDescent="0.3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</row>
    <row r="220" spans="3:19" x14ac:dyDescent="0.3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</row>
    <row r="221" spans="3:19" x14ac:dyDescent="0.3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</row>
    <row r="222" spans="3:19" x14ac:dyDescent="0.3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</row>
    <row r="223" spans="3:19" x14ac:dyDescent="0.3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</row>
    <row r="224" spans="3:19" x14ac:dyDescent="0.3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</row>
    <row r="225" spans="3:19" x14ac:dyDescent="0.3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</row>
    <row r="226" spans="3:19" x14ac:dyDescent="0.3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</row>
    <row r="227" spans="3:19" x14ac:dyDescent="0.3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</row>
    <row r="228" spans="3:19" x14ac:dyDescent="0.3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</row>
    <row r="229" spans="3:19" x14ac:dyDescent="0.3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</row>
    <row r="230" spans="3:19" x14ac:dyDescent="0.3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</row>
    <row r="231" spans="3:19" x14ac:dyDescent="0.3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</row>
    <row r="232" spans="3:19" x14ac:dyDescent="0.3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</row>
    <row r="233" spans="3:19" x14ac:dyDescent="0.3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</row>
    <row r="234" spans="3:19" x14ac:dyDescent="0.3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</row>
    <row r="235" spans="3:19" x14ac:dyDescent="0.3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</row>
    <row r="236" spans="3:19" x14ac:dyDescent="0.3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</row>
    <row r="237" spans="3:19" x14ac:dyDescent="0.3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</row>
    <row r="238" spans="3:19" x14ac:dyDescent="0.3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</row>
    <row r="239" spans="3:19" x14ac:dyDescent="0.3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</row>
    <row r="240" spans="3:19" x14ac:dyDescent="0.3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</row>
    <row r="241" spans="3:19" x14ac:dyDescent="0.3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</row>
    <row r="242" spans="3:19" x14ac:dyDescent="0.3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</row>
    <row r="243" spans="3:19" x14ac:dyDescent="0.3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</row>
    <row r="244" spans="3:19" x14ac:dyDescent="0.3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</row>
    <row r="245" spans="3:19" x14ac:dyDescent="0.3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</row>
    <row r="246" spans="3:19" x14ac:dyDescent="0.3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</row>
    <row r="247" spans="3:19" x14ac:dyDescent="0.3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</row>
    <row r="248" spans="3:19" x14ac:dyDescent="0.3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</row>
    <row r="249" spans="3:19" x14ac:dyDescent="0.3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</row>
    <row r="250" spans="3:19" x14ac:dyDescent="0.3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</row>
    <row r="251" spans="3:19" x14ac:dyDescent="0.3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</row>
    <row r="252" spans="3:19" x14ac:dyDescent="0.3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</row>
    <row r="253" spans="3:19" x14ac:dyDescent="0.3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</row>
    <row r="254" spans="3:19" x14ac:dyDescent="0.3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</row>
    <row r="255" spans="3:19" x14ac:dyDescent="0.3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</row>
    <row r="256" spans="3:19" x14ac:dyDescent="0.3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</row>
    <row r="257" spans="3:19" x14ac:dyDescent="0.3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</row>
    <row r="258" spans="3:19" x14ac:dyDescent="0.3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</row>
    <row r="259" spans="3:19" x14ac:dyDescent="0.3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</row>
    <row r="260" spans="3:19" x14ac:dyDescent="0.3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</row>
    <row r="261" spans="3:19" x14ac:dyDescent="0.3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</row>
    <row r="262" spans="3:19" x14ac:dyDescent="0.3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</row>
    <row r="263" spans="3:19" x14ac:dyDescent="0.3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</row>
    <row r="264" spans="3:19" x14ac:dyDescent="0.3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</row>
    <row r="265" spans="3:19" x14ac:dyDescent="0.3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</row>
    <row r="266" spans="3:19" x14ac:dyDescent="0.3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</row>
    <row r="267" spans="3:19" x14ac:dyDescent="0.3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</row>
    <row r="268" spans="3:19" x14ac:dyDescent="0.3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</row>
    <row r="269" spans="3:19" x14ac:dyDescent="0.3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</row>
    <row r="270" spans="3:19" x14ac:dyDescent="0.3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</row>
    <row r="271" spans="3:19" x14ac:dyDescent="0.3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</row>
    <row r="272" spans="3:19" x14ac:dyDescent="0.3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</row>
    <row r="273" spans="3:19" x14ac:dyDescent="0.3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</row>
    <row r="274" spans="3:19" x14ac:dyDescent="0.3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</row>
    <row r="275" spans="3:19" x14ac:dyDescent="0.3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</row>
    <row r="276" spans="3:19" x14ac:dyDescent="0.3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</row>
    <row r="277" spans="3:19" x14ac:dyDescent="0.3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</row>
    <row r="278" spans="3:19" x14ac:dyDescent="0.3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</row>
    <row r="279" spans="3:19" x14ac:dyDescent="0.3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</row>
    <row r="280" spans="3:19" x14ac:dyDescent="0.3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</row>
    <row r="281" spans="3:19" x14ac:dyDescent="0.3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</row>
    <row r="282" spans="3:19" x14ac:dyDescent="0.3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</row>
    <row r="283" spans="3:19" x14ac:dyDescent="0.3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</row>
    <row r="284" spans="3:19" x14ac:dyDescent="0.3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</row>
    <row r="285" spans="3:19" x14ac:dyDescent="0.3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</row>
    <row r="286" spans="3:19" x14ac:dyDescent="0.3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</row>
    <row r="287" spans="3:19" x14ac:dyDescent="0.3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</row>
    <row r="288" spans="3:19" x14ac:dyDescent="0.3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</row>
    <row r="289" spans="3:19" x14ac:dyDescent="0.3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</row>
    <row r="290" spans="3:19" x14ac:dyDescent="0.3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</row>
    <row r="291" spans="3:19" x14ac:dyDescent="0.3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</row>
    <row r="292" spans="3:19" x14ac:dyDescent="0.3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</row>
    <row r="293" spans="3:19" x14ac:dyDescent="0.3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</row>
    <row r="294" spans="3:19" x14ac:dyDescent="0.3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</row>
    <row r="295" spans="3:19" x14ac:dyDescent="0.3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</row>
    <row r="296" spans="3:19" x14ac:dyDescent="0.3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</row>
    <row r="297" spans="3:19" x14ac:dyDescent="0.3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</row>
    <row r="298" spans="3:19" x14ac:dyDescent="0.3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</row>
    <row r="299" spans="3:19" x14ac:dyDescent="0.3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</row>
    <row r="300" spans="3:19" x14ac:dyDescent="0.3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</row>
    <row r="301" spans="3:19" x14ac:dyDescent="0.3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</row>
    <row r="302" spans="3:19" x14ac:dyDescent="0.3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</row>
    <row r="303" spans="3:19" x14ac:dyDescent="0.3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</row>
    <row r="304" spans="3:19" x14ac:dyDescent="0.3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</row>
    <row r="305" spans="3:19" x14ac:dyDescent="0.3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</row>
    <row r="306" spans="3:19" x14ac:dyDescent="0.3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</row>
    <row r="307" spans="3:19" x14ac:dyDescent="0.3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</row>
    <row r="308" spans="3:19" x14ac:dyDescent="0.3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</row>
    <row r="309" spans="3:19" x14ac:dyDescent="0.3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</row>
    <row r="310" spans="3:19" x14ac:dyDescent="0.3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</row>
    <row r="311" spans="3:19" x14ac:dyDescent="0.3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</row>
    <row r="312" spans="3:19" x14ac:dyDescent="0.3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</row>
    <row r="313" spans="3:19" x14ac:dyDescent="0.3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</row>
    <row r="314" spans="3:19" x14ac:dyDescent="0.3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</row>
    <row r="315" spans="3:19" x14ac:dyDescent="0.3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</row>
    <row r="316" spans="3:19" x14ac:dyDescent="0.3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</row>
    <row r="317" spans="3:19" x14ac:dyDescent="0.3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</row>
    <row r="318" spans="3:19" x14ac:dyDescent="0.3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</row>
    <row r="319" spans="3:19" x14ac:dyDescent="0.3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</row>
    <row r="320" spans="3:19" x14ac:dyDescent="0.3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</row>
    <row r="321" spans="3:19" x14ac:dyDescent="0.3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</row>
    <row r="322" spans="3:19" x14ac:dyDescent="0.3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</row>
    <row r="323" spans="3:19" x14ac:dyDescent="0.3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</row>
    <row r="324" spans="3:19" x14ac:dyDescent="0.3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</row>
    <row r="325" spans="3:19" x14ac:dyDescent="0.3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</row>
    <row r="326" spans="3:19" x14ac:dyDescent="0.3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</row>
    <row r="327" spans="3:19" x14ac:dyDescent="0.3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</row>
    <row r="328" spans="3:19" x14ac:dyDescent="0.3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</row>
    <row r="329" spans="3:19" x14ac:dyDescent="0.3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</row>
    <row r="330" spans="3:19" x14ac:dyDescent="0.3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</row>
    <row r="331" spans="3:19" x14ac:dyDescent="0.3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</row>
    <row r="332" spans="3:19" x14ac:dyDescent="0.35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</row>
    <row r="333" spans="3:19" x14ac:dyDescent="0.35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</row>
    <row r="334" spans="3:19" x14ac:dyDescent="0.35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</row>
    <row r="335" spans="3:19" x14ac:dyDescent="0.3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</row>
    <row r="336" spans="3:19" x14ac:dyDescent="0.35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</row>
    <row r="337" spans="3:19" x14ac:dyDescent="0.35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</row>
    <row r="338" spans="3:19" x14ac:dyDescent="0.35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</row>
    <row r="339" spans="3:19" x14ac:dyDescent="0.35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</row>
    <row r="340" spans="3:19" x14ac:dyDescent="0.35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</row>
    <row r="341" spans="3:19" x14ac:dyDescent="0.35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</row>
    <row r="342" spans="3:19" x14ac:dyDescent="0.35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</row>
    <row r="343" spans="3:19" x14ac:dyDescent="0.35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</row>
    <row r="344" spans="3:19" x14ac:dyDescent="0.35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</row>
    <row r="345" spans="3:19" x14ac:dyDescent="0.3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</row>
    <row r="346" spans="3:19" x14ac:dyDescent="0.35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</row>
    <row r="347" spans="3:19" x14ac:dyDescent="0.35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</row>
    <row r="348" spans="3:19" x14ac:dyDescent="0.35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</row>
    <row r="349" spans="3:19" x14ac:dyDescent="0.35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</row>
    <row r="350" spans="3:19" x14ac:dyDescent="0.35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</row>
    <row r="351" spans="3:19" x14ac:dyDescent="0.35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</row>
    <row r="352" spans="3:19" x14ac:dyDescent="0.35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</row>
    <row r="353" spans="3:19" x14ac:dyDescent="0.35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</row>
    <row r="354" spans="3:19" x14ac:dyDescent="0.35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</row>
    <row r="355" spans="3:19" x14ac:dyDescent="0.3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</row>
    <row r="356" spans="3:19" x14ac:dyDescent="0.35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</row>
    <row r="357" spans="3:19" x14ac:dyDescent="0.35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</row>
    <row r="358" spans="3:19" x14ac:dyDescent="0.35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</row>
    <row r="359" spans="3:19" x14ac:dyDescent="0.35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</row>
    <row r="360" spans="3:19" x14ac:dyDescent="0.35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</row>
    <row r="361" spans="3:19" x14ac:dyDescent="0.35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</row>
    <row r="362" spans="3:19" x14ac:dyDescent="0.35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</row>
    <row r="363" spans="3:19" x14ac:dyDescent="0.35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</row>
    <row r="364" spans="3:19" x14ac:dyDescent="0.35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</row>
    <row r="365" spans="3:19" x14ac:dyDescent="0.3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</row>
    <row r="366" spans="3:19" x14ac:dyDescent="0.35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</row>
    <row r="367" spans="3:19" x14ac:dyDescent="0.35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</row>
    <row r="368" spans="3:19" x14ac:dyDescent="0.35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</row>
    <row r="369" spans="3:19" x14ac:dyDescent="0.35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</row>
    <row r="370" spans="3:19" x14ac:dyDescent="0.35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</row>
    <row r="371" spans="3:19" x14ac:dyDescent="0.35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</row>
    <row r="372" spans="3:19" x14ac:dyDescent="0.35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</row>
    <row r="373" spans="3:19" x14ac:dyDescent="0.35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</row>
    <row r="374" spans="3:19" x14ac:dyDescent="0.35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</row>
    <row r="375" spans="3:19" x14ac:dyDescent="0.3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</row>
    <row r="376" spans="3:19" x14ac:dyDescent="0.35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</row>
    <row r="377" spans="3:19" x14ac:dyDescent="0.35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</row>
    <row r="378" spans="3:19" x14ac:dyDescent="0.35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</row>
    <row r="379" spans="3:19" x14ac:dyDescent="0.35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</row>
    <row r="380" spans="3:19" x14ac:dyDescent="0.35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</row>
    <row r="381" spans="3:19" x14ac:dyDescent="0.35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</row>
    <row r="382" spans="3:19" x14ac:dyDescent="0.35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</row>
    <row r="383" spans="3:19" x14ac:dyDescent="0.35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</row>
    <row r="384" spans="3:19" x14ac:dyDescent="0.35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</row>
    <row r="385" spans="3:19" x14ac:dyDescent="0.3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</row>
  </sheetData>
  <hyperlinks>
    <hyperlink ref="A1" location="Main!A1" display="Main" xr:uid="{0B7A0122-C6D9-4E97-82EB-AAEE9716B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2024-08-23T06:03:41Z</dcterms:created>
  <dcterms:modified xsi:type="dcterms:W3CDTF">2024-08-23T16:13:09Z</dcterms:modified>
</cp:coreProperties>
</file>