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744E3AE-BA21-43D7-87C0-DC3AF42095A0}" xr6:coauthVersionLast="47" xr6:coauthVersionMax="47" xr10:uidLastSave="{00000000-0000-0000-0000-000000000000}"/>
  <bookViews>
    <workbookView xWindow="19095" yWindow="0" windowWidth="19410" windowHeight="20925" xr2:uid="{A5987127-2008-4A5B-9B52-8C43054147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H7" i="2"/>
  <c r="F7" i="2"/>
  <c r="E7" i="2"/>
  <c r="D7" i="2"/>
  <c r="C7" i="2"/>
  <c r="G7" i="2"/>
  <c r="C5" i="2"/>
  <c r="G5" i="2"/>
  <c r="C31" i="2"/>
  <c r="G31" i="2"/>
  <c r="G14" i="2"/>
  <c r="J14" i="2"/>
  <c r="J16" i="2" s="1"/>
  <c r="I14" i="2"/>
  <c r="I16" i="2" s="1"/>
  <c r="H14" i="2"/>
  <c r="H16" i="2" s="1"/>
  <c r="F14" i="2"/>
  <c r="F16" i="2" s="1"/>
  <c r="E14" i="2"/>
  <c r="E16" i="2" s="1"/>
  <c r="D14" i="2"/>
  <c r="D16" i="2" s="1"/>
  <c r="C14" i="2"/>
  <c r="C16" i="2" s="1"/>
  <c r="J7" i="1"/>
  <c r="J6" i="1"/>
  <c r="J5" i="1"/>
  <c r="J3" i="1"/>
  <c r="J4" i="1"/>
  <c r="G33" i="2" l="1"/>
  <c r="C23" i="2"/>
  <c r="C34" i="2"/>
  <c r="D23" i="2"/>
  <c r="D34" i="2"/>
  <c r="E23" i="2"/>
  <c r="E34" i="2"/>
  <c r="F23" i="2"/>
  <c r="F34" i="2"/>
  <c r="H23" i="2"/>
  <c r="H34" i="2"/>
  <c r="I23" i="2"/>
  <c r="I34" i="2"/>
  <c r="J23" i="2"/>
  <c r="J34" i="2"/>
  <c r="G16" i="2"/>
  <c r="G23" i="2" l="1"/>
  <c r="G34" i="2"/>
  <c r="J35" i="2"/>
  <c r="J26" i="2"/>
  <c r="I35" i="2"/>
  <c r="I26" i="2"/>
  <c r="H35" i="2"/>
  <c r="H26" i="2"/>
  <c r="F35" i="2"/>
  <c r="F26" i="2"/>
  <c r="E35" i="2"/>
  <c r="E26" i="2"/>
  <c r="D35" i="2"/>
  <c r="D26" i="2"/>
  <c r="C26" i="2"/>
  <c r="C35" i="2"/>
  <c r="C36" i="2" l="1"/>
  <c r="C28" i="2"/>
  <c r="C30" i="2" s="1"/>
  <c r="D36" i="2"/>
  <c r="D28" i="2"/>
  <c r="D30" i="2" s="1"/>
  <c r="E36" i="2"/>
  <c r="E28" i="2"/>
  <c r="E30" i="2" s="1"/>
  <c r="F36" i="2"/>
  <c r="F28" i="2"/>
  <c r="F30" i="2" s="1"/>
  <c r="H36" i="2"/>
  <c r="H28" i="2"/>
  <c r="H30" i="2" s="1"/>
  <c r="I36" i="2"/>
  <c r="I28" i="2"/>
  <c r="I30" i="2" s="1"/>
  <c r="J36" i="2"/>
  <c r="J28" i="2"/>
  <c r="J30" i="2" s="1"/>
  <c r="G35" i="2"/>
  <c r="G26" i="2"/>
  <c r="G36" i="2" l="1"/>
  <c r="G28" i="2"/>
  <c r="G30" i="2" s="1"/>
</calcChain>
</file>

<file path=xl/sharedStrings.xml><?xml version="1.0" encoding="utf-8"?>
<sst xmlns="http://schemas.openxmlformats.org/spreadsheetml/2006/main" count="57" uniqueCount="53">
  <si>
    <t>Visa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</si>
  <si>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</si>
  <si>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</si>
  <si>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</si>
  <si>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</si>
  <si>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</si>
  <si>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</si>
  <si>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</si>
  <si>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</si>
  <si>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</si>
  <si>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</si>
  <si>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</si>
  <si>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</si>
  <si>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</si>
  <si>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FY19</t>
  </si>
  <si>
    <t>FY20</t>
  </si>
  <si>
    <t>FY21</t>
  </si>
  <si>
    <t>FY22</t>
  </si>
  <si>
    <t>FY23</t>
  </si>
  <si>
    <t>FY24</t>
  </si>
  <si>
    <t>Q225</t>
  </si>
  <si>
    <t>Q325</t>
  </si>
  <si>
    <t>Q425</t>
  </si>
  <si>
    <t>Services</t>
  </si>
  <si>
    <t>Data Processing</t>
  </si>
  <si>
    <t>International Transactions</t>
  </si>
  <si>
    <t>Other</t>
  </si>
  <si>
    <t>Client incentives</t>
  </si>
  <si>
    <t>Revenue</t>
  </si>
  <si>
    <t>Personel</t>
  </si>
  <si>
    <t>Marketing</t>
  </si>
  <si>
    <t>Network &amp; Processing</t>
  </si>
  <si>
    <t>Gross Profit</t>
  </si>
  <si>
    <t>Professional fees</t>
  </si>
  <si>
    <t>D&amp;A</t>
  </si>
  <si>
    <t>G&amp;A</t>
  </si>
  <si>
    <t>Litigation</t>
  </si>
  <si>
    <t>Operating Profit</t>
  </si>
  <si>
    <t>Interest Expense</t>
  </si>
  <si>
    <t>Interest Income</t>
  </si>
  <si>
    <t>Pretax Income</t>
  </si>
  <si>
    <t>Tax Expense</t>
  </si>
  <si>
    <t>Net Income</t>
  </si>
  <si>
    <t>EPS</t>
  </si>
  <si>
    <t>Revenue Growth</t>
  </si>
  <si>
    <t>Gross Margin</t>
  </si>
  <si>
    <t>Operating Margin</t>
  </si>
  <si>
    <t>Tax Rate</t>
  </si>
  <si>
    <t>Nominal Payment Volume</t>
  </si>
  <si>
    <t>Cash Volume</t>
  </si>
  <si>
    <t>Total Volume</t>
  </si>
  <si>
    <t>Visa Processed Transactions</t>
  </si>
  <si>
    <t>Take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</si>
</sst>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9" fontId="2" fillId="0" borderId="0" xfId="1" applyFont="1"/>
    <xf numFmtId="0" fontId="0" fillId="0" borderId="0" xfId="0" applyFont="1"/>
    <xf numFmtId="164" fontId="0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62C9-4F22-4685-B3C0-B2F22ABE54AE}">
  <dimension ref="A1:K7"/>
  <sheetViews>
    <sheetView tabSelected="1" topLeftCell="D1" zoomScale="200" zoomScaleNormal="200" workbookViewId="0">
      <selection activeCell="J8" sqref="J8"/>
    </sheetView>
  </sheetViews>
  <sheetFormatPr defaultRowHeight="15" x14ac:dyDescent="0.25"/>
  <cols>
    <col min="1" max="1" width="4.285156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333.79</v>
      </c>
    </row>
    <row r="3" spans="1:11" x14ac:dyDescent="0.25">
      <c r="I3" t="s">
        <v>3</v>
      </c>
      <c r="J3" s="2">
        <f>1723.362347+4.835384+120.338948+9.24064</f>
        <v>1857.777319</v>
      </c>
      <c r="K3" s="4" t="s">
        <v>13</v>
      </c>
    </row>
    <row r="4" spans="1:11" x14ac:dyDescent="0.25">
      <c r="I4" t="s">
        <v>4</v>
      </c>
      <c r="J4" s="2">
        <f>+J2*J3</f>
        <v>620107.49130901007</v>
      </c>
    </row>
    <row r="5" spans="1:11" x14ac:dyDescent="0.25">
      <c r="I5" t="s">
        <v>5</v>
      </c>
      <c r="J5" s="2">
        <f>12367+3112+1967</f>
        <v>17446</v>
      </c>
      <c r="K5" s="4" t="s">
        <v>13</v>
      </c>
    </row>
    <row r="6" spans="1:11" x14ac:dyDescent="0.25">
      <c r="I6" t="s">
        <v>6</v>
      </c>
      <c r="J6" s="2">
        <f>16680+3929</f>
        <v>20609</v>
      </c>
      <c r="K6" s="4" t="s">
        <v>13</v>
      </c>
    </row>
    <row r="7" spans="1:11" x14ac:dyDescent="0.25">
      <c r="I7" t="s">
        <v>7</v>
      </c>
      <c r="J7" s="2">
        <f>+J4-J5+J6</f>
        <v>623270.49130901007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CF3A-21E6-4AF4-A423-4EB81A3F5CBA}">
  <dimension ref="A1:AR63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8" sqref="C8"/>
    </sheetView>
  </sheetViews>
  <sheetFormatPr defaultRowHeight="15" x14ac:dyDescent="0.25"/>
  <cols>
    <col min="1" max="1" width="5.42578125" bestFit="1" customWidth="1"/>
    <col min="2" max="2" width="25.5703125" customWidth="1"/>
  </cols>
  <sheetData>
    <row r="1" spans="1:44" x14ac:dyDescent="0.25">
      <c r="A1" s="3" t="s">
        <v>8</v>
      </c>
    </row>
    <row r="2" spans="1:44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20</v>
      </c>
      <c r="I2" s="4" t="s">
        <v>21</v>
      </c>
      <c r="J2" s="4" t="s">
        <v>22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44" x14ac:dyDescent="0.25">
      <c r="B3" t="s">
        <v>48</v>
      </c>
      <c r="C3" s="2">
        <v>1570</v>
      </c>
      <c r="D3" s="2"/>
      <c r="E3" s="2"/>
      <c r="F3" s="2"/>
      <c r="G3" s="2">
        <v>1659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25">
      <c r="B4" t="s">
        <v>49</v>
      </c>
      <c r="C4" s="2">
        <v>155</v>
      </c>
      <c r="D4" s="2"/>
      <c r="E4" s="2"/>
      <c r="F4" s="2"/>
      <c r="G4" s="2">
        <v>150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s="9" customFormat="1" x14ac:dyDescent="0.25">
      <c r="B5" s="9" t="s">
        <v>50</v>
      </c>
      <c r="C5" s="10">
        <f>+C3+C4</f>
        <v>1725</v>
      </c>
      <c r="D5" s="10"/>
      <c r="E5" s="10"/>
      <c r="F5" s="10"/>
      <c r="G5" s="10">
        <f>+G3+G4</f>
        <v>1809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s="9" customFormat="1" x14ac:dyDescent="0.25">
      <c r="B6" s="9" t="s">
        <v>51</v>
      </c>
      <c r="C6" s="10">
        <v>57472</v>
      </c>
      <c r="D6" s="10"/>
      <c r="E6" s="10"/>
      <c r="F6" s="10"/>
      <c r="G6" s="10">
        <v>63797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s="9" customFormat="1" x14ac:dyDescent="0.25">
      <c r="B7" s="9" t="s">
        <v>52</v>
      </c>
      <c r="C7" s="7">
        <f t="shared" ref="C7:F7" si="0">+C14/C6</f>
        <v>0.15022967706013363</v>
      </c>
      <c r="D7" s="7" t="e">
        <f t="shared" si="0"/>
        <v>#DIV/0!</v>
      </c>
      <c r="E7" s="7" t="e">
        <f t="shared" si="0"/>
        <v>#DIV/0!</v>
      </c>
      <c r="F7" s="7" t="e">
        <f t="shared" si="0"/>
        <v>#DIV/0!</v>
      </c>
      <c r="G7" s="7">
        <f>+G14/G6</f>
        <v>0.14906657052839475</v>
      </c>
      <c r="H7" s="7" t="e">
        <f t="shared" ref="H7:J7" si="1">+H14/H6</f>
        <v>#DIV/0!</v>
      </c>
      <c r="I7" s="7" t="e">
        <f t="shared" si="1"/>
        <v>#DIV/0!</v>
      </c>
      <c r="J7" s="7" t="e">
        <f t="shared" si="1"/>
        <v>#DIV/0!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25">
      <c r="B9" t="s">
        <v>23</v>
      </c>
      <c r="C9" s="2">
        <v>3915</v>
      </c>
      <c r="D9" s="2"/>
      <c r="E9" s="2"/>
      <c r="F9" s="2"/>
      <c r="G9" s="2">
        <v>4208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25">
      <c r="B10" t="s">
        <v>24</v>
      </c>
      <c r="C10" s="2">
        <v>4356</v>
      </c>
      <c r="D10" s="2"/>
      <c r="E10" s="2"/>
      <c r="F10" s="2"/>
      <c r="G10" s="2">
        <v>4745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5">
      <c r="B11" t="s">
        <v>25</v>
      </c>
      <c r="C11" s="2">
        <v>3019</v>
      </c>
      <c r="D11" s="2"/>
      <c r="E11" s="2"/>
      <c r="F11" s="2"/>
      <c r="G11" s="2">
        <v>3442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5">
      <c r="B12" t="s">
        <v>26</v>
      </c>
      <c r="C12" s="2">
        <v>692</v>
      </c>
      <c r="D12" s="2"/>
      <c r="E12" s="2"/>
      <c r="F12" s="2"/>
      <c r="G12" s="2">
        <v>912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25">
      <c r="B13" t="s">
        <v>27</v>
      </c>
      <c r="C13" s="2">
        <v>-3348</v>
      </c>
      <c r="D13" s="2"/>
      <c r="E13" s="2"/>
      <c r="F13" s="2"/>
      <c r="G13" s="2">
        <v>-3797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25">
      <c r="B14" s="1" t="s">
        <v>28</v>
      </c>
      <c r="C14" s="5">
        <f t="shared" ref="C14:F14" si="2">+SUM(C9:C13)</f>
        <v>8634</v>
      </c>
      <c r="D14" s="5">
        <f t="shared" si="2"/>
        <v>0</v>
      </c>
      <c r="E14" s="5">
        <f t="shared" si="2"/>
        <v>0</v>
      </c>
      <c r="F14" s="5">
        <f t="shared" si="2"/>
        <v>0</v>
      </c>
      <c r="G14" s="5">
        <f>+SUM(G9:G13)</f>
        <v>9510</v>
      </c>
      <c r="H14" s="5">
        <f t="shared" ref="H14:J14" si="3">+SUM(H9:H13)</f>
        <v>0</v>
      </c>
      <c r="I14" s="5">
        <f t="shared" si="3"/>
        <v>0</v>
      </c>
      <c r="J14" s="5">
        <f t="shared" si="3"/>
        <v>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25">
      <c r="B15" t="s">
        <v>31</v>
      </c>
      <c r="C15" s="2">
        <v>181</v>
      </c>
      <c r="D15" s="2"/>
      <c r="E15" s="2"/>
      <c r="F15" s="2"/>
      <c r="G15" s="2">
        <v>207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25">
      <c r="B16" t="s">
        <v>32</v>
      </c>
      <c r="C16" s="2">
        <f>+C14-C15</f>
        <v>8453</v>
      </c>
      <c r="D16" s="2">
        <f t="shared" ref="D16:J16" si="4">+D14-D15</f>
        <v>0</v>
      </c>
      <c r="E16" s="2">
        <f t="shared" si="4"/>
        <v>0</v>
      </c>
      <c r="F16" s="2">
        <f t="shared" si="4"/>
        <v>0</v>
      </c>
      <c r="G16" s="2">
        <f t="shared" si="4"/>
        <v>9303</v>
      </c>
      <c r="H16" s="2">
        <f t="shared" si="4"/>
        <v>0</v>
      </c>
      <c r="I16" s="2">
        <f t="shared" si="4"/>
        <v>0</v>
      </c>
      <c r="J16" s="2">
        <f t="shared" si="4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2:44" x14ac:dyDescent="0.25">
      <c r="B17" t="s">
        <v>29</v>
      </c>
      <c r="C17" s="2">
        <v>1479</v>
      </c>
      <c r="D17" s="2"/>
      <c r="E17" s="2"/>
      <c r="F17" s="2"/>
      <c r="G17" s="2">
        <v>1813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2:44" x14ac:dyDescent="0.25">
      <c r="B18" t="s">
        <v>30</v>
      </c>
      <c r="C18" s="2">
        <v>293</v>
      </c>
      <c r="D18" s="2"/>
      <c r="E18" s="2"/>
      <c r="F18" s="2"/>
      <c r="G18" s="2">
        <v>306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2:44" x14ac:dyDescent="0.25">
      <c r="B19" t="s">
        <v>33</v>
      </c>
      <c r="C19" s="2">
        <v>131</v>
      </c>
      <c r="D19" s="2"/>
      <c r="E19" s="2"/>
      <c r="F19" s="2"/>
      <c r="G19" s="2">
        <v>143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2:44" x14ac:dyDescent="0.25">
      <c r="B20" t="s">
        <v>34</v>
      </c>
      <c r="C20" s="2">
        <v>247</v>
      </c>
      <c r="D20" s="2"/>
      <c r="E20" s="2"/>
      <c r="F20" s="2"/>
      <c r="G20" s="2">
        <v>282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2:44" x14ac:dyDescent="0.25">
      <c r="B21" t="s">
        <v>35</v>
      </c>
      <c r="C21" s="2">
        <v>340</v>
      </c>
      <c r="D21" s="2"/>
      <c r="E21" s="2"/>
      <c r="F21" s="2"/>
      <c r="G21" s="2">
        <v>481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2:44" x14ac:dyDescent="0.25">
      <c r="B22" t="s">
        <v>36</v>
      </c>
      <c r="C22" s="2">
        <v>9</v>
      </c>
      <c r="D22" s="2"/>
      <c r="E22" s="2"/>
      <c r="F22" s="2"/>
      <c r="G22" s="2">
        <v>44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2:44" x14ac:dyDescent="0.25">
      <c r="B23" t="s">
        <v>37</v>
      </c>
      <c r="C23" s="2">
        <f t="shared" ref="C23:F23" si="5">+C16-SUM(C17:C22)</f>
        <v>5954</v>
      </c>
      <c r="D23" s="2">
        <f t="shared" si="5"/>
        <v>0</v>
      </c>
      <c r="E23" s="2">
        <f t="shared" si="5"/>
        <v>0</v>
      </c>
      <c r="F23" s="2">
        <f t="shared" si="5"/>
        <v>0</v>
      </c>
      <c r="G23" s="2">
        <f>+G16-SUM(G17:G22)</f>
        <v>6234</v>
      </c>
      <c r="H23" s="2">
        <f t="shared" ref="H23:J23" si="6">+H16-SUM(H17:H22)</f>
        <v>0</v>
      </c>
      <c r="I23" s="2">
        <f t="shared" si="6"/>
        <v>0</v>
      </c>
      <c r="J23" s="2">
        <f t="shared" si="6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2:44" x14ac:dyDescent="0.25">
      <c r="B24" t="s">
        <v>38</v>
      </c>
      <c r="C24" s="2">
        <v>187</v>
      </c>
      <c r="D24" s="2"/>
      <c r="E24" s="2"/>
      <c r="F24" s="2"/>
      <c r="G24" s="2">
        <v>182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2:44" x14ac:dyDescent="0.25">
      <c r="B25" t="s">
        <v>39</v>
      </c>
      <c r="C25" s="2">
        <v>275</v>
      </c>
      <c r="D25" s="2"/>
      <c r="E25" s="2"/>
      <c r="F25" s="2"/>
      <c r="G25" s="2">
        <v>148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2:44" x14ac:dyDescent="0.25">
      <c r="B26" t="s">
        <v>40</v>
      </c>
      <c r="C26" s="2">
        <f t="shared" ref="C26:F26" si="7">+C23-C24+C25</f>
        <v>6042</v>
      </c>
      <c r="D26" s="2">
        <f t="shared" si="7"/>
        <v>0</v>
      </c>
      <c r="E26" s="2">
        <f t="shared" si="7"/>
        <v>0</v>
      </c>
      <c r="F26" s="2">
        <f t="shared" si="7"/>
        <v>0</v>
      </c>
      <c r="G26" s="2">
        <f>+G23-G24+G25</f>
        <v>6200</v>
      </c>
      <c r="H26" s="2">
        <f t="shared" ref="H26:J26" si="8">+H23-H24+H25</f>
        <v>0</v>
      </c>
      <c r="I26" s="2">
        <f t="shared" si="8"/>
        <v>0</v>
      </c>
      <c r="J26" s="2">
        <f t="shared" si="8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2:44" x14ac:dyDescent="0.25">
      <c r="B27" t="s">
        <v>41</v>
      </c>
      <c r="C27" s="2">
        <v>1152</v>
      </c>
      <c r="D27" s="2"/>
      <c r="E27" s="2"/>
      <c r="F27" s="2"/>
      <c r="G27" s="2">
        <v>1081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2:44" x14ac:dyDescent="0.25">
      <c r="B28" t="s">
        <v>42</v>
      </c>
      <c r="C28" s="2">
        <f t="shared" ref="C28:F28" si="9">+C26-C27</f>
        <v>4890</v>
      </c>
      <c r="D28" s="2">
        <f t="shared" si="9"/>
        <v>0</v>
      </c>
      <c r="E28" s="2">
        <f t="shared" si="9"/>
        <v>0</v>
      </c>
      <c r="F28" s="2">
        <f t="shared" si="9"/>
        <v>0</v>
      </c>
      <c r="G28" s="2">
        <f>+G26-G27</f>
        <v>5119</v>
      </c>
      <c r="H28" s="2">
        <f t="shared" ref="H28:J28" si="10">+H26-H27</f>
        <v>0</v>
      </c>
      <c r="I28" s="2">
        <f t="shared" si="10"/>
        <v>0</v>
      </c>
      <c r="J28" s="2">
        <f t="shared" si="10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2:4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2:44" x14ac:dyDescent="0.25">
      <c r="B30" t="s">
        <v>43</v>
      </c>
      <c r="C30" s="6">
        <f t="shared" ref="C30:F30" si="11">+C28/C31</f>
        <v>2.1270117442366248</v>
      </c>
      <c r="D30" s="6" t="e">
        <f t="shared" si="11"/>
        <v>#DIV/0!</v>
      </c>
      <c r="E30" s="6" t="e">
        <f t="shared" si="11"/>
        <v>#DIV/0!</v>
      </c>
      <c r="F30" s="6" t="e">
        <f t="shared" si="11"/>
        <v>#DIV/0!</v>
      </c>
      <c r="G30" s="6">
        <f>+G28/G31</f>
        <v>2.4146226415094341</v>
      </c>
      <c r="H30" s="6" t="e">
        <f t="shared" ref="H30:J30" si="12">+H28/H31</f>
        <v>#DIV/0!</v>
      </c>
      <c r="I30" s="6" t="e">
        <f t="shared" si="12"/>
        <v>#DIV/0!</v>
      </c>
      <c r="J30" s="6" t="e">
        <f t="shared" si="12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2:44" x14ac:dyDescent="0.25">
      <c r="B31" t="s">
        <v>3</v>
      </c>
      <c r="C31" s="2">
        <f>2045+245+9</f>
        <v>2299</v>
      </c>
      <c r="D31" s="2"/>
      <c r="E31" s="2"/>
      <c r="F31" s="2"/>
      <c r="G31" s="2">
        <f>1985+5+120+10</f>
        <v>2120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2:4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2:44" x14ac:dyDescent="0.25">
      <c r="B33" s="1" t="s">
        <v>44</v>
      </c>
      <c r="C33" s="5"/>
      <c r="D33" s="5"/>
      <c r="E33" s="5"/>
      <c r="F33" s="5"/>
      <c r="G33" s="8">
        <f>+G14/C14-1</f>
        <v>0.10145934676858936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2:44" x14ac:dyDescent="0.25">
      <c r="B34" t="s">
        <v>45</v>
      </c>
      <c r="C34" s="7">
        <f t="shared" ref="C34:G34" si="13">+C16/C14</f>
        <v>0.9790363678480426</v>
      </c>
      <c r="D34" s="7" t="e">
        <f t="shared" si="13"/>
        <v>#DIV/0!</v>
      </c>
      <c r="E34" s="7" t="e">
        <f t="shared" si="13"/>
        <v>#DIV/0!</v>
      </c>
      <c r="F34" s="7" t="e">
        <f t="shared" si="13"/>
        <v>#DIV/0!</v>
      </c>
      <c r="G34" s="7">
        <f>+G16/G14</f>
        <v>0.97823343848580446</v>
      </c>
      <c r="H34" s="7" t="e">
        <f>+H16/H14</f>
        <v>#DIV/0!</v>
      </c>
      <c r="I34" s="7" t="e">
        <f>+I16/I14</f>
        <v>#DIV/0!</v>
      </c>
      <c r="J34" s="7" t="e">
        <f>+J16/J14</f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2:44" x14ac:dyDescent="0.25">
      <c r="B35" t="s">
        <v>46</v>
      </c>
      <c r="C35" s="7">
        <f t="shared" ref="C35:G35" si="14">+C23/C14</f>
        <v>0.68959925874449846</v>
      </c>
      <c r="D35" s="7" t="e">
        <f t="shared" si="14"/>
        <v>#DIV/0!</v>
      </c>
      <c r="E35" s="7" t="e">
        <f t="shared" si="14"/>
        <v>#DIV/0!</v>
      </c>
      <c r="F35" s="7" t="e">
        <f t="shared" si="14"/>
        <v>#DIV/0!</v>
      </c>
      <c r="G35" s="7">
        <f>+G23/G14</f>
        <v>0.65552050473186119</v>
      </c>
      <c r="H35" s="7" t="e">
        <f t="shared" ref="H35:J35" si="15">+H23/H14</f>
        <v>#DIV/0!</v>
      </c>
      <c r="I35" s="7" t="e">
        <f t="shared" si="15"/>
        <v>#DIV/0!</v>
      </c>
      <c r="J35" s="7" t="e">
        <f t="shared" si="15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2:44" x14ac:dyDescent="0.25">
      <c r="B36" t="s">
        <v>47</v>
      </c>
      <c r="C36" s="7">
        <f t="shared" ref="C36:G36" si="16">+C27/C26</f>
        <v>0.1906653426017875</v>
      </c>
      <c r="D36" s="7" t="e">
        <f t="shared" si="16"/>
        <v>#DIV/0!</v>
      </c>
      <c r="E36" s="7" t="e">
        <f t="shared" si="16"/>
        <v>#DIV/0!</v>
      </c>
      <c r="F36" s="7" t="e">
        <f t="shared" si="16"/>
        <v>#DIV/0!</v>
      </c>
      <c r="G36" s="7">
        <f>+G27/G26</f>
        <v>0.17435483870967741</v>
      </c>
      <c r="H36" s="7" t="e">
        <f t="shared" ref="H36:J36" si="17">+H27/H26</f>
        <v>#DIV/0!</v>
      </c>
      <c r="I36" s="7" t="e">
        <f t="shared" si="17"/>
        <v>#DIV/0!</v>
      </c>
      <c r="J36" s="7" t="e">
        <f t="shared" si="17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2:44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2:44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2:44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2:4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2:4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2:4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2:4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2:4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2:44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2:44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2:4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2:4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3:44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3:44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3:44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3:44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3:44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3:44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3:44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3:44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3:44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3:44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3:44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3:44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3:44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3:4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3:4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3:4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3:4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3:4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3:4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3:4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3:4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3:4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3:4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3:4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3:4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3:4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3:4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3:4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3:4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3:4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3:4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3:4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3:4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3:4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3:4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3:4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3:4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3:4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3:4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3:4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3:4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3:4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3:4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3:4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3:4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3:4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3:4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3:4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3:4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3:4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3:4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3:4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3:4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3:4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3:4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3:4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3:4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3:4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3:4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3:4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3:4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3:4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3:4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3:4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3:4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3:4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3:4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3:4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3:4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3:4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3:4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3:4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3:44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3:44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3:44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3:44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3:44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3:44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3:44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3:44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3:44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3:44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3:44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3:44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3:44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3:44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3:44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3:44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3:44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3:44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3:44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3:44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3:44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3:44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3:44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3:44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3:44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3:44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3:44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3:44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3:44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3:44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3:44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3:44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3:44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3:4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3:44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3:44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3:4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3:4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3:44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3:4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3:44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3:44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3:44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3:44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3:44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3:44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3:44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3:44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3:44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3:44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3:44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3:44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3:44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3:44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3:44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3:44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3:44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3:44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3:44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3:44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3:44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3:44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3:44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3:44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3:44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3:44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3:44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3:44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3:44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3:44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3:44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3:44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3:44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3:44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3:44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3:44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3:44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3:44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3:44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3:44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3:44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3:44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3:44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3:44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3:44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3:44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3:44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3:44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3:44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3:44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3:44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3:44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3:44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3:44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3:44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3:44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3:44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3:44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3:44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3:44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3:44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3:44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3:44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3:44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3:44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3:44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3:44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3:44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3:44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3:44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3:44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3:44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3:44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3:44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3:44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3:44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3:44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3:44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3:44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3:44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3:44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3:44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3:44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3:44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3:44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3:44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3:44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3:44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3:44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3:44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3:44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3:44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3:44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3:44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3:44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3:44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3:44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3:44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3:44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3:44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3:44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3:44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3:44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3:44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3:44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3:44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3:44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3:44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3:44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3:44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3:44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3:44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3:44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3:44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3:44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3:44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3:44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3:44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3:44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3:44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3:44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3:44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3:44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3:44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3:44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3:44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3:44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3:44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3:44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3:44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3:44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3:44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3:44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3:44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3:44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3:44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3:44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3:44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3:44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3:44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3:44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3:44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3:44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3:44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3:44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3:44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3:44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3:44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3:44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3:44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3:44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3:44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3:44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3:44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3:44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3:44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3:44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3:44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3:44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3:44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3:44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3:44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3:44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3:44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3:44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3:44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3:44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3:44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3:44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3:44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3:44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3:44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3:44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3:44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3:44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3:44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3:44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3:44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3:44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3:44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3:44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3:44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3:44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3:44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3:44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3:44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3:44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3:44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3:44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3:44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3:44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3:44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3:44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3:44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3:44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3:44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3:44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3:44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3:44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3:44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3:44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3:44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3:44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3:44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3:44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3:44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3:44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3:44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3:44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3:44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3:44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3:44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3:44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3:44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3:44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3:44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3:44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3:44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3:44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3:44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3:44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3:44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3:44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3:44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3:44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3:44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3:44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3:44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3:44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3:44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3:44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3:44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3:44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3:44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3:44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3:44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3:44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3:44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3:44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3:44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3:44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3:44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3:44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3:44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3:44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3:44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3:44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3:44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3:44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3:44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3:44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3:44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3:44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3:44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3:44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3:44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3:44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3:44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3:44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3:44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3:44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3:44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3:44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3:44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3:44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3:44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3:44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3:44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3:44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3:44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3:44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3:44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3:44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3:44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3:44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3:44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3:44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3:44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3:44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3:44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3:44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3:44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3:44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3:44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3:44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3:44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3:44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3:44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3:44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3:44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3:44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3:44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3:44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3:44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3:44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3:44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3:44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3:44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3:44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3:44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3:44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3:44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3:44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3:44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3:44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3:44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3:44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3:44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3:44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3:44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3:44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3:44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3:44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3:44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3:44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3:44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3:44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3:44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3:44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3:44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3:44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3:44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3:44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3:44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3:44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3:44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3:44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3:44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3:44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3:44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3:44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3:44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3:44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3:44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3:44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3:44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3:44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3:44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3:44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3:44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3:44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3:44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3:44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3:44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3:44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3:44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3:44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3:44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3:44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3:44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3:44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3:44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3:44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3:44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3:44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3:44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3:44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3:44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3:44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3:44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3:44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3:44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3:44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3:44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3:44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3:44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3:44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3:44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3:44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3:44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3:44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3:44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3:44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3:44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3:44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3:44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3:44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3:44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3:44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3:44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3:44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3:44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3:44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3:44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3:44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3:44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3:44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3:44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3:44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3:44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3:44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3:44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3:44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3:44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3:44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3:44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3:44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3:44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3:44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3:44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3:44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3:44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3:44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3:44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3:44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3:44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3:44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3:44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3:44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3:44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3:44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3:44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3:44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3:44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3:44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3:44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3:44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3:44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3:44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3:44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3:44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3:44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3:44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3:44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3:44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3:44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3:44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3:44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3:44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3:44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3:44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3:44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3:44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3:44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3:44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3:44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3:44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3:44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3:44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3:44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3:44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3:44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3:44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3:44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3:44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3:44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3:44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3:44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3:44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3:44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3:44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3:44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3:44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3:44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3:44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3:44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3:44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3:44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3:44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3:44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3:44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3:44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3:44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3:44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3:44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3:44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3:44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3:44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3:44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3:44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3:44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3:44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3:44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3:44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</sheetData>
  <hyperlinks>
    <hyperlink ref="A1" location="Main!A1" display="Main" xr:uid="{C629234C-D646-4973-8507-6ECE4C2197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2025-04-13T10:20:04Z</dcterms:created>
  <dcterms:modified xsi:type="dcterms:W3CDTF">2025-04-13T10:41:17Z</dcterms:modified>
</cp:coreProperties>
</file>