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BE23655-BA7F-49C7-9160-C73D57E43788}" xr6:coauthVersionLast="47" xr6:coauthVersionMax="47" xr10:uidLastSave="{00000000-0000-0000-0000-000000000000}"/>
  <bookViews>
    <workbookView xWindow="19095" yWindow="0" windowWidth="19410" windowHeight="20925" xr2:uid="{ED1C07FE-A50A-4536-AFF7-C55D5EA009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2" l="1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T31" i="2"/>
  <c r="S31" i="2"/>
  <c r="U31" i="2"/>
  <c r="U32" i="2"/>
  <c r="T32" i="2"/>
  <c r="S32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I7" i="2"/>
  <c r="J7" i="2" s="1"/>
  <c r="F28" i="2"/>
  <c r="F24" i="2"/>
  <c r="F22" i="2"/>
  <c r="F20" i="2"/>
  <c r="F19" i="2"/>
  <c r="F18" i="2"/>
  <c r="F16" i="2"/>
  <c r="F15" i="2"/>
  <c r="F14" i="2"/>
  <c r="F13" i="2"/>
  <c r="F12" i="2"/>
  <c r="F10" i="2"/>
  <c r="F9" i="2"/>
  <c r="F7" i="2"/>
  <c r="F4" i="2"/>
  <c r="J4" i="2"/>
  <c r="J5" i="2" s="1"/>
  <c r="J28" i="2"/>
  <c r="J24" i="2"/>
  <c r="J22" i="2"/>
  <c r="J20" i="2"/>
  <c r="J19" i="2"/>
  <c r="J18" i="2"/>
  <c r="J16" i="2"/>
  <c r="J15" i="2"/>
  <c r="J14" i="2"/>
  <c r="J13" i="2"/>
  <c r="J12" i="2"/>
  <c r="J10" i="2"/>
  <c r="J9" i="2"/>
  <c r="J8" i="2"/>
  <c r="N5" i="2"/>
  <c r="M5" i="2"/>
  <c r="L5" i="2"/>
  <c r="K5" i="2"/>
  <c r="I5" i="2"/>
  <c r="H5" i="2"/>
  <c r="G5" i="2"/>
  <c r="F5" i="2"/>
  <c r="E5" i="2"/>
  <c r="D5" i="2"/>
  <c r="C5" i="2"/>
  <c r="U11" i="2"/>
  <c r="U17" i="2" s="1"/>
  <c r="U21" i="2" s="1"/>
  <c r="U23" i="2" s="1"/>
  <c r="U25" i="2" s="1"/>
  <c r="U27" i="2" s="1"/>
  <c r="T11" i="2"/>
  <c r="T17" i="2" s="1"/>
  <c r="T21" i="2" s="1"/>
  <c r="T23" i="2" s="1"/>
  <c r="T25" i="2" s="1"/>
  <c r="T27" i="2" s="1"/>
  <c r="S11" i="2"/>
  <c r="S17" i="2" s="1"/>
  <c r="S21" i="2" s="1"/>
  <c r="S23" i="2" s="1"/>
  <c r="S25" i="2" s="1"/>
  <c r="S27" i="2" s="1"/>
  <c r="R11" i="2"/>
  <c r="R17" i="2" s="1"/>
  <c r="R21" i="2" s="1"/>
  <c r="R23" i="2" s="1"/>
  <c r="R25" i="2" s="1"/>
  <c r="R27" i="2" s="1"/>
  <c r="Q11" i="2"/>
  <c r="Q17" i="2" s="1"/>
  <c r="Q21" i="2" s="1"/>
  <c r="Q23" i="2" s="1"/>
  <c r="Q25" i="2" s="1"/>
  <c r="Q27" i="2" s="1"/>
  <c r="P11" i="2"/>
  <c r="P17" i="2" s="1"/>
  <c r="P21" i="2" s="1"/>
  <c r="T5" i="2"/>
  <c r="S5" i="2"/>
  <c r="R5" i="2"/>
  <c r="Q5" i="2"/>
  <c r="P5" i="2"/>
  <c r="U5" i="2"/>
  <c r="N11" i="2"/>
  <c r="N17" i="2" s="1"/>
  <c r="N21" i="2" s="1"/>
  <c r="N23" i="2" s="1"/>
  <c r="N25" i="2" s="1"/>
  <c r="N27" i="2" s="1"/>
  <c r="M11" i="2"/>
  <c r="M17" i="2" s="1"/>
  <c r="M21" i="2" s="1"/>
  <c r="M23" i="2" s="1"/>
  <c r="M25" i="2" s="1"/>
  <c r="M27" i="2" s="1"/>
  <c r="L11" i="2"/>
  <c r="L17" i="2" s="1"/>
  <c r="L21" i="2" s="1"/>
  <c r="L23" i="2" s="1"/>
  <c r="L25" i="2" s="1"/>
  <c r="L27" i="2" s="1"/>
  <c r="K11" i="2"/>
  <c r="K17" i="2" s="1"/>
  <c r="K21" i="2" s="1"/>
  <c r="K23" i="2" s="1"/>
  <c r="K25" i="2" s="1"/>
  <c r="K27" i="2" s="1"/>
  <c r="H6" i="1"/>
  <c r="H5" i="1"/>
  <c r="H31" i="2"/>
  <c r="H32" i="2"/>
  <c r="J11" i="2" l="1"/>
  <c r="I11" i="2"/>
  <c r="G11" i="2"/>
  <c r="F11" i="2"/>
  <c r="E11" i="2"/>
  <c r="D11" i="2"/>
  <c r="C11" i="2"/>
  <c r="H11" i="2"/>
  <c r="H4" i="1"/>
  <c r="H7" i="1" s="1"/>
  <c r="H17" i="2" l="1"/>
  <c r="H33" i="2"/>
  <c r="C17" i="2"/>
  <c r="C33" i="2"/>
  <c r="D17" i="2"/>
  <c r="D33" i="2"/>
  <c r="F17" i="2"/>
  <c r="F33" i="2"/>
  <c r="G17" i="2"/>
  <c r="G21" i="2" s="1"/>
  <c r="G33" i="2"/>
  <c r="J17" i="2"/>
  <c r="E17" i="2"/>
  <c r="E33" i="2"/>
  <c r="I17" i="2"/>
  <c r="H21" i="2" l="1"/>
  <c r="H34" i="2"/>
  <c r="G34" i="2"/>
  <c r="F21" i="2"/>
  <c r="F34" i="2"/>
  <c r="D21" i="2"/>
  <c r="D34" i="2"/>
  <c r="C21" i="2"/>
  <c r="C34" i="2"/>
  <c r="J21" i="2"/>
  <c r="E21" i="2"/>
  <c r="E34" i="2"/>
  <c r="I21" i="2"/>
  <c r="H23" i="2" l="1"/>
  <c r="H25" i="2" s="1"/>
  <c r="H27" i="2" s="1"/>
  <c r="H35" i="2"/>
  <c r="C23" i="2"/>
  <c r="C25" i="2" s="1"/>
  <c r="C27" i="2" s="1"/>
  <c r="C35" i="2"/>
  <c r="D23" i="2"/>
  <c r="D25" i="2" s="1"/>
  <c r="D27" i="2" s="1"/>
  <c r="D35" i="2"/>
  <c r="F23" i="2"/>
  <c r="F25" i="2" s="1"/>
  <c r="F27" i="2" s="1"/>
  <c r="F35" i="2"/>
  <c r="G23" i="2"/>
  <c r="G25" i="2" s="1"/>
  <c r="G27" i="2" s="1"/>
  <c r="G35" i="2"/>
  <c r="J23" i="2"/>
  <c r="J25" i="2" s="1"/>
  <c r="J27" i="2" s="1"/>
  <c r="E23" i="2"/>
  <c r="E25" i="2" s="1"/>
  <c r="E27" i="2" s="1"/>
  <c r="E35" i="2"/>
  <c r="I23" i="2"/>
  <c r="I25" i="2" s="1"/>
  <c r="I27" i="2" s="1"/>
</calcChain>
</file>

<file path=xl/sharedStrings.xml><?xml version="1.0" encoding="utf-8"?>
<sst xmlns="http://schemas.openxmlformats.org/spreadsheetml/2006/main" count="62" uniqueCount="58">
  <si>
    <t>Ebay</t>
  </si>
  <si>
    <t>numbers in mio USD</t>
  </si>
  <si>
    <t>EBAY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</si>
  <si>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</si>
  <si>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</si>
  <si>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</si>
  <si>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</si>
  <si>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</si>
  <si>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</si>
  <si>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</si>
  <si>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</si>
  <si>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</si>
  <si>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</si>
  <si>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Price</t>
  </si>
  <si>
    <t>Shares</t>
  </si>
  <si>
    <t>MC</t>
  </si>
  <si>
    <t>Cash</t>
  </si>
  <si>
    <t>Debt</t>
  </si>
  <si>
    <t>EV</t>
  </si>
  <si>
    <t>EPS</t>
  </si>
  <si>
    <t>COGS</t>
  </si>
  <si>
    <t>Gross Profit</t>
  </si>
  <si>
    <t>S&amp;M</t>
  </si>
  <si>
    <t>G&amp;A</t>
  </si>
  <si>
    <t>R&amp;D</t>
  </si>
  <si>
    <t>Operating Profit</t>
  </si>
  <si>
    <t>Interest Expense</t>
  </si>
  <si>
    <t>Other Income</t>
  </si>
  <si>
    <t>Pretax Income</t>
  </si>
  <si>
    <t>Tax Expense</t>
  </si>
  <si>
    <t>Net Income</t>
  </si>
  <si>
    <t>Discontinued Operations</t>
  </si>
  <si>
    <t>NI from continued Operations</t>
  </si>
  <si>
    <t>GMV</t>
  </si>
  <si>
    <t>Take Rate</t>
  </si>
  <si>
    <t>GMV Growth</t>
  </si>
  <si>
    <t>Revenue Growth</t>
  </si>
  <si>
    <t>Operating Margin</t>
  </si>
  <si>
    <t>Gross Margin</t>
  </si>
  <si>
    <t>Tax Rate</t>
  </si>
  <si>
    <t>Q125</t>
  </si>
  <si>
    <t>Q225</t>
  </si>
  <si>
    <t>Q325</t>
  </si>
  <si>
    <t>Q425</t>
  </si>
  <si>
    <t>Transaction losses</t>
  </si>
  <si>
    <t>Amortization</t>
  </si>
  <si>
    <t>Equity Investments</t>
  </si>
  <si>
    <t>Marketplace Revenue</t>
  </si>
  <si>
    <t>Advertising Revenue</t>
  </si>
  <si>
    <t>IR</t>
  </si>
  <si>
    <t>FY19</t>
  </si>
  <si>
    <t>FY20</t>
  </si>
  <si>
    <t>FY21</t>
  </si>
  <si>
    <t>FY22</t>
  </si>
  <si>
    <t>FY23</t>
  </si>
  <si>
    <t>FY24</t>
  </si>
  <si>
    <t>FY25</t>
  </si>
  <si>
    <t>Active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</si>
</sst>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0.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9" fontId="2" fillId="0" borderId="0" xfId="1" applyFont="1"/>
    <xf numFmtId="164" fontId="5" fillId="0" borderId="0" xfId="0" applyNumberFormat="1" applyFont="1"/>
    <xf numFmtId="165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6" fontId="2" fillId="0" borderId="0" xfId="1" applyNumberFormat="1" applyFont="1"/>
    <xf numFmtId="164" fontId="1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ebayinc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467F-95EF-40E7-A419-034BE92A4AF9}">
  <dimension ref="A1:I7"/>
  <sheetViews>
    <sheetView tabSelected="1" zoomScale="200" zoomScaleNormal="200" workbookViewId="0">
      <selection activeCell="H3" sqref="H3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13</v>
      </c>
      <c r="H2" s="2">
        <v>92.17</v>
      </c>
    </row>
    <row r="3" spans="1:9" x14ac:dyDescent="0.2">
      <c r="G3" s="2" t="s">
        <v>14</v>
      </c>
      <c r="H3" s="3">
        <v>457</v>
      </c>
      <c r="I3" s="4" t="s">
        <v>41</v>
      </c>
    </row>
    <row r="4" spans="1:9" x14ac:dyDescent="0.2">
      <c r="B4" s="2" t="s">
        <v>2</v>
      </c>
      <c r="G4" s="2" t="s">
        <v>15</v>
      </c>
      <c r="H4" s="3">
        <f>+H2*H3</f>
        <v>42121.69</v>
      </c>
    </row>
    <row r="5" spans="1:9" x14ac:dyDescent="0.2">
      <c r="B5" s="5" t="s">
        <v>49</v>
      </c>
      <c r="G5" s="2" t="s">
        <v>16</v>
      </c>
      <c r="H5" s="3">
        <f>2070+1680</f>
        <v>3750</v>
      </c>
      <c r="I5" s="4" t="s">
        <v>41</v>
      </c>
    </row>
    <row r="6" spans="1:9" x14ac:dyDescent="0.2">
      <c r="G6" s="2" t="s">
        <v>17</v>
      </c>
      <c r="H6" s="3">
        <f>1746+5002</f>
        <v>6748</v>
      </c>
      <c r="I6" s="4" t="s">
        <v>41</v>
      </c>
    </row>
    <row r="7" spans="1:9" x14ac:dyDescent="0.2">
      <c r="G7" s="2" t="s">
        <v>18</v>
      </c>
      <c r="H7" s="3">
        <f>+H4-H5+H6</f>
        <v>45119.69</v>
      </c>
    </row>
  </sheetData>
  <hyperlinks>
    <hyperlink ref="B5" r:id="rId1" xr:uid="{69E69191-8FDE-4C54-BC79-F7D09B48F3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4D81-598D-4355-8C6E-5A128DF97FC3}">
  <dimension ref="A1:BV500"/>
  <sheetViews>
    <sheetView zoomScale="200" zoomScaleNormal="2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S4" sqref="S4"/>
    </sheetView>
  </sheetViews>
  <sheetFormatPr defaultRowHeight="12.75" x14ac:dyDescent="0.2"/>
  <cols>
    <col min="1" max="1" width="4.7109375" style="2" bestFit="1" customWidth="1"/>
    <col min="2" max="2" width="27.42578125" style="2" bestFit="1" customWidth="1"/>
    <col min="3" max="16384" width="9.140625" style="2"/>
  </cols>
  <sheetData>
    <row r="1" spans="1:74" x14ac:dyDescent="0.2">
      <c r="A1" s="5" t="s">
        <v>3</v>
      </c>
    </row>
    <row r="2" spans="1:74" x14ac:dyDescent="0.2"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40</v>
      </c>
      <c r="L2" s="4" t="s">
        <v>41</v>
      </c>
      <c r="M2" s="4" t="s">
        <v>42</v>
      </c>
      <c r="N2" s="4" t="s">
        <v>43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</row>
    <row r="3" spans="1:74" x14ac:dyDescent="0.2">
      <c r="B3" s="9" t="s">
        <v>57</v>
      </c>
      <c r="C3" s="4">
        <v>133</v>
      </c>
      <c r="D3" s="4">
        <v>132</v>
      </c>
      <c r="E3" s="4">
        <v>132</v>
      </c>
      <c r="F3" s="4">
        <v>132</v>
      </c>
      <c r="G3" s="4">
        <v>132</v>
      </c>
      <c r="H3" s="4">
        <v>132</v>
      </c>
      <c r="I3" s="4">
        <v>133</v>
      </c>
      <c r="J3" s="4">
        <v>134</v>
      </c>
      <c r="K3" s="4">
        <v>134</v>
      </c>
      <c r="L3" s="4">
        <v>134</v>
      </c>
      <c r="M3" s="4"/>
      <c r="N3" s="4"/>
      <c r="P3" s="10"/>
      <c r="Q3" s="10"/>
      <c r="R3" s="10"/>
      <c r="S3" s="10">
        <v>134</v>
      </c>
      <c r="T3" s="10">
        <v>132</v>
      </c>
      <c r="U3" s="10">
        <v>134</v>
      </c>
      <c r="V3" s="10"/>
    </row>
    <row r="4" spans="1:74" x14ac:dyDescent="0.2">
      <c r="B4" s="2" t="s">
        <v>33</v>
      </c>
      <c r="C4" s="3">
        <v>18410</v>
      </c>
      <c r="D4" s="3">
        <v>18214</v>
      </c>
      <c r="E4" s="3">
        <v>17991</v>
      </c>
      <c r="F4" s="3">
        <f>+T4-SUM(C4:E4)</f>
        <v>18591</v>
      </c>
      <c r="G4" s="3">
        <v>18623</v>
      </c>
      <c r="H4" s="3">
        <v>18418</v>
      </c>
      <c r="I4" s="3">
        <v>18306</v>
      </c>
      <c r="J4" s="3">
        <f>+U4-SUM(G4:I4)</f>
        <v>19320</v>
      </c>
      <c r="K4" s="3">
        <v>18753</v>
      </c>
      <c r="L4" s="3">
        <v>19514</v>
      </c>
      <c r="M4" s="3"/>
      <c r="N4" s="3"/>
      <c r="O4" s="3"/>
      <c r="P4" s="3"/>
      <c r="Q4" s="3"/>
      <c r="R4" s="3"/>
      <c r="S4" s="12">
        <v>73250</v>
      </c>
      <c r="T4" s="3">
        <v>73206</v>
      </c>
      <c r="U4" s="3">
        <v>74667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B5" s="2" t="s">
        <v>34</v>
      </c>
      <c r="C5" s="11">
        <f t="shared" ref="C5" si="0">+C9/C4</f>
        <v>0.13633894622487777</v>
      </c>
      <c r="D5" s="11">
        <f t="shared" ref="D5" si="1">+D9/D4</f>
        <v>0.13945316789282969</v>
      </c>
      <c r="E5" s="11">
        <f t="shared" ref="E5" si="2">+E9/E4</f>
        <v>0.13895836807292536</v>
      </c>
      <c r="F5" s="11">
        <f t="shared" ref="F5" si="3">+F9/F4</f>
        <v>0.13780861707277714</v>
      </c>
      <c r="G5" s="11">
        <f t="shared" ref="G5" si="4">+G9/G4</f>
        <v>0.13724963754497127</v>
      </c>
      <c r="H5" s="11">
        <f t="shared" ref="H5" si="5">+H9/H4</f>
        <v>0.13964599847974807</v>
      </c>
      <c r="I5" s="11">
        <f t="shared" ref="I5" si="6">+I9/I4</f>
        <v>0.14071888998142684</v>
      </c>
      <c r="J5" s="11">
        <f t="shared" ref="J5" si="7">+J9/J4</f>
        <v>0.13348861283643892</v>
      </c>
      <c r="K5" s="11">
        <f t="shared" ref="K5" si="8">+K9/K4</f>
        <v>0.13784461152882205</v>
      </c>
      <c r="L5" s="11">
        <f t="shared" ref="L5" si="9">+L9/L4</f>
        <v>0.13989955929076561</v>
      </c>
      <c r="M5" s="11" t="e">
        <f t="shared" ref="M5" si="10">+M9/M4</f>
        <v>#DIV/0!</v>
      </c>
      <c r="N5" s="11" t="e">
        <f t="shared" ref="N5" si="11">+N9/N4</f>
        <v>#DIV/0!</v>
      </c>
      <c r="O5" s="3"/>
      <c r="P5" s="11" t="e">
        <f t="shared" ref="P5:T5" si="12">+P9/P4</f>
        <v>#DIV/0!</v>
      </c>
      <c r="Q5" s="11" t="e">
        <f t="shared" si="12"/>
        <v>#DIV/0!</v>
      </c>
      <c r="R5" s="11" t="e">
        <f t="shared" si="12"/>
        <v>#DIV/0!</v>
      </c>
      <c r="S5" s="11">
        <f t="shared" si="12"/>
        <v>0.13372013651877132</v>
      </c>
      <c r="T5" s="11">
        <f t="shared" si="12"/>
        <v>0.13813075430975602</v>
      </c>
      <c r="U5" s="11">
        <f>+U9/U4</f>
        <v>0.13771813518689649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B7" s="2" t="s">
        <v>47</v>
      </c>
      <c r="C7" s="3">
        <v>2193</v>
      </c>
      <c r="D7" s="3">
        <v>2173</v>
      </c>
      <c r="E7" s="3">
        <v>2134</v>
      </c>
      <c r="F7" s="3">
        <f>+T7-SUM(C7:E7)</f>
        <v>2169</v>
      </c>
      <c r="G7" s="3">
        <v>2172</v>
      </c>
      <c r="H7" s="3">
        <v>2174</v>
      </c>
      <c r="I7" s="3">
        <f>+I9-I8</f>
        <v>2168</v>
      </c>
      <c r="J7" s="3">
        <f>+U7-SUM(G7:I7)</f>
        <v>2134</v>
      </c>
      <c r="K7" s="3">
        <v>2143</v>
      </c>
      <c r="L7" s="3">
        <v>2248</v>
      </c>
      <c r="M7" s="3"/>
      <c r="N7" s="3"/>
      <c r="O7" s="3"/>
      <c r="P7" s="3"/>
      <c r="Q7" s="3"/>
      <c r="R7" s="3"/>
      <c r="S7" s="3">
        <v>8644</v>
      </c>
      <c r="T7" s="3">
        <v>8669</v>
      </c>
      <c r="U7" s="3">
        <v>8648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B8" s="2" t="s">
        <v>48</v>
      </c>
      <c r="C8" s="3">
        <v>317</v>
      </c>
      <c r="D8" s="3">
        <v>367</v>
      </c>
      <c r="E8" s="3">
        <v>366</v>
      </c>
      <c r="F8" s="3">
        <v>393</v>
      </c>
      <c r="G8" s="3">
        <v>384</v>
      </c>
      <c r="H8" s="3">
        <v>398</v>
      </c>
      <c r="I8" s="3">
        <v>408</v>
      </c>
      <c r="J8" s="3">
        <f>+U8-SUM(G8:I8)</f>
        <v>445</v>
      </c>
      <c r="K8" s="3">
        <v>442</v>
      </c>
      <c r="L8" s="3">
        <v>482</v>
      </c>
      <c r="M8" s="3"/>
      <c r="N8" s="3"/>
      <c r="O8" s="3"/>
      <c r="P8" s="3"/>
      <c r="Q8" s="3"/>
      <c r="R8" s="3"/>
      <c r="S8" s="3">
        <v>1151</v>
      </c>
      <c r="T8" s="3">
        <v>1443</v>
      </c>
      <c r="U8" s="3">
        <v>1635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B9" s="1" t="s">
        <v>12</v>
      </c>
      <c r="C9" s="7">
        <v>2510</v>
      </c>
      <c r="D9" s="7">
        <v>2540</v>
      </c>
      <c r="E9" s="7">
        <v>2500</v>
      </c>
      <c r="F9" s="7">
        <f>+T9-SUM(C9:E9)</f>
        <v>2562</v>
      </c>
      <c r="G9" s="7">
        <v>2556</v>
      </c>
      <c r="H9" s="7">
        <v>2572</v>
      </c>
      <c r="I9" s="7">
        <v>2576</v>
      </c>
      <c r="J9" s="7">
        <f>+U9-SUM(G9:I9)</f>
        <v>2579</v>
      </c>
      <c r="K9" s="7">
        <v>2585</v>
      </c>
      <c r="L9" s="7">
        <v>2730</v>
      </c>
      <c r="M9" s="7"/>
      <c r="N9" s="3"/>
      <c r="O9" s="3"/>
      <c r="P9" s="3"/>
      <c r="Q9" s="3"/>
      <c r="R9" s="3"/>
      <c r="S9" s="7">
        <v>9795</v>
      </c>
      <c r="T9" s="7">
        <v>10112</v>
      </c>
      <c r="U9" s="7">
        <v>10283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B10" s="2" t="s">
        <v>20</v>
      </c>
      <c r="C10" s="3">
        <v>700</v>
      </c>
      <c r="D10" s="3">
        <v>718</v>
      </c>
      <c r="E10" s="3">
        <v>705</v>
      </c>
      <c r="F10" s="3">
        <f>+T10-SUM(C10:E10)</f>
        <v>710</v>
      </c>
      <c r="G10" s="3">
        <v>700</v>
      </c>
      <c r="H10" s="3">
        <v>735</v>
      </c>
      <c r="I10" s="3">
        <v>727</v>
      </c>
      <c r="J10" s="3">
        <f>+U10-SUM(G10:I10)</f>
        <v>718</v>
      </c>
      <c r="K10" s="3">
        <v>723</v>
      </c>
      <c r="L10" s="3">
        <v>776</v>
      </c>
      <c r="M10" s="3"/>
      <c r="N10" s="3"/>
      <c r="O10" s="3"/>
      <c r="P10" s="3"/>
      <c r="Q10" s="3"/>
      <c r="R10" s="3"/>
      <c r="S10" s="3">
        <v>2680</v>
      </c>
      <c r="T10" s="3">
        <v>2833</v>
      </c>
      <c r="U10" s="3">
        <v>2880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B11" s="2" t="s">
        <v>21</v>
      </c>
      <c r="C11" s="3">
        <f t="shared" ref="C11:G11" si="13">+C9-C10</f>
        <v>1810</v>
      </c>
      <c r="D11" s="3">
        <f t="shared" si="13"/>
        <v>1822</v>
      </c>
      <c r="E11" s="3">
        <f t="shared" si="13"/>
        <v>1795</v>
      </c>
      <c r="F11" s="3">
        <f t="shared" si="13"/>
        <v>1852</v>
      </c>
      <c r="G11" s="3">
        <f t="shared" si="13"/>
        <v>1856</v>
      </c>
      <c r="H11" s="3">
        <f>+H9-H10</f>
        <v>1837</v>
      </c>
      <c r="I11" s="3">
        <f t="shared" ref="I11:U11" si="14">+I9-I10</f>
        <v>1849</v>
      </c>
      <c r="J11" s="3">
        <f t="shared" si="14"/>
        <v>1861</v>
      </c>
      <c r="K11" s="3">
        <f t="shared" si="14"/>
        <v>1862</v>
      </c>
      <c r="L11" s="3">
        <f t="shared" si="14"/>
        <v>1954</v>
      </c>
      <c r="M11" s="3">
        <f t="shared" si="14"/>
        <v>0</v>
      </c>
      <c r="N11" s="3">
        <f t="shared" si="14"/>
        <v>0</v>
      </c>
      <c r="O11" s="3"/>
      <c r="P11" s="3">
        <f t="shared" si="14"/>
        <v>0</v>
      </c>
      <c r="Q11" s="3">
        <f t="shared" si="14"/>
        <v>0</v>
      </c>
      <c r="R11" s="3">
        <f t="shared" si="14"/>
        <v>0</v>
      </c>
      <c r="S11" s="3">
        <f t="shared" si="14"/>
        <v>7115</v>
      </c>
      <c r="T11" s="3">
        <f t="shared" si="14"/>
        <v>7279</v>
      </c>
      <c r="U11" s="3">
        <f t="shared" si="14"/>
        <v>7403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B12" s="2" t="s">
        <v>22</v>
      </c>
      <c r="C12" s="3">
        <v>511</v>
      </c>
      <c r="D12" s="3">
        <v>566</v>
      </c>
      <c r="E12" s="3">
        <v>567</v>
      </c>
      <c r="F12" s="3">
        <f>+T12-SUM(C12:E12)</f>
        <v>573</v>
      </c>
      <c r="G12" s="3">
        <v>541</v>
      </c>
      <c r="H12" s="3">
        <v>577</v>
      </c>
      <c r="I12" s="3">
        <v>592</v>
      </c>
      <c r="J12" s="3">
        <f>+U12-SUM(G12:I12)</f>
        <v>609</v>
      </c>
      <c r="K12" s="3">
        <v>536</v>
      </c>
      <c r="L12" s="3">
        <v>586</v>
      </c>
      <c r="M12" s="3"/>
      <c r="N12" s="3"/>
      <c r="O12" s="3"/>
      <c r="P12" s="3"/>
      <c r="Q12" s="3"/>
      <c r="R12" s="3"/>
      <c r="S12" s="3">
        <v>2136</v>
      </c>
      <c r="T12" s="3">
        <v>2217</v>
      </c>
      <c r="U12" s="3">
        <v>2319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B13" s="2" t="s">
        <v>24</v>
      </c>
      <c r="C13" s="3">
        <v>352</v>
      </c>
      <c r="D13" s="3">
        <v>392</v>
      </c>
      <c r="E13" s="3">
        <v>401</v>
      </c>
      <c r="F13" s="3">
        <f>+T13-SUM(C13:E13)</f>
        <v>399</v>
      </c>
      <c r="G13" s="3">
        <v>351</v>
      </c>
      <c r="H13" s="3">
        <v>379</v>
      </c>
      <c r="I13" s="3">
        <v>374</v>
      </c>
      <c r="J13" s="3">
        <f>+U13-SUM(G13:I13)</f>
        <v>375</v>
      </c>
      <c r="K13" s="3">
        <v>362</v>
      </c>
      <c r="L13" s="3">
        <v>421</v>
      </c>
      <c r="M13" s="3"/>
      <c r="N13" s="3"/>
      <c r="O13" s="3"/>
      <c r="P13" s="3"/>
      <c r="Q13" s="3"/>
      <c r="R13" s="3"/>
      <c r="S13" s="3">
        <v>1330</v>
      </c>
      <c r="T13" s="3">
        <v>1544</v>
      </c>
      <c r="U13" s="3">
        <v>1479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23</v>
      </c>
      <c r="C14" s="3">
        <v>297</v>
      </c>
      <c r="D14" s="3">
        <v>251</v>
      </c>
      <c r="E14" s="3">
        <v>283</v>
      </c>
      <c r="F14" s="3">
        <f>+T14-SUM(C14:E14)</f>
        <v>365</v>
      </c>
      <c r="G14" s="3">
        <v>238</v>
      </c>
      <c r="H14" s="3">
        <v>241</v>
      </c>
      <c r="I14" s="3">
        <v>194</v>
      </c>
      <c r="J14" s="3">
        <f>+U14-SUM(G14:I14)</f>
        <v>241</v>
      </c>
      <c r="K14" s="3">
        <v>261</v>
      </c>
      <c r="L14" s="3">
        <v>371</v>
      </c>
      <c r="M14" s="3"/>
      <c r="N14" s="3"/>
      <c r="O14" s="3"/>
      <c r="P14" s="3"/>
      <c r="Q14" s="3"/>
      <c r="R14" s="3"/>
      <c r="S14" s="3">
        <v>963</v>
      </c>
      <c r="T14" s="3">
        <v>1196</v>
      </c>
      <c r="U14" s="3">
        <v>914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44</v>
      </c>
      <c r="C15" s="3">
        <v>84</v>
      </c>
      <c r="D15" s="3">
        <v>90</v>
      </c>
      <c r="E15" s="3">
        <v>85</v>
      </c>
      <c r="F15" s="3">
        <f>+T15-SUM(C15:E15)</f>
        <v>101</v>
      </c>
      <c r="G15" s="3">
        <v>91</v>
      </c>
      <c r="H15" s="3">
        <v>86</v>
      </c>
      <c r="I15" s="3">
        <v>89</v>
      </c>
      <c r="J15" s="3">
        <f>+U15-SUM(G15:I15)</f>
        <v>87</v>
      </c>
      <c r="K15" s="3">
        <v>81</v>
      </c>
      <c r="L15" s="3">
        <v>86</v>
      </c>
      <c r="M15" s="3"/>
      <c r="N15" s="3"/>
      <c r="O15" s="3"/>
      <c r="P15" s="3"/>
      <c r="Q15" s="3"/>
      <c r="R15" s="3"/>
      <c r="S15" s="3">
        <v>332</v>
      </c>
      <c r="T15" s="3">
        <v>360</v>
      </c>
      <c r="U15" s="3">
        <v>353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45</v>
      </c>
      <c r="C16" s="3">
        <v>8</v>
      </c>
      <c r="D16" s="3">
        <v>5</v>
      </c>
      <c r="E16" s="3">
        <v>4</v>
      </c>
      <c r="F16" s="3">
        <f>+T16-SUM(C16:E16)</f>
        <v>4</v>
      </c>
      <c r="G16" s="3">
        <v>4</v>
      </c>
      <c r="H16" s="3">
        <v>5</v>
      </c>
      <c r="I16" s="3">
        <v>5</v>
      </c>
      <c r="J16" s="3">
        <f>+U16-SUM(G16:I16)</f>
        <v>6</v>
      </c>
      <c r="K16" s="3">
        <v>6</v>
      </c>
      <c r="L16" s="3">
        <v>6</v>
      </c>
      <c r="M16" s="3"/>
      <c r="N16" s="3"/>
      <c r="O16" s="3"/>
      <c r="P16" s="3"/>
      <c r="Q16" s="3"/>
      <c r="R16" s="3"/>
      <c r="S16" s="3">
        <v>4</v>
      </c>
      <c r="T16" s="3">
        <v>21</v>
      </c>
      <c r="U16" s="3">
        <v>20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2" t="s">
        <v>25</v>
      </c>
      <c r="C17" s="3">
        <f t="shared" ref="C17:G17" si="15">+C11-SUM(C12:C16)</f>
        <v>558</v>
      </c>
      <c r="D17" s="3">
        <f t="shared" si="15"/>
        <v>518</v>
      </c>
      <c r="E17" s="3">
        <f t="shared" si="15"/>
        <v>455</v>
      </c>
      <c r="F17" s="3">
        <f t="shared" si="15"/>
        <v>410</v>
      </c>
      <c r="G17" s="3">
        <f t="shared" si="15"/>
        <v>631</v>
      </c>
      <c r="H17" s="3">
        <f>+H11-SUM(H12:H16)</f>
        <v>549</v>
      </c>
      <c r="I17" s="3">
        <f t="shared" ref="I17:U17" si="16">+I11-SUM(I12:I16)</f>
        <v>595</v>
      </c>
      <c r="J17" s="3">
        <f t="shared" si="16"/>
        <v>543</v>
      </c>
      <c r="K17" s="3">
        <f t="shared" si="16"/>
        <v>616</v>
      </c>
      <c r="L17" s="3">
        <f t="shared" si="16"/>
        <v>484</v>
      </c>
      <c r="M17" s="3">
        <f t="shared" si="16"/>
        <v>0</v>
      </c>
      <c r="N17" s="3">
        <f t="shared" si="16"/>
        <v>0</v>
      </c>
      <c r="O17" s="3"/>
      <c r="P17" s="3">
        <f t="shared" si="16"/>
        <v>0</v>
      </c>
      <c r="Q17" s="3">
        <f t="shared" si="16"/>
        <v>0</v>
      </c>
      <c r="R17" s="3">
        <f t="shared" si="16"/>
        <v>0</v>
      </c>
      <c r="S17" s="3">
        <f t="shared" si="16"/>
        <v>2350</v>
      </c>
      <c r="T17" s="3">
        <f t="shared" si="16"/>
        <v>1941</v>
      </c>
      <c r="U17" s="3">
        <f t="shared" si="16"/>
        <v>2318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B18" s="2" t="s">
        <v>46</v>
      </c>
      <c r="C18" s="3">
        <v>198</v>
      </c>
      <c r="D18" s="3">
        <v>-214</v>
      </c>
      <c r="E18" s="3">
        <v>1212</v>
      </c>
      <c r="F18" s="3">
        <f>+T18-SUM(C18:E18)</f>
        <v>636</v>
      </c>
      <c r="G18" s="3">
        <v>-97</v>
      </c>
      <c r="H18" s="3">
        <v>-222</v>
      </c>
      <c r="I18" s="3">
        <v>199</v>
      </c>
      <c r="J18" s="3">
        <f>+U18-SUM(G18:I18)</f>
        <v>44</v>
      </c>
      <c r="K18" s="3">
        <v>-2</v>
      </c>
      <c r="L18" s="3">
        <v>-4</v>
      </c>
      <c r="M18" s="3"/>
      <c r="N18" s="3"/>
      <c r="O18" s="3"/>
      <c r="P18" s="3"/>
      <c r="Q18" s="3"/>
      <c r="R18" s="3"/>
      <c r="S18" s="3">
        <v>-3786</v>
      </c>
      <c r="T18" s="3">
        <v>1832</v>
      </c>
      <c r="U18" s="3">
        <v>-76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26</v>
      </c>
      <c r="C19" s="3">
        <v>68</v>
      </c>
      <c r="D19" s="3">
        <v>65</v>
      </c>
      <c r="E19" s="3">
        <v>65</v>
      </c>
      <c r="F19" s="3">
        <f>+T19-SUM(C19:E19)</f>
        <v>65</v>
      </c>
      <c r="G19" s="3">
        <v>66</v>
      </c>
      <c r="H19" s="3">
        <v>65</v>
      </c>
      <c r="I19" s="3">
        <v>63</v>
      </c>
      <c r="J19" s="3">
        <f>+U19-SUM(G19:I19)</f>
        <v>65</v>
      </c>
      <c r="K19" s="3">
        <v>61</v>
      </c>
      <c r="L19" s="3">
        <v>62</v>
      </c>
      <c r="M19" s="3"/>
      <c r="N19" s="3"/>
      <c r="O19" s="3"/>
      <c r="P19" s="3"/>
      <c r="Q19" s="3"/>
      <c r="R19" s="3"/>
      <c r="S19" s="3">
        <v>235</v>
      </c>
      <c r="T19" s="3">
        <v>263</v>
      </c>
      <c r="U19" s="3">
        <v>259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27</v>
      </c>
      <c r="C20" s="3">
        <v>42</v>
      </c>
      <c r="D20" s="3">
        <v>46</v>
      </c>
      <c r="E20" s="3">
        <v>59</v>
      </c>
      <c r="F20" s="3">
        <f>+T20-SUM(C20:E20)</f>
        <v>50</v>
      </c>
      <c r="G20" s="3">
        <v>68</v>
      </c>
      <c r="H20" s="3">
        <v>66</v>
      </c>
      <c r="I20" s="3">
        <v>66</v>
      </c>
      <c r="J20" s="3">
        <f>+U20-SUM(G20:I20)</f>
        <v>95</v>
      </c>
      <c r="K20" s="3">
        <v>81</v>
      </c>
      <c r="L20" s="3">
        <v>59</v>
      </c>
      <c r="M20" s="3"/>
      <c r="N20" s="3"/>
      <c r="O20" s="3"/>
      <c r="P20" s="3"/>
      <c r="Q20" s="3"/>
      <c r="R20" s="3"/>
      <c r="S20" s="3">
        <v>70</v>
      </c>
      <c r="T20" s="3">
        <v>197</v>
      </c>
      <c r="U20" s="3">
        <v>295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B21" s="2" t="s">
        <v>28</v>
      </c>
      <c r="C21" s="3">
        <f t="shared" ref="C21:G21" si="17">+C17+C18-C19+C20</f>
        <v>730</v>
      </c>
      <c r="D21" s="3">
        <f t="shared" si="17"/>
        <v>285</v>
      </c>
      <c r="E21" s="3">
        <f t="shared" si="17"/>
        <v>1661</v>
      </c>
      <c r="F21" s="3">
        <f t="shared" si="17"/>
        <v>1031</v>
      </c>
      <c r="G21" s="3">
        <f t="shared" si="17"/>
        <v>536</v>
      </c>
      <c r="H21" s="3">
        <f>+H17+H18-H19+H20</f>
        <v>328</v>
      </c>
      <c r="I21" s="3">
        <f t="shared" ref="I21:U21" si="18">+I17+I18-I19+I20</f>
        <v>797</v>
      </c>
      <c r="J21" s="3">
        <f t="shared" si="18"/>
        <v>617</v>
      </c>
      <c r="K21" s="3">
        <f t="shared" si="18"/>
        <v>634</v>
      </c>
      <c r="L21" s="3">
        <f t="shared" si="18"/>
        <v>477</v>
      </c>
      <c r="M21" s="3">
        <f t="shared" si="18"/>
        <v>0</v>
      </c>
      <c r="N21" s="3">
        <f t="shared" si="18"/>
        <v>0</v>
      </c>
      <c r="O21" s="3"/>
      <c r="P21" s="3">
        <f t="shared" si="18"/>
        <v>0</v>
      </c>
      <c r="Q21" s="3">
        <f t="shared" si="18"/>
        <v>0</v>
      </c>
      <c r="R21" s="3">
        <f t="shared" si="18"/>
        <v>0</v>
      </c>
      <c r="S21" s="3">
        <f t="shared" si="18"/>
        <v>-1601</v>
      </c>
      <c r="T21" s="3">
        <f t="shared" si="18"/>
        <v>3707</v>
      </c>
      <c r="U21" s="3">
        <f t="shared" si="18"/>
        <v>2278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B22" s="2" t="s">
        <v>29</v>
      </c>
      <c r="C22" s="3">
        <v>161</v>
      </c>
      <c r="D22" s="3">
        <v>113</v>
      </c>
      <c r="E22" s="3">
        <v>355</v>
      </c>
      <c r="F22" s="3">
        <f>+T22-SUM(C22:E22)</f>
        <v>303</v>
      </c>
      <c r="G22" s="3">
        <v>97</v>
      </c>
      <c r="H22" s="3">
        <v>102</v>
      </c>
      <c r="I22" s="3">
        <v>161</v>
      </c>
      <c r="J22" s="3">
        <f>+U22-SUM(G22:I22)</f>
        <v>-63</v>
      </c>
      <c r="K22" s="3">
        <v>129</v>
      </c>
      <c r="L22" s="3">
        <v>108</v>
      </c>
      <c r="M22" s="3"/>
      <c r="N22" s="3"/>
      <c r="O22" s="3"/>
      <c r="P22" s="3"/>
      <c r="Q22" s="3"/>
      <c r="R22" s="3"/>
      <c r="S22" s="3">
        <v>-327</v>
      </c>
      <c r="T22" s="3">
        <v>932</v>
      </c>
      <c r="U22" s="3">
        <v>297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B23" s="2" t="s">
        <v>32</v>
      </c>
      <c r="C23" s="3">
        <f t="shared" ref="C23:G23" si="19">+C21-C22</f>
        <v>569</v>
      </c>
      <c r="D23" s="3">
        <f t="shared" si="19"/>
        <v>172</v>
      </c>
      <c r="E23" s="3">
        <f t="shared" si="19"/>
        <v>1306</v>
      </c>
      <c r="F23" s="3">
        <f t="shared" si="19"/>
        <v>728</v>
      </c>
      <c r="G23" s="3">
        <f t="shared" si="19"/>
        <v>439</v>
      </c>
      <c r="H23" s="3">
        <f>+H21-H22</f>
        <v>226</v>
      </c>
      <c r="I23" s="3">
        <f t="shared" ref="I23:N23" si="20">+I21-I22</f>
        <v>636</v>
      </c>
      <c r="J23" s="3">
        <f t="shared" si="20"/>
        <v>680</v>
      </c>
      <c r="K23" s="3">
        <f t="shared" si="20"/>
        <v>505</v>
      </c>
      <c r="L23" s="3">
        <f t="shared" si="20"/>
        <v>369</v>
      </c>
      <c r="M23" s="3">
        <f t="shared" si="20"/>
        <v>0</v>
      </c>
      <c r="N23" s="3">
        <f t="shared" si="20"/>
        <v>0</v>
      </c>
      <c r="O23" s="3"/>
      <c r="P23" s="3"/>
      <c r="Q23" s="3">
        <f t="shared" ref="Q23:T23" si="21">+Q21-Q22</f>
        <v>0</v>
      </c>
      <c r="R23" s="3">
        <f t="shared" si="21"/>
        <v>0</v>
      </c>
      <c r="S23" s="3">
        <f t="shared" si="21"/>
        <v>-1274</v>
      </c>
      <c r="T23" s="3">
        <f t="shared" si="21"/>
        <v>2775</v>
      </c>
      <c r="U23" s="3">
        <f>+U21-U22</f>
        <v>1981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B24" s="2" t="s">
        <v>31</v>
      </c>
      <c r="C24" s="3">
        <v>-2</v>
      </c>
      <c r="D24" s="3">
        <v>-1</v>
      </c>
      <c r="E24" s="3">
        <v>-1</v>
      </c>
      <c r="F24" s="3">
        <f>+T24-SUM(C24:E24)</f>
        <v>-4</v>
      </c>
      <c r="G24" s="3">
        <v>-1</v>
      </c>
      <c r="H24" s="3">
        <v>-2</v>
      </c>
      <c r="I24" s="3">
        <v>-2</v>
      </c>
      <c r="J24" s="3">
        <f>+U24-SUM(G24:I24)</f>
        <v>-1</v>
      </c>
      <c r="K24" s="3">
        <v>-2</v>
      </c>
      <c r="L24" s="3">
        <v>-1</v>
      </c>
      <c r="M24" s="3"/>
      <c r="N24" s="3"/>
      <c r="O24" s="3"/>
      <c r="P24" s="3"/>
      <c r="Q24" s="3"/>
      <c r="R24" s="3"/>
      <c r="S24" s="3">
        <v>5</v>
      </c>
      <c r="T24" s="3">
        <v>-8</v>
      </c>
      <c r="U24" s="3">
        <v>-6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B25" s="2" t="s">
        <v>30</v>
      </c>
      <c r="C25" s="3">
        <f t="shared" ref="C25:G25" si="22">+C23+C24</f>
        <v>567</v>
      </c>
      <c r="D25" s="3">
        <f t="shared" si="22"/>
        <v>171</v>
      </c>
      <c r="E25" s="3">
        <f t="shared" si="22"/>
        <v>1305</v>
      </c>
      <c r="F25" s="3">
        <f t="shared" si="22"/>
        <v>724</v>
      </c>
      <c r="G25" s="3">
        <f t="shared" si="22"/>
        <v>438</v>
      </c>
      <c r="H25" s="3">
        <f>+H23+H24</f>
        <v>224</v>
      </c>
      <c r="I25" s="3">
        <f t="shared" ref="I25:N25" si="23">+I23+I24</f>
        <v>634</v>
      </c>
      <c r="J25" s="3">
        <f t="shared" si="23"/>
        <v>679</v>
      </c>
      <c r="K25" s="3">
        <f t="shared" si="23"/>
        <v>503</v>
      </c>
      <c r="L25" s="3">
        <f t="shared" si="23"/>
        <v>368</v>
      </c>
      <c r="M25" s="3">
        <f t="shared" si="23"/>
        <v>0</v>
      </c>
      <c r="N25" s="3">
        <f t="shared" si="23"/>
        <v>0</v>
      </c>
      <c r="O25" s="3"/>
      <c r="P25" s="3"/>
      <c r="Q25" s="3">
        <f t="shared" ref="Q25:T25" si="24">+Q23+Q24</f>
        <v>0</v>
      </c>
      <c r="R25" s="3">
        <f t="shared" si="24"/>
        <v>0</v>
      </c>
      <c r="S25" s="3">
        <f t="shared" si="24"/>
        <v>-1269</v>
      </c>
      <c r="T25" s="3">
        <f t="shared" si="24"/>
        <v>2767</v>
      </c>
      <c r="U25" s="3">
        <f>+U23+U24</f>
        <v>1975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B27" s="2" t="s">
        <v>19</v>
      </c>
      <c r="C27" s="8">
        <f t="shared" ref="C27:J27" si="25">+C25/C28</f>
        <v>1.0558659217877095</v>
      </c>
      <c r="D27" s="8">
        <f t="shared" si="25"/>
        <v>0.3202247191011236</v>
      </c>
      <c r="E27" s="8">
        <f t="shared" si="25"/>
        <v>2.4669187145557654</v>
      </c>
      <c r="F27" s="8">
        <f t="shared" si="25"/>
        <v>1.3660377358490565</v>
      </c>
      <c r="G27" s="8">
        <f t="shared" si="25"/>
        <v>0.84883720930232553</v>
      </c>
      <c r="H27" s="8">
        <f t="shared" si="25"/>
        <v>0.44532803180914515</v>
      </c>
      <c r="I27" s="8">
        <f t="shared" si="25"/>
        <v>1.3018480492813143</v>
      </c>
      <c r="J27" s="8">
        <f t="shared" si="25"/>
        <v>1.3689516129032258</v>
      </c>
      <c r="K27" s="8">
        <f t="shared" ref="K27:N27" si="26">+K25/K28</f>
        <v>1.0770877944325481</v>
      </c>
      <c r="L27" s="8">
        <f t="shared" si="26"/>
        <v>0.79826464208242953</v>
      </c>
      <c r="M27" s="8" t="e">
        <f t="shared" si="26"/>
        <v>#DIV/0!</v>
      </c>
      <c r="N27" s="8" t="e">
        <f t="shared" si="26"/>
        <v>#DIV/0!</v>
      </c>
      <c r="O27" s="3"/>
      <c r="P27" s="3"/>
      <c r="Q27" s="8" t="e">
        <f t="shared" ref="Q27:U27" si="27">+Q25/Q28</f>
        <v>#DIV/0!</v>
      </c>
      <c r="R27" s="8" t="e">
        <f t="shared" si="27"/>
        <v>#DIV/0!</v>
      </c>
      <c r="S27" s="8">
        <f t="shared" si="27"/>
        <v>-2.274193548387097</v>
      </c>
      <c r="T27" s="8">
        <f t="shared" si="27"/>
        <v>5.2207547169811317</v>
      </c>
      <c r="U27" s="8">
        <f t="shared" si="27"/>
        <v>3.9818548387096775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">
      <c r="B28" s="2" t="s">
        <v>14</v>
      </c>
      <c r="C28" s="3">
        <v>537</v>
      </c>
      <c r="D28" s="3">
        <v>534</v>
      </c>
      <c r="E28" s="3">
        <v>529</v>
      </c>
      <c r="F28" s="3">
        <f>+T28</f>
        <v>530</v>
      </c>
      <c r="G28" s="3">
        <v>516</v>
      </c>
      <c r="H28" s="3">
        <v>503</v>
      </c>
      <c r="I28" s="3">
        <v>487</v>
      </c>
      <c r="J28" s="3">
        <f>+U28</f>
        <v>496</v>
      </c>
      <c r="K28" s="3">
        <v>467</v>
      </c>
      <c r="L28" s="3">
        <v>461</v>
      </c>
      <c r="M28" s="3"/>
      <c r="N28" s="3"/>
      <c r="O28" s="3"/>
      <c r="P28" s="3"/>
      <c r="Q28" s="3"/>
      <c r="R28" s="3"/>
      <c r="S28" s="3">
        <v>558</v>
      </c>
      <c r="T28" s="3">
        <v>530</v>
      </c>
      <c r="U28" s="3">
        <v>496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30" spans="2:7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B31" s="2" t="s">
        <v>35</v>
      </c>
      <c r="C31" s="3"/>
      <c r="D31" s="3"/>
      <c r="E31" s="3"/>
      <c r="F31" s="3"/>
      <c r="G31" s="3"/>
      <c r="H31" s="6">
        <f>+H4/D4-1</f>
        <v>1.1200175689030312E-2</v>
      </c>
      <c r="I31" s="6">
        <f t="shared" ref="I31:N31" si="28">+I4/E4-1</f>
        <v>1.7508754377188573E-2</v>
      </c>
      <c r="J31" s="6">
        <f t="shared" si="28"/>
        <v>3.921252218815563E-2</v>
      </c>
      <c r="K31" s="6">
        <f t="shared" si="28"/>
        <v>6.9806153680931349E-3</v>
      </c>
      <c r="L31" s="6">
        <f t="shared" si="28"/>
        <v>5.9507004017808729E-2</v>
      </c>
      <c r="M31" s="6">
        <f t="shared" si="28"/>
        <v>-1</v>
      </c>
      <c r="N31" s="6">
        <f t="shared" si="28"/>
        <v>-1</v>
      </c>
      <c r="O31" s="3"/>
      <c r="P31" s="3"/>
      <c r="Q31" s="3"/>
      <c r="R31" s="3"/>
      <c r="S31" s="6" t="e">
        <f t="shared" ref="S31:U31" si="29">+S4/R4-1</f>
        <v>#DIV/0!</v>
      </c>
      <c r="T31" s="6">
        <f t="shared" si="29"/>
        <v>-6.0068259385670508E-4</v>
      </c>
      <c r="U31" s="6">
        <f>+U4/T4-1</f>
        <v>1.9957380542578562E-2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B32" s="1" t="s">
        <v>36</v>
      </c>
      <c r="C32" s="7"/>
      <c r="D32" s="7"/>
      <c r="E32" s="7"/>
      <c r="F32" s="7"/>
      <c r="G32" s="7"/>
      <c r="H32" s="13">
        <f>+H9/D9-1</f>
        <v>1.2598425196850505E-2</v>
      </c>
      <c r="I32" s="13">
        <f t="shared" ref="I32:N32" si="30">+I9/E9-1</f>
        <v>3.0399999999999983E-2</v>
      </c>
      <c r="J32" s="13">
        <f t="shared" si="30"/>
        <v>6.6354410616704662E-3</v>
      </c>
      <c r="K32" s="13">
        <f t="shared" si="30"/>
        <v>1.1345852895148667E-2</v>
      </c>
      <c r="L32" s="13">
        <f t="shared" si="30"/>
        <v>6.1430793157076113E-2</v>
      </c>
      <c r="M32" s="13">
        <f t="shared" si="30"/>
        <v>-1</v>
      </c>
      <c r="N32" s="13">
        <f t="shared" si="30"/>
        <v>-1</v>
      </c>
      <c r="O32" s="3"/>
      <c r="P32" s="3"/>
      <c r="Q32" s="3"/>
      <c r="R32" s="3"/>
      <c r="S32" s="13" t="e">
        <f t="shared" ref="S32:U32" si="31">+S9/R9-1</f>
        <v>#DIV/0!</v>
      </c>
      <c r="T32" s="13">
        <f t="shared" si="31"/>
        <v>3.2363450740173549E-2</v>
      </c>
      <c r="U32" s="13">
        <f>+U9/T9-1</f>
        <v>1.6910601265822889E-2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">
      <c r="B33" s="2" t="s">
        <v>38</v>
      </c>
      <c r="C33" s="6">
        <f t="shared" ref="C33:G33" si="32">+C11/C9</f>
        <v>0.7211155378486056</v>
      </c>
      <c r="D33" s="6">
        <f t="shared" si="32"/>
        <v>0.71732283464566926</v>
      </c>
      <c r="E33" s="6">
        <f t="shared" si="32"/>
        <v>0.71799999999999997</v>
      </c>
      <c r="F33" s="6">
        <f t="shared" si="32"/>
        <v>0.72287275565964093</v>
      </c>
      <c r="G33" s="6">
        <f t="shared" si="32"/>
        <v>0.72613458528951491</v>
      </c>
      <c r="H33" s="6">
        <f>+H11/H9</f>
        <v>0.71423017107309483</v>
      </c>
      <c r="I33" s="6">
        <f t="shared" ref="I33:N33" si="33">+I11/I9</f>
        <v>0.71777950310559002</v>
      </c>
      <c r="J33" s="6">
        <f t="shared" si="33"/>
        <v>0.72159751841799147</v>
      </c>
      <c r="K33" s="6">
        <f t="shared" si="33"/>
        <v>0.72030947775628629</v>
      </c>
      <c r="L33" s="6">
        <f t="shared" si="33"/>
        <v>0.71575091575091576</v>
      </c>
      <c r="M33" s="6" t="e">
        <f t="shared" si="33"/>
        <v>#DIV/0!</v>
      </c>
      <c r="N33" s="6" t="e">
        <f t="shared" si="33"/>
        <v>#DIV/0!</v>
      </c>
      <c r="O33" s="3"/>
      <c r="P33" s="6" t="e">
        <f t="shared" ref="P33:U33" si="34">+P11/P9</f>
        <v>#DIV/0!</v>
      </c>
      <c r="Q33" s="6" t="e">
        <f t="shared" si="34"/>
        <v>#DIV/0!</v>
      </c>
      <c r="R33" s="6" t="e">
        <f t="shared" si="34"/>
        <v>#DIV/0!</v>
      </c>
      <c r="S33" s="6">
        <f t="shared" si="34"/>
        <v>0.72639101582440024</v>
      </c>
      <c r="T33" s="6">
        <f t="shared" si="34"/>
        <v>0.71983781645569622</v>
      </c>
      <c r="U33" s="6">
        <f t="shared" si="34"/>
        <v>0.71992609160750753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x14ac:dyDescent="0.2">
      <c r="B34" s="2" t="s">
        <v>37</v>
      </c>
      <c r="C34" s="6">
        <f t="shared" ref="C34:G34" si="35">+C17/C9</f>
        <v>0.22231075697211156</v>
      </c>
      <c r="D34" s="6">
        <f t="shared" si="35"/>
        <v>0.20393700787401575</v>
      </c>
      <c r="E34" s="6">
        <f t="shared" si="35"/>
        <v>0.182</v>
      </c>
      <c r="F34" s="6">
        <f t="shared" si="35"/>
        <v>0.16003122560499611</v>
      </c>
      <c r="G34" s="6">
        <f t="shared" si="35"/>
        <v>0.24687010954616589</v>
      </c>
      <c r="H34" s="6">
        <f>+H17/H9</f>
        <v>0.21345256609642302</v>
      </c>
      <c r="I34" s="6">
        <f t="shared" ref="I34:N34" si="36">+I17/I9</f>
        <v>0.23097826086956522</v>
      </c>
      <c r="J34" s="6">
        <f t="shared" si="36"/>
        <v>0.21054672353625437</v>
      </c>
      <c r="K34" s="6">
        <f t="shared" si="36"/>
        <v>0.23829787234042554</v>
      </c>
      <c r="L34" s="6">
        <f t="shared" si="36"/>
        <v>0.1772893772893773</v>
      </c>
      <c r="M34" s="6" t="e">
        <f t="shared" si="36"/>
        <v>#DIV/0!</v>
      </c>
      <c r="N34" s="6" t="e">
        <f t="shared" si="36"/>
        <v>#DIV/0!</v>
      </c>
      <c r="O34" s="3"/>
      <c r="P34" s="6" t="e">
        <f t="shared" ref="P34:U34" si="37">+P17/P9</f>
        <v>#DIV/0!</v>
      </c>
      <c r="Q34" s="6" t="e">
        <f t="shared" si="37"/>
        <v>#DIV/0!</v>
      </c>
      <c r="R34" s="6" t="e">
        <f t="shared" si="37"/>
        <v>#DIV/0!</v>
      </c>
      <c r="S34" s="6">
        <f t="shared" si="37"/>
        <v>0.23991832567636548</v>
      </c>
      <c r="T34" s="6">
        <f t="shared" si="37"/>
        <v>0.19195015822784811</v>
      </c>
      <c r="U34" s="6">
        <f t="shared" si="37"/>
        <v>0.22542059710201304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2:74" x14ac:dyDescent="0.2">
      <c r="B35" s="2" t="s">
        <v>39</v>
      </c>
      <c r="C35" s="6">
        <f t="shared" ref="C35:G35" si="38">+C22/C21</f>
        <v>0.22054794520547946</v>
      </c>
      <c r="D35" s="6">
        <f t="shared" si="38"/>
        <v>0.39649122807017545</v>
      </c>
      <c r="E35" s="6">
        <f t="shared" si="38"/>
        <v>0.21372667068031306</v>
      </c>
      <c r="F35" s="6">
        <f t="shared" si="38"/>
        <v>0.29388942774005822</v>
      </c>
      <c r="G35" s="6">
        <f t="shared" si="38"/>
        <v>0.18097014925373134</v>
      </c>
      <c r="H35" s="6">
        <f>+H22/H21</f>
        <v>0.31097560975609756</v>
      </c>
      <c r="I35" s="6">
        <f t="shared" ref="I35:N35" si="39">+I22/I21</f>
        <v>0.20200752823086573</v>
      </c>
      <c r="J35" s="6">
        <f t="shared" si="39"/>
        <v>-0.10210696920583469</v>
      </c>
      <c r="K35" s="6">
        <f t="shared" si="39"/>
        <v>0.20347003154574134</v>
      </c>
      <c r="L35" s="6">
        <f t="shared" si="39"/>
        <v>0.22641509433962265</v>
      </c>
      <c r="M35" s="6" t="e">
        <f t="shared" si="39"/>
        <v>#DIV/0!</v>
      </c>
      <c r="N35" s="6" t="e">
        <f t="shared" si="39"/>
        <v>#DIV/0!</v>
      </c>
      <c r="O35" s="3"/>
      <c r="P35" s="6" t="e">
        <f t="shared" ref="P35:U35" si="40">+P22/P21</f>
        <v>#DIV/0!</v>
      </c>
      <c r="Q35" s="6" t="e">
        <f t="shared" si="40"/>
        <v>#DIV/0!</v>
      </c>
      <c r="R35" s="6" t="e">
        <f t="shared" si="40"/>
        <v>#DIV/0!</v>
      </c>
      <c r="S35" s="6">
        <f t="shared" si="40"/>
        <v>0.20424734540911929</v>
      </c>
      <c r="T35" s="6">
        <f t="shared" si="40"/>
        <v>0.25141623954680337</v>
      </c>
      <c r="U35" s="6">
        <f t="shared" si="40"/>
        <v>0.13037752414398596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3:7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3:7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3:7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3:7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3:7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3:7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3:7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3:7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3:7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3:7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3:7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3:7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3:7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3:7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3:7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3:7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3:7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3:7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3:7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3:7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3:7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3:7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3:7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3:7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3:7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3:7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3:7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3:7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3:7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3:7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3:7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3:7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3:7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3:7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3:7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3:7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3:7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3:7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3:7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3:7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3:7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3:7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3:7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3:7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3:7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3:7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3:7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3:7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3:7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3:7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3:7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3:7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3:7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3:7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3:7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3:7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3:7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3:7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3:7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3:7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3:7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3:7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3:7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3:7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3:7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3:7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3:7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3:7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3:7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3:7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3:7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3:7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3:7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3:7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3:7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3:7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3:7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3:7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3:7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3:7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3:7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3:7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3:7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3:7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3:7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3:7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3:7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3:7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3:7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3:7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3:7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3:7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3:7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3:7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3:7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3:7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3:7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3:7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3:7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3:7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3:7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3:7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3:7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3:7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3:7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3:7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3:7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3:7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3:7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3:7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3:7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3:7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3:7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3:7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3:7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3:7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3:7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3:7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3:7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3:7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3:7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3:7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3:7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  <row r="377" spans="3:7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</row>
    <row r="378" spans="3:7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</row>
    <row r="379" spans="3:7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</row>
    <row r="380" spans="3:7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</row>
    <row r="381" spans="3:7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</row>
    <row r="382" spans="3:7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</row>
    <row r="383" spans="3:7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</row>
    <row r="384" spans="3:7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</row>
    <row r="385" spans="3:7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</row>
    <row r="386" spans="3:7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</row>
    <row r="387" spans="3:7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</row>
    <row r="388" spans="3:7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</row>
    <row r="389" spans="3:7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</row>
    <row r="390" spans="3:7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</row>
    <row r="391" spans="3:7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</row>
    <row r="392" spans="3:7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</row>
    <row r="393" spans="3:7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</row>
    <row r="394" spans="3:7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</row>
    <row r="395" spans="3:7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</row>
    <row r="396" spans="3:7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</row>
    <row r="397" spans="3:7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</row>
    <row r="398" spans="3:7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</row>
    <row r="399" spans="3:7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</row>
    <row r="400" spans="3:7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</row>
    <row r="401" spans="3:7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</row>
    <row r="402" spans="3:7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</row>
    <row r="403" spans="3:7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</row>
    <row r="404" spans="3:7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</row>
    <row r="405" spans="3:7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</row>
    <row r="406" spans="3:7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</row>
    <row r="407" spans="3:7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</row>
    <row r="408" spans="3:7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</row>
    <row r="409" spans="3:7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3:7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</row>
    <row r="411" spans="3:7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</row>
    <row r="412" spans="3:7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</row>
    <row r="413" spans="3:7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</row>
    <row r="414" spans="3:7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</row>
    <row r="415" spans="3:7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</row>
    <row r="416" spans="3:7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</row>
    <row r="417" spans="3:7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</row>
    <row r="418" spans="3:7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</row>
    <row r="419" spans="3:7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</row>
    <row r="420" spans="3:7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</row>
    <row r="421" spans="3:7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</row>
    <row r="422" spans="3:7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</row>
    <row r="423" spans="3:7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</row>
    <row r="424" spans="3:7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</row>
    <row r="425" spans="3:7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</row>
    <row r="426" spans="3:7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</row>
    <row r="427" spans="3:7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</row>
    <row r="428" spans="3:7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</row>
    <row r="429" spans="3:7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</row>
    <row r="430" spans="3:7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</row>
    <row r="431" spans="3:7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</row>
    <row r="432" spans="3:7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</row>
    <row r="433" spans="3:7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</row>
    <row r="434" spans="3:7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</row>
    <row r="435" spans="3:7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</row>
    <row r="436" spans="3:7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</row>
    <row r="437" spans="3:7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</row>
    <row r="438" spans="3:7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</row>
    <row r="439" spans="3:7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</row>
    <row r="440" spans="3:7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</row>
    <row r="441" spans="3:7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</row>
    <row r="442" spans="3:7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</row>
    <row r="443" spans="3:7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</row>
    <row r="444" spans="3:7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</row>
    <row r="445" spans="3:7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</row>
    <row r="446" spans="3:7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</row>
    <row r="447" spans="3:7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</row>
    <row r="448" spans="3:7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</row>
    <row r="449" spans="3:7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</row>
    <row r="450" spans="3:7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</row>
    <row r="451" spans="3:7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</row>
    <row r="452" spans="3:7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</row>
    <row r="453" spans="3:7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</row>
    <row r="454" spans="3:7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</row>
    <row r="455" spans="3:7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</row>
    <row r="456" spans="3:7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</row>
    <row r="457" spans="3:7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</row>
    <row r="458" spans="3:7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</row>
    <row r="459" spans="3:7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3:7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3:7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3:7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3:7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3:7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3:7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3:7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3:7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3:7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3:7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3:7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3:7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3:7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3:7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3:7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3:7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3:7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3:7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3:7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3:7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3:7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3:7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3:7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3:7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3:7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3:7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3:7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3:7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3:7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3:7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3:7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3:7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3:7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3:7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3:7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3:7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3:7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3:7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3:7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3:7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3:7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</sheetData>
  <hyperlinks>
    <hyperlink ref="A1" location="Main!A1" display="Main" xr:uid="{340CE212-9056-49A1-A643-44B9A2F7CD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2024-10-28T10:30:01Z</dcterms:created>
  <dcterms:modified xsi:type="dcterms:W3CDTF">2025-10-04T11:37:10Z</dcterms:modified>
</cp:coreProperties>
</file>