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BC4FC3B2-2A44-4551-BDB3-971607CA2B68}" xr6:coauthVersionLast="47" xr6:coauthVersionMax="47" xr10:uidLastSave="{00000000-0000-0000-0000-000000000000}"/>
  <bookViews>
    <workbookView xWindow="225" yWindow="3510" windowWidth="38175" windowHeight="15240" xr2:uid="{5523CAF6-C60C-4F2C-8205-704482A319E3}"/>
  </bookViews>
  <sheets>
    <sheet name="Main" sheetId="1" r:id="rId1"/>
    <sheet name="Quarters" sheetId="2" r:id="rId2"/>
    <sheet name="Mod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8" i="3" l="1"/>
  <c r="N28" i="3"/>
  <c r="M28" i="3"/>
  <c r="P28" i="3"/>
  <c r="O27" i="3"/>
  <c r="N27" i="3"/>
  <c r="M27" i="3"/>
  <c r="P27" i="3"/>
  <c r="O26" i="3"/>
  <c r="N26" i="3"/>
  <c r="M26" i="3"/>
  <c r="P26" i="3"/>
  <c r="F88" i="3"/>
  <c r="E88" i="3"/>
  <c r="D88" i="3"/>
  <c r="G88" i="3"/>
  <c r="F81" i="3"/>
  <c r="E81" i="3"/>
  <c r="D81" i="3"/>
  <c r="C81" i="3"/>
  <c r="G79" i="3"/>
  <c r="G81" i="3" s="1"/>
  <c r="E72" i="3"/>
  <c r="E74" i="3" s="1"/>
  <c r="F74" i="3"/>
  <c r="D74" i="3"/>
  <c r="C74" i="3"/>
  <c r="G73" i="3"/>
  <c r="G74" i="3" s="1"/>
  <c r="F68" i="3"/>
  <c r="F69" i="3" s="1"/>
  <c r="F87" i="3" s="1"/>
  <c r="E68" i="3"/>
  <c r="E69" i="3" s="1"/>
  <c r="E87" i="3" s="1"/>
  <c r="D68" i="3"/>
  <c r="D69" i="3" s="1"/>
  <c r="D87" i="3" s="1"/>
  <c r="D89" i="3" s="1"/>
  <c r="C68" i="3"/>
  <c r="C69" i="3"/>
  <c r="C87" i="3" s="1"/>
  <c r="G68" i="3"/>
  <c r="G69" i="3" s="1"/>
  <c r="G87" i="3" s="1"/>
  <c r="G89" i="3" s="1"/>
  <c r="F51" i="3"/>
  <c r="F57" i="3" s="1"/>
  <c r="E51" i="3"/>
  <c r="D51" i="3"/>
  <c r="C51" i="3"/>
  <c r="F56" i="3"/>
  <c r="E56" i="3"/>
  <c r="D56" i="3"/>
  <c r="C56" i="3"/>
  <c r="C57" i="3" s="1"/>
  <c r="G56" i="3"/>
  <c r="G51" i="3"/>
  <c r="E38" i="3"/>
  <c r="E39" i="3" s="1"/>
  <c r="F45" i="3"/>
  <c r="E45" i="3"/>
  <c r="D45" i="3"/>
  <c r="C45" i="3"/>
  <c r="F39" i="3"/>
  <c r="D39" i="3"/>
  <c r="C39" i="3"/>
  <c r="G45" i="3"/>
  <c r="G38" i="3"/>
  <c r="G39" i="3" s="1"/>
  <c r="G28" i="3"/>
  <c r="J6" i="1"/>
  <c r="J5" i="1"/>
  <c r="G10" i="3"/>
  <c r="G14" i="3" s="1"/>
  <c r="G18" i="3" s="1"/>
  <c r="G21" i="3" s="1"/>
  <c r="G23" i="3" s="1"/>
  <c r="F10" i="3"/>
  <c r="F14" i="3" s="1"/>
  <c r="F18" i="3" s="1"/>
  <c r="F21" i="3" s="1"/>
  <c r="F23" i="3" s="1"/>
  <c r="E10" i="3"/>
  <c r="E14" i="3" s="1"/>
  <c r="E18" i="3" s="1"/>
  <c r="E21" i="3" s="1"/>
  <c r="E23" i="3" s="1"/>
  <c r="D10" i="3"/>
  <c r="D14" i="3" s="1"/>
  <c r="D18" i="3" s="1"/>
  <c r="D21" i="3" s="1"/>
  <c r="D23" i="3" s="1"/>
  <c r="C10" i="3"/>
  <c r="C14" i="3" s="1"/>
  <c r="C18" i="3" s="1"/>
  <c r="C21" i="3" s="1"/>
  <c r="C23" i="3" s="1"/>
  <c r="H10" i="3"/>
  <c r="H14" i="3" s="1"/>
  <c r="H18" i="3" s="1"/>
  <c r="H21" i="3" s="1"/>
  <c r="H23" i="3" s="1"/>
  <c r="J4" i="1"/>
  <c r="J7" i="1" s="1"/>
  <c r="D57" i="3" l="1"/>
  <c r="G46" i="3"/>
  <c r="E57" i="3"/>
  <c r="D46" i="3"/>
  <c r="C46" i="3"/>
  <c r="G83" i="3"/>
  <c r="G85" i="3" s="1"/>
  <c r="C83" i="3"/>
  <c r="E83" i="3"/>
  <c r="E85" i="3" s="1"/>
  <c r="D83" i="3"/>
  <c r="F83" i="3"/>
  <c r="F46" i="3"/>
  <c r="G57" i="3"/>
  <c r="E89" i="3"/>
  <c r="F89" i="3"/>
  <c r="E46" i="3"/>
</calcChain>
</file>

<file path=xl/sharedStrings.xml><?xml version="1.0" encoding="utf-8"?>
<sst xmlns="http://schemas.openxmlformats.org/spreadsheetml/2006/main" count="143" uniqueCount="135">
  <si>
    <t>Redcare Pharmacy</t>
  </si>
  <si>
    <t>numbers in mio EUR</t>
  </si>
  <si>
    <t>Price</t>
  </si>
  <si>
    <t>Shares</t>
  </si>
  <si>
    <t>MC</t>
  </si>
  <si>
    <t>Cash</t>
  </si>
  <si>
    <t>Debt</t>
  </si>
  <si>
    <t>EV</t>
  </si>
  <si>
    <t>Q225</t>
  </si>
  <si>
    <t>Main</t>
  </si>
  <si>
    <t>H123</t>
  </si>
  <si>
    <t>H223</t>
  </si>
  <si>
    <t>H124</t>
  </si>
  <si>
    <t>H224</t>
  </si>
  <si>
    <t>H125</t>
  </si>
  <si>
    <t>H225</t>
  </si>
  <si>
    <t xml:space="preserve">Site Visists </t>
  </si>
  <si>
    <t>Numbers of Orders</t>
  </si>
  <si>
    <t>Repeat Order Rate</t>
  </si>
  <si>
    <t>Return Rate</t>
  </si>
  <si>
    <t>Active Costumers</t>
  </si>
  <si>
    <t>Average Basket Size</t>
  </si>
  <si>
    <t>Q124</t>
  </si>
  <si>
    <t>Q224</t>
  </si>
  <si>
    <t>Q324</t>
  </si>
  <si>
    <t>Q424</t>
  </si>
  <si>
    <t>Q125</t>
  </si>
  <si>
    <t>Q425</t>
  </si>
  <si>
    <t>Q325</t>
  </si>
  <si>
    <t>DACH Revenue</t>
  </si>
  <si>
    <t>International Revenue</t>
  </si>
  <si>
    <t>Revenue</t>
  </si>
  <si>
    <t>EPS</t>
  </si>
  <si>
    <t>COGS</t>
  </si>
  <si>
    <t>Gross Profit</t>
  </si>
  <si>
    <t>Other Income</t>
  </si>
  <si>
    <t>Selling and Distribution</t>
  </si>
  <si>
    <t>Amdin Expense</t>
  </si>
  <si>
    <t>Operating Income</t>
  </si>
  <si>
    <t>Finance Income</t>
  </si>
  <si>
    <t>Finance Expense</t>
  </si>
  <si>
    <t>Income from subsidies</t>
  </si>
  <si>
    <t>Pretax Income</t>
  </si>
  <si>
    <t>Tax Expense</t>
  </si>
  <si>
    <t>Minority Shares</t>
  </si>
  <si>
    <t>Net Income</t>
  </si>
  <si>
    <t>Revenue Growth</t>
  </si>
  <si>
    <t>PP&amp;E</t>
  </si>
  <si>
    <t>Leases</t>
  </si>
  <si>
    <t>Intangibles</t>
  </si>
  <si>
    <t>Deffered taxes</t>
  </si>
  <si>
    <t>Other financial assets</t>
  </si>
  <si>
    <t xml:space="preserve">Investments </t>
  </si>
  <si>
    <t>Non-Current Assets</t>
  </si>
  <si>
    <t>Inventories</t>
  </si>
  <si>
    <t>Account Receivables</t>
  </si>
  <si>
    <t>Prepayments and other</t>
  </si>
  <si>
    <t>Cash &amp; Cash Equivalents</t>
  </si>
  <si>
    <t>Current Assets</t>
  </si>
  <si>
    <t>Total Assets</t>
  </si>
  <si>
    <t>Gross Margin</t>
  </si>
  <si>
    <t>Operating Margin</t>
  </si>
  <si>
    <t>Tax Rate</t>
  </si>
  <si>
    <t>Equity</t>
  </si>
  <si>
    <t>Liabilities &amp; Equity</t>
  </si>
  <si>
    <t>Employee Benefits</t>
  </si>
  <si>
    <t>Deffered tax liability</t>
  </si>
  <si>
    <t>Non-Current Liabilties</t>
  </si>
  <si>
    <t>Account Payables</t>
  </si>
  <si>
    <t>Short-term debt</t>
  </si>
  <si>
    <t>Amounts due to banks</t>
  </si>
  <si>
    <t>Other</t>
  </si>
  <si>
    <t>Current Liabilities</t>
  </si>
  <si>
    <t>EBIT</t>
  </si>
  <si>
    <t>D&amp;A</t>
  </si>
  <si>
    <t>CFFO</t>
  </si>
  <si>
    <t>FX and other</t>
  </si>
  <si>
    <t>SBCs</t>
  </si>
  <si>
    <t>Income tax</t>
  </si>
  <si>
    <t>Change in account receivables</t>
  </si>
  <si>
    <t>Change in other net current assets</t>
  </si>
  <si>
    <t>Change in WC</t>
  </si>
  <si>
    <t>Change in inventories</t>
  </si>
  <si>
    <t>Change in account payables</t>
  </si>
  <si>
    <t>CFFI</t>
  </si>
  <si>
    <t>Investments in PP&amp;E</t>
  </si>
  <si>
    <t>Investments in intangibles</t>
  </si>
  <si>
    <t>Investments in financial assets</t>
  </si>
  <si>
    <t xml:space="preserve">Interests and Dividends </t>
  </si>
  <si>
    <t>CFFF</t>
  </si>
  <si>
    <t>Interest Paid</t>
  </si>
  <si>
    <t>Capital Increase through options</t>
  </si>
  <si>
    <t>Dividends to minorities</t>
  </si>
  <si>
    <t>Repayments of debt</t>
  </si>
  <si>
    <t>Convertible Bond</t>
  </si>
  <si>
    <t>Lease Payments</t>
  </si>
  <si>
    <t>FX effect</t>
  </si>
  <si>
    <t>Change in Cash</t>
  </si>
  <si>
    <t>Cash BoP</t>
  </si>
  <si>
    <t>Cash EoP</t>
  </si>
  <si>
    <t>CFO</t>
  </si>
  <si>
    <t>CapEx</t>
  </si>
  <si>
    <t>Free Cash Flow</t>
  </si>
  <si>
    <t>Founded</t>
  </si>
  <si>
    <t>Notes</t>
  </si>
  <si>
    <t>Data protection</t>
  </si>
  <si>
    <t>Distribution restrictions: no bonuses, discounts</t>
  </si>
  <si>
    <t xml:space="preserve">Regulation for prescription drugs (Rx) -&gt; Arzneimittelpreisbindung </t>
  </si>
  <si>
    <t>=&gt; fixed price for prescription drugs</t>
  </si>
  <si>
    <t>Management</t>
  </si>
  <si>
    <t>CEO</t>
  </si>
  <si>
    <t>COO</t>
  </si>
  <si>
    <t>Olaf Heinrich</t>
  </si>
  <si>
    <t>Jasper Eenhorst</t>
  </si>
  <si>
    <t>Theresa Holler</t>
  </si>
  <si>
    <t>Markets: Germany, Austria, France, Belgium, Italy, Netherlands, Switzerland</t>
  </si>
  <si>
    <t>13 Million costumers</t>
  </si>
  <si>
    <t>Segments</t>
  </si>
  <si>
    <t>RX</t>
  </si>
  <si>
    <t>OTC</t>
  </si>
  <si>
    <t>BPC</t>
  </si>
  <si>
    <t>Products</t>
  </si>
  <si>
    <t>prescription drugs</t>
  </si>
  <si>
    <t>non-prescription drugs</t>
  </si>
  <si>
    <t>Farmacy Market in Europe 250 billion EUR (2021), 65 billion EUR Germany</t>
  </si>
  <si>
    <t>Introduction of E-Rezept</t>
  </si>
  <si>
    <t>Competitors</t>
  </si>
  <si>
    <t>DocMorris, Atida Sante Discount, Boots Company, Amazon Pharmacy</t>
  </si>
  <si>
    <t>personal care</t>
  </si>
  <si>
    <t>Brands: Shopapotheke</t>
  </si>
  <si>
    <t>Rx Revenue</t>
  </si>
  <si>
    <t>Non Rx Revenue</t>
  </si>
  <si>
    <t>Rx Growth</t>
  </si>
  <si>
    <t>Non Rx Growth</t>
  </si>
  <si>
    <t>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</si>
</sst>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quotePrefix="1" applyFont="1"/>
    <xf numFmtId="0" fontId="6" fillId="0" borderId="0" xfId="2" applyFont="1"/>
    <xf numFmtId="9" fontId="1" fillId="0" borderId="0" xfId="0" applyNumberFormat="1" applyFont="1"/>
    <xf numFmtId="10" fontId="1" fillId="0" borderId="0" xfId="0" applyNumberFormat="1" applyFont="1"/>
    <xf numFmtId="164" fontId="4" fillId="0" borderId="0" xfId="0" applyNumberFormat="1" applyFont="1"/>
    <xf numFmtId="165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r.redcare-pharmacy.com/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D792-8C03-419B-ABE3-CBCAE966C8BA}">
  <dimension ref="A1:K24"/>
  <sheetViews>
    <sheetView tabSelected="1" zoomScale="200" zoomScaleNormal="200" workbookViewId="0">
      <selection activeCell="J3" sqref="J3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1" x14ac:dyDescent="0.2">
      <c r="A1" s="1" t="s">
        <v>0</v>
      </c>
    </row>
    <row r="2" spans="1:11" x14ac:dyDescent="0.2">
      <c r="A2" s="2" t="s">
        <v>1</v>
      </c>
      <c r="I2" s="2" t="s">
        <v>2</v>
      </c>
      <c r="J2" s="2">
        <v>87.86</v>
      </c>
    </row>
    <row r="3" spans="1:11" x14ac:dyDescent="0.2">
      <c r="I3" s="2" t="s">
        <v>3</v>
      </c>
      <c r="J3" s="3">
        <v>20.111349000000001</v>
      </c>
      <c r="K3" s="4" t="s">
        <v>8</v>
      </c>
    </row>
    <row r="4" spans="1:11" x14ac:dyDescent="0.2">
      <c r="B4" s="17" t="s">
        <v>134</v>
      </c>
      <c r="I4" s="2" t="s">
        <v>4</v>
      </c>
      <c r="J4" s="3">
        <f>+J2*J3</f>
        <v>1766.9831231400001</v>
      </c>
    </row>
    <row r="5" spans="1:11" x14ac:dyDescent="0.2">
      <c r="I5" s="2" t="s">
        <v>5</v>
      </c>
      <c r="J5" s="3">
        <f>94.792+220.916</f>
        <v>315.70799999999997</v>
      </c>
      <c r="K5" s="4" t="s">
        <v>8</v>
      </c>
    </row>
    <row r="6" spans="1:11" x14ac:dyDescent="0.2">
      <c r="B6" s="5" t="s">
        <v>117</v>
      </c>
      <c r="C6" s="6" t="s">
        <v>121</v>
      </c>
      <c r="D6" s="6"/>
      <c r="E6" s="6"/>
      <c r="F6" s="6"/>
      <c r="G6" s="7"/>
      <c r="I6" s="2" t="s">
        <v>6</v>
      </c>
      <c r="J6" s="3">
        <f>77.009+65.926+306.805</f>
        <v>449.74</v>
      </c>
      <c r="K6" s="4" t="s">
        <v>8</v>
      </c>
    </row>
    <row r="7" spans="1:11" x14ac:dyDescent="0.2">
      <c r="B7" s="8" t="s">
        <v>118</v>
      </c>
      <c r="C7" s="9" t="s">
        <v>122</v>
      </c>
      <c r="D7" s="9"/>
      <c r="E7" s="9"/>
      <c r="F7" s="9"/>
      <c r="G7" s="10"/>
      <c r="I7" s="2" t="s">
        <v>7</v>
      </c>
      <c r="J7" s="3">
        <f>+J4-J5+J6</f>
        <v>1901.0151231400002</v>
      </c>
    </row>
    <row r="8" spans="1:11" x14ac:dyDescent="0.2">
      <c r="B8" s="11" t="s">
        <v>119</v>
      </c>
      <c r="C8" s="2" t="s">
        <v>123</v>
      </c>
      <c r="G8" s="12"/>
    </row>
    <row r="9" spans="1:11" x14ac:dyDescent="0.2">
      <c r="B9" s="13" t="s">
        <v>120</v>
      </c>
      <c r="C9" s="14" t="s">
        <v>128</v>
      </c>
      <c r="D9" s="14"/>
      <c r="E9" s="14"/>
      <c r="F9" s="14"/>
      <c r="G9" s="15"/>
      <c r="I9" s="2" t="s">
        <v>103</v>
      </c>
      <c r="J9" s="2">
        <v>2001</v>
      </c>
    </row>
    <row r="11" spans="1:11" x14ac:dyDescent="0.2">
      <c r="I11" s="2" t="s">
        <v>109</v>
      </c>
    </row>
    <row r="12" spans="1:11" x14ac:dyDescent="0.2">
      <c r="B12" s="2" t="s">
        <v>104</v>
      </c>
      <c r="I12" s="2" t="s">
        <v>110</v>
      </c>
      <c r="J12" s="2" t="s">
        <v>112</v>
      </c>
    </row>
    <row r="13" spans="1:11" x14ac:dyDescent="0.2">
      <c r="B13" s="2" t="s">
        <v>107</v>
      </c>
      <c r="I13" s="2" t="s">
        <v>100</v>
      </c>
      <c r="J13" s="2" t="s">
        <v>113</v>
      </c>
    </row>
    <row r="14" spans="1:11" x14ac:dyDescent="0.2">
      <c r="B14" s="16" t="s">
        <v>108</v>
      </c>
      <c r="I14" s="2" t="s">
        <v>111</v>
      </c>
      <c r="J14" s="2" t="s">
        <v>114</v>
      </c>
    </row>
    <row r="15" spans="1:11" x14ac:dyDescent="0.2">
      <c r="B15" s="2" t="s">
        <v>105</v>
      </c>
    </row>
    <row r="16" spans="1:11" x14ac:dyDescent="0.2">
      <c r="B16" s="2" t="s">
        <v>106</v>
      </c>
    </row>
    <row r="17" spans="2:2" x14ac:dyDescent="0.2">
      <c r="B17" s="2" t="s">
        <v>115</v>
      </c>
    </row>
    <row r="18" spans="2:2" x14ac:dyDescent="0.2">
      <c r="B18" s="2" t="s">
        <v>116</v>
      </c>
    </row>
    <row r="19" spans="2:2" x14ac:dyDescent="0.2">
      <c r="B19" s="2" t="s">
        <v>124</v>
      </c>
    </row>
    <row r="20" spans="2:2" x14ac:dyDescent="0.2">
      <c r="B20" s="2" t="s">
        <v>125</v>
      </c>
    </row>
    <row r="21" spans="2:2" x14ac:dyDescent="0.2">
      <c r="B21" s="2" t="s">
        <v>129</v>
      </c>
    </row>
    <row r="23" spans="2:2" x14ac:dyDescent="0.2">
      <c r="B23" s="2" t="s">
        <v>126</v>
      </c>
    </row>
    <row r="24" spans="2:2" x14ac:dyDescent="0.2">
      <c r="B24" s="2" t="s">
        <v>127</v>
      </c>
    </row>
  </sheetData>
  <hyperlinks>
    <hyperlink ref="B4" r:id="rId1" xr:uid="{0009180C-2963-4DEF-91EE-20DBC81FA4ED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3EF6-0AB4-464C-8142-32F9CC065C5E}">
  <dimension ref="A1:J8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"/>
    </sheetView>
  </sheetViews>
  <sheetFormatPr defaultRowHeight="12.75" x14ac:dyDescent="0.2"/>
  <cols>
    <col min="1" max="1" width="5.42578125" style="2" bestFit="1" customWidth="1"/>
    <col min="2" max="2" width="29" style="2" customWidth="1"/>
    <col min="3" max="16384" width="9.140625" style="2"/>
  </cols>
  <sheetData>
    <row r="1" spans="1:10" x14ac:dyDescent="0.2">
      <c r="A1" s="17" t="s">
        <v>9</v>
      </c>
    </row>
    <row r="2" spans="1:10" x14ac:dyDescent="0.2">
      <c r="C2" s="4" t="s">
        <v>22</v>
      </c>
      <c r="D2" s="4" t="s">
        <v>23</v>
      </c>
      <c r="E2" s="4" t="s">
        <v>24</v>
      </c>
      <c r="F2" s="4" t="s">
        <v>25</v>
      </c>
      <c r="G2" s="4" t="s">
        <v>26</v>
      </c>
      <c r="H2" s="4" t="s">
        <v>8</v>
      </c>
      <c r="I2" s="4" t="s">
        <v>28</v>
      </c>
      <c r="J2" s="4" t="s">
        <v>27</v>
      </c>
    </row>
    <row r="3" spans="1:10" x14ac:dyDescent="0.2">
      <c r="B3" s="2" t="s">
        <v>16</v>
      </c>
      <c r="C3" s="2">
        <v>126.7</v>
      </c>
      <c r="D3" s="2">
        <v>125.6</v>
      </c>
      <c r="E3" s="2">
        <v>121.7</v>
      </c>
      <c r="F3" s="2">
        <v>135.9</v>
      </c>
      <c r="G3" s="2">
        <v>151.80000000000001</v>
      </c>
      <c r="H3" s="2">
        <v>141.5</v>
      </c>
    </row>
    <row r="4" spans="1:10" x14ac:dyDescent="0.2">
      <c r="B4" s="2" t="s">
        <v>17</v>
      </c>
      <c r="C4" s="2">
        <v>8.9</v>
      </c>
      <c r="D4" s="2">
        <v>8.6999999999999993</v>
      </c>
      <c r="E4" s="2">
        <v>8.8000000000000007</v>
      </c>
      <c r="F4" s="2">
        <v>10.1</v>
      </c>
      <c r="G4" s="2">
        <v>11.5</v>
      </c>
      <c r="H4" s="2">
        <v>10.5</v>
      </c>
    </row>
    <row r="5" spans="1:10" x14ac:dyDescent="0.2">
      <c r="B5" s="2" t="s">
        <v>18</v>
      </c>
      <c r="C5" s="18">
        <v>0.87</v>
      </c>
      <c r="D5" s="18">
        <v>0.87</v>
      </c>
      <c r="E5" s="18">
        <v>0.88</v>
      </c>
      <c r="F5" s="18">
        <v>0.88</v>
      </c>
      <c r="G5" s="18">
        <v>0.89</v>
      </c>
      <c r="H5" s="18">
        <v>0.89</v>
      </c>
    </row>
    <row r="6" spans="1:10" x14ac:dyDescent="0.2">
      <c r="B6" s="2" t="s">
        <v>19</v>
      </c>
      <c r="C6" s="19">
        <v>8.0000000000000002E-3</v>
      </c>
      <c r="D6" s="19">
        <v>7.0000000000000001E-3</v>
      </c>
      <c r="E6" s="19">
        <v>7.0000000000000001E-3</v>
      </c>
      <c r="F6" s="19">
        <v>7.0000000000000001E-3</v>
      </c>
      <c r="G6" s="19">
        <v>7.0000000000000001E-3</v>
      </c>
      <c r="H6" s="19">
        <v>7.0000000000000001E-3</v>
      </c>
    </row>
    <row r="7" spans="1:10" x14ac:dyDescent="0.2">
      <c r="B7" s="2" t="s">
        <v>20</v>
      </c>
      <c r="C7" s="2">
        <v>11.2</v>
      </c>
      <c r="D7" s="2">
        <v>11.6</v>
      </c>
      <c r="E7" s="2">
        <v>11.9</v>
      </c>
      <c r="F7" s="2">
        <v>12.5</v>
      </c>
      <c r="G7" s="2">
        <v>13.1</v>
      </c>
      <c r="H7" s="2">
        <v>13.5</v>
      </c>
    </row>
    <row r="8" spans="1:10" x14ac:dyDescent="0.2">
      <c r="B8" s="2" t="s">
        <v>21</v>
      </c>
      <c r="C8" s="2">
        <v>69.8</v>
      </c>
      <c r="D8" s="2">
        <v>68.400000000000006</v>
      </c>
      <c r="E8" s="2">
        <v>69</v>
      </c>
      <c r="F8" s="2">
        <v>67.5</v>
      </c>
      <c r="G8" s="2">
        <v>63.9</v>
      </c>
      <c r="H8" s="2">
        <v>65.59</v>
      </c>
    </row>
  </sheetData>
  <hyperlinks>
    <hyperlink ref="A1" location="Main!A1" display="Main" xr:uid="{EAA1A054-A8F7-46F2-86C0-B9C2CBF57E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3C0A2-09F8-4F83-BBEC-F9E8913EDB9F}">
  <dimension ref="A1:BG376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.42578125" style="2" bestFit="1" customWidth="1"/>
    <col min="2" max="2" width="26.5703125" style="2" customWidth="1"/>
    <col min="3" max="16384" width="9.140625" style="2"/>
  </cols>
  <sheetData>
    <row r="1" spans="1:59" x14ac:dyDescent="0.2">
      <c r="A1" s="17" t="s">
        <v>9</v>
      </c>
    </row>
    <row r="2" spans="1:59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15</v>
      </c>
      <c r="J2" s="2">
        <v>2018</v>
      </c>
      <c r="K2" s="2">
        <v>2019</v>
      </c>
      <c r="L2" s="2">
        <v>2020</v>
      </c>
      <c r="M2" s="2">
        <v>2021</v>
      </c>
      <c r="N2" s="2">
        <v>2022</v>
      </c>
      <c r="O2" s="2">
        <v>2023</v>
      </c>
      <c r="P2" s="2">
        <v>2024</v>
      </c>
      <c r="Q2" s="2">
        <v>2025</v>
      </c>
    </row>
    <row r="3" spans="1:59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59" x14ac:dyDescent="0.2">
      <c r="B4" s="2" t="s">
        <v>130</v>
      </c>
      <c r="C4" s="3"/>
      <c r="D4" s="3"/>
      <c r="E4" s="3"/>
      <c r="F4" s="3"/>
      <c r="G4" s="3"/>
      <c r="H4" s="3"/>
      <c r="I4" s="3"/>
      <c r="J4" s="3"/>
      <c r="K4" s="3"/>
      <c r="L4" s="3">
        <v>219.33199999999999</v>
      </c>
      <c r="M4" s="3">
        <v>143.483</v>
      </c>
      <c r="N4" s="3">
        <v>129.95599999999999</v>
      </c>
      <c r="O4" s="3">
        <v>457.27199999999999</v>
      </c>
      <c r="P4" s="3">
        <v>749.80899999999997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59" x14ac:dyDescent="0.2">
      <c r="B5" s="2" t="s">
        <v>131</v>
      </c>
      <c r="C5" s="3"/>
      <c r="D5" s="3"/>
      <c r="E5" s="3"/>
      <c r="F5" s="3"/>
      <c r="G5" s="3"/>
      <c r="H5" s="3"/>
      <c r="I5" s="3"/>
      <c r="J5" s="3"/>
      <c r="K5" s="3"/>
      <c r="L5" s="3">
        <v>748.73</v>
      </c>
      <c r="M5" s="3">
        <v>916.83799999999997</v>
      </c>
      <c r="N5" s="3">
        <v>1074.396</v>
      </c>
      <c r="O5" s="3">
        <v>1341.4860000000001</v>
      </c>
      <c r="P5" s="3">
        <v>1620.7660000000001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59" x14ac:dyDescent="0.2">
      <c r="B6" s="2" t="s">
        <v>29</v>
      </c>
      <c r="C6" s="3"/>
      <c r="D6" s="3"/>
      <c r="E6" s="3">
        <v>906.73</v>
      </c>
      <c r="F6" s="3"/>
      <c r="G6" s="3">
        <v>1156.498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x14ac:dyDescent="0.2">
      <c r="B7" s="2" t="s">
        <v>30</v>
      </c>
      <c r="C7" s="3"/>
      <c r="D7" s="3"/>
      <c r="E7" s="3">
        <v>208.97499999999999</v>
      </c>
      <c r="F7" s="3"/>
      <c r="G7" s="3">
        <v>265.96699999999998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x14ac:dyDescent="0.2">
      <c r="B8" s="1" t="s">
        <v>31</v>
      </c>
      <c r="C8" s="20"/>
      <c r="D8" s="20"/>
      <c r="E8" s="20">
        <v>1120.8900000000001</v>
      </c>
      <c r="F8" s="20"/>
      <c r="G8" s="20">
        <v>1426.4749999999999</v>
      </c>
      <c r="H8" s="20"/>
      <c r="I8" s="20"/>
      <c r="J8" s="20"/>
      <c r="K8" s="20"/>
      <c r="L8" s="20">
        <v>968.06200000000001</v>
      </c>
      <c r="M8" s="20">
        <v>1060.3209999999999</v>
      </c>
      <c r="N8" s="20">
        <v>1204.3519999999999</v>
      </c>
      <c r="O8" s="20">
        <v>1798.758</v>
      </c>
      <c r="P8" s="20">
        <v>2370.5749999999998</v>
      </c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x14ac:dyDescent="0.2">
      <c r="B9" s="2" t="s">
        <v>33</v>
      </c>
      <c r="C9" s="3"/>
      <c r="D9" s="3"/>
      <c r="E9" s="3">
        <v>858.87699999999995</v>
      </c>
      <c r="F9" s="3"/>
      <c r="G9" s="3">
        <v>1090.442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x14ac:dyDescent="0.2">
      <c r="B10" s="2" t="s">
        <v>34</v>
      </c>
      <c r="C10" s="3">
        <f t="shared" ref="C10:F10" si="0">+C8-C9</f>
        <v>0</v>
      </c>
      <c r="D10" s="3">
        <f t="shared" si="0"/>
        <v>0</v>
      </c>
      <c r="E10" s="3">
        <f t="shared" si="0"/>
        <v>262.01300000000015</v>
      </c>
      <c r="F10" s="3">
        <f t="shared" si="0"/>
        <v>0</v>
      </c>
      <c r="G10" s="3">
        <f>+G8-G9</f>
        <v>336.0329999999999</v>
      </c>
      <c r="H10" s="3">
        <f>+H8-H9</f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">
      <c r="B11" s="2" t="s">
        <v>35</v>
      </c>
      <c r="C11" s="3"/>
      <c r="D11" s="3"/>
      <c r="E11" s="3">
        <v>0.23200000000000001</v>
      </c>
      <c r="F11" s="3"/>
      <c r="G11" s="3">
        <v>0.39500000000000002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</row>
    <row r="12" spans="1:59" x14ac:dyDescent="0.2">
      <c r="B12" s="2" t="s">
        <v>36</v>
      </c>
      <c r="C12" s="3"/>
      <c r="D12" s="3"/>
      <c r="E12" s="3">
        <v>231.316</v>
      </c>
      <c r="F12" s="3"/>
      <c r="G12" s="3">
        <v>298.66800000000001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</row>
    <row r="13" spans="1:59" x14ac:dyDescent="0.2">
      <c r="B13" s="2" t="s">
        <v>37</v>
      </c>
      <c r="C13" s="3"/>
      <c r="D13" s="3"/>
      <c r="E13" s="3">
        <v>39.649000000000001</v>
      </c>
      <c r="F13" s="3"/>
      <c r="G13" s="3">
        <v>47.503999999999998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</row>
    <row r="14" spans="1:59" x14ac:dyDescent="0.2">
      <c r="B14" s="2" t="s">
        <v>38</v>
      </c>
      <c r="C14" s="3">
        <f t="shared" ref="C14:F14" si="1">+C10+C11-SUM(C12:C13)</f>
        <v>0</v>
      </c>
      <c r="D14" s="3">
        <f t="shared" si="1"/>
        <v>0</v>
      </c>
      <c r="E14" s="3">
        <f t="shared" si="1"/>
        <v>-8.7199999999998568</v>
      </c>
      <c r="F14" s="3">
        <f t="shared" si="1"/>
        <v>0</v>
      </c>
      <c r="G14" s="3">
        <f>+G10+G11-SUM(G12:G13)</f>
        <v>-9.7440000000001419</v>
      </c>
      <c r="H14" s="3">
        <f>+H10+H11-SUM(H12:H13)</f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</row>
    <row r="15" spans="1:59" x14ac:dyDescent="0.2">
      <c r="B15" s="2" t="s">
        <v>39</v>
      </c>
      <c r="C15" s="3"/>
      <c r="D15" s="3"/>
      <c r="E15" s="3">
        <v>3.0030000000000001</v>
      </c>
      <c r="F15" s="3"/>
      <c r="G15" s="3">
        <v>16.675999999999998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</row>
    <row r="16" spans="1:59" x14ac:dyDescent="0.2">
      <c r="B16" s="2" t="s">
        <v>40</v>
      </c>
      <c r="C16" s="3"/>
      <c r="D16" s="3"/>
      <c r="E16" s="3">
        <v>8.0660000000000007</v>
      </c>
      <c r="F16" s="3"/>
      <c r="G16" s="3">
        <v>15.596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</row>
    <row r="17" spans="2:59" x14ac:dyDescent="0.2">
      <c r="B17" s="2" t="s">
        <v>41</v>
      </c>
      <c r="C17" s="3"/>
      <c r="D17" s="3"/>
      <c r="E17" s="3">
        <v>0</v>
      </c>
      <c r="F17" s="3"/>
      <c r="G17" s="3">
        <v>0.32500000000000001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</row>
    <row r="18" spans="2:59" x14ac:dyDescent="0.2">
      <c r="B18" s="2" t="s">
        <v>42</v>
      </c>
      <c r="C18" s="3">
        <f t="shared" ref="C18:F18" si="2">+C14+C15-C16+C17</f>
        <v>0</v>
      </c>
      <c r="D18" s="3">
        <f t="shared" si="2"/>
        <v>0</v>
      </c>
      <c r="E18" s="3">
        <f t="shared" si="2"/>
        <v>-13.782999999999857</v>
      </c>
      <c r="F18" s="3">
        <f t="shared" si="2"/>
        <v>0</v>
      </c>
      <c r="G18" s="3">
        <f>+G14+G15-G16+G17</f>
        <v>-8.3390000000001443</v>
      </c>
      <c r="H18" s="3">
        <f>+H14+H15-H16+H17</f>
        <v>0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</row>
    <row r="19" spans="2:59" x14ac:dyDescent="0.2">
      <c r="B19" s="2" t="s">
        <v>43</v>
      </c>
      <c r="C19" s="3"/>
      <c r="D19" s="3"/>
      <c r="E19" s="3">
        <v>-0.81100000000000005</v>
      </c>
      <c r="F19" s="3"/>
      <c r="G19" s="3">
        <v>-5.5789999999999997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</row>
    <row r="20" spans="2:59" x14ac:dyDescent="0.2">
      <c r="B20" s="2" t="s">
        <v>44</v>
      </c>
      <c r="C20" s="3"/>
      <c r="D20" s="3"/>
      <c r="E20" s="3">
        <v>-0.90100000000000002</v>
      </c>
      <c r="F20" s="3"/>
      <c r="G20" s="3">
        <v>-1.2969999999999999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</row>
    <row r="21" spans="2:59" x14ac:dyDescent="0.2">
      <c r="B21" s="2" t="s">
        <v>45</v>
      </c>
      <c r="C21" s="3">
        <f t="shared" ref="C21:F21" si="3">+C18-C19-C20</f>
        <v>0</v>
      </c>
      <c r="D21" s="3">
        <f t="shared" si="3"/>
        <v>0</v>
      </c>
      <c r="E21" s="3">
        <f t="shared" si="3"/>
        <v>-12.070999999999858</v>
      </c>
      <c r="F21" s="3">
        <f t="shared" si="3"/>
        <v>0</v>
      </c>
      <c r="G21" s="3">
        <f>+G18-G19-G20</f>
        <v>-1.4630000000001446</v>
      </c>
      <c r="H21" s="3">
        <f>+H18-H19-H20</f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</row>
    <row r="22" spans="2:59" x14ac:dyDescent="0.2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</row>
    <row r="23" spans="2:59" x14ac:dyDescent="0.2">
      <c r="B23" s="2" t="s">
        <v>32</v>
      </c>
      <c r="C23" s="21" t="e">
        <f t="shared" ref="C23:G23" si="4">+C21/C24</f>
        <v>#DIV/0!</v>
      </c>
      <c r="D23" s="21" t="e">
        <f t="shared" si="4"/>
        <v>#DIV/0!</v>
      </c>
      <c r="E23" s="21">
        <f t="shared" si="4"/>
        <v>-0.60266282006257876</v>
      </c>
      <c r="F23" s="21" t="e">
        <f t="shared" si="4"/>
        <v>#DIV/0!</v>
      </c>
      <c r="G23" s="21">
        <f t="shared" si="4"/>
        <v>-7.2744995872735571E-2</v>
      </c>
      <c r="H23" s="21" t="e">
        <f>+H21/H24</f>
        <v>#DIV/0!</v>
      </c>
      <c r="I23" s="21"/>
      <c r="J23" s="2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</row>
    <row r="24" spans="2:59" x14ac:dyDescent="0.2">
      <c r="B24" s="2" t="s">
        <v>3</v>
      </c>
      <c r="C24" s="3"/>
      <c r="D24" s="3"/>
      <c r="E24" s="3">
        <v>20.029442</v>
      </c>
      <c r="F24" s="3"/>
      <c r="G24" s="3">
        <v>20.111349000000001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</row>
    <row r="25" spans="2:59" x14ac:dyDescent="0.2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</row>
    <row r="26" spans="2:59" x14ac:dyDescent="0.2">
      <c r="B26" s="2" t="s">
        <v>132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22">
        <f t="shared" ref="M26:O27" si="5">+M4/L4-1</f>
        <v>-0.34581821166086113</v>
      </c>
      <c r="N26" s="22">
        <f t="shared" si="5"/>
        <v>-9.4275976945004003E-2</v>
      </c>
      <c r="O26" s="22">
        <f t="shared" si="5"/>
        <v>2.5186678568130754</v>
      </c>
      <c r="P26" s="22">
        <f>+P4/O4-1</f>
        <v>0.63974395983134769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</row>
    <row r="27" spans="2:59" x14ac:dyDescent="0.2">
      <c r="B27" s="2" t="s">
        <v>133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22">
        <f t="shared" si="5"/>
        <v>0.22452419430235193</v>
      </c>
      <c r="N27" s="22">
        <f t="shared" si="5"/>
        <v>0.1718493343425993</v>
      </c>
      <c r="O27" s="22">
        <f t="shared" si="5"/>
        <v>0.24859548993108693</v>
      </c>
      <c r="P27" s="22">
        <f t="shared" ref="P27" si="6">+P5/O5-1</f>
        <v>0.20818704034182978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</row>
    <row r="28" spans="2:59" x14ac:dyDescent="0.2">
      <c r="B28" s="1" t="s">
        <v>46</v>
      </c>
      <c r="C28" s="20"/>
      <c r="D28" s="20"/>
      <c r="E28" s="20"/>
      <c r="F28" s="20"/>
      <c r="G28" s="23">
        <f>+G8/E8-1</f>
        <v>0.27262710881531627</v>
      </c>
      <c r="H28" s="20"/>
      <c r="I28" s="20"/>
      <c r="J28" s="20"/>
      <c r="K28" s="20"/>
      <c r="L28" s="20"/>
      <c r="M28" s="22">
        <f t="shared" ref="M28:O28" si="7">+M8/L8-1</f>
        <v>9.5302780193830428E-2</v>
      </c>
      <c r="N28" s="22">
        <f t="shared" si="7"/>
        <v>0.13583716629209452</v>
      </c>
      <c r="O28" s="22">
        <f t="shared" si="7"/>
        <v>0.493548397810607</v>
      </c>
      <c r="P28" s="22">
        <f>+P8/O8-1</f>
        <v>0.31789545897780558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</row>
    <row r="29" spans="2:59" x14ac:dyDescent="0.2">
      <c r="B29" s="2" t="s">
        <v>60</v>
      </c>
      <c r="C29" s="3"/>
      <c r="D29" s="3"/>
      <c r="E29" s="3"/>
      <c r="F29" s="3"/>
      <c r="G29" s="22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</row>
    <row r="30" spans="2:59" x14ac:dyDescent="0.2">
      <c r="B30" s="2" t="s">
        <v>61</v>
      </c>
      <c r="C30" s="3"/>
      <c r="D30" s="3"/>
      <c r="E30" s="3"/>
      <c r="F30" s="3"/>
      <c r="G30" s="22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</row>
    <row r="31" spans="2:59" x14ac:dyDescent="0.2">
      <c r="B31" s="2" t="s">
        <v>62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</row>
    <row r="32" spans="2:59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</row>
    <row r="33" spans="2:59" x14ac:dyDescent="0.2">
      <c r="B33" s="2" t="s">
        <v>47</v>
      </c>
      <c r="C33" s="3"/>
      <c r="D33" s="3"/>
      <c r="E33" s="3">
        <v>49.808</v>
      </c>
      <c r="F33" s="3"/>
      <c r="G33" s="3">
        <v>84.227000000000004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</row>
    <row r="34" spans="2:59" x14ac:dyDescent="0.2">
      <c r="B34" s="2" t="s">
        <v>48</v>
      </c>
      <c r="C34" s="3"/>
      <c r="D34" s="3"/>
      <c r="E34" s="3">
        <v>32.759</v>
      </c>
      <c r="F34" s="3"/>
      <c r="G34" s="3">
        <v>75.912000000000006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</row>
    <row r="35" spans="2:59" x14ac:dyDescent="0.2">
      <c r="B35" s="2" t="s">
        <v>49</v>
      </c>
      <c r="C35" s="3"/>
      <c r="D35" s="3"/>
      <c r="E35" s="3">
        <v>411.31200000000001</v>
      </c>
      <c r="F35" s="3"/>
      <c r="G35" s="3">
        <v>404.65699999999998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</row>
    <row r="36" spans="2:59" x14ac:dyDescent="0.2">
      <c r="B36" s="2" t="s">
        <v>50</v>
      </c>
      <c r="C36" s="3"/>
      <c r="D36" s="3"/>
      <c r="E36" s="3">
        <v>1.41</v>
      </c>
      <c r="F36" s="3"/>
      <c r="G36" s="3">
        <v>1.41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</row>
    <row r="37" spans="2:59" x14ac:dyDescent="0.2">
      <c r="B37" s="2" t="s">
        <v>51</v>
      </c>
      <c r="C37" s="3"/>
      <c r="D37" s="3"/>
      <c r="E37" s="3">
        <v>6.5519999999999996</v>
      </c>
      <c r="F37" s="3"/>
      <c r="G37" s="3">
        <v>8.9390000000000001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</row>
    <row r="38" spans="2:59" x14ac:dyDescent="0.2">
      <c r="B38" s="2" t="s">
        <v>52</v>
      </c>
      <c r="C38" s="3"/>
      <c r="D38" s="3"/>
      <c r="E38" s="3">
        <f>1.408+0.005+0.01</f>
        <v>1.4229999999999998</v>
      </c>
      <c r="F38" s="3"/>
      <c r="G38" s="3">
        <f>1.408+0.005+0.01</f>
        <v>1.4229999999999998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</row>
    <row r="39" spans="2:59" x14ac:dyDescent="0.2">
      <c r="B39" s="2" t="s">
        <v>53</v>
      </c>
      <c r="C39" s="3">
        <f t="shared" ref="C39:F39" si="8">+SUM(C33:C38)</f>
        <v>0</v>
      </c>
      <c r="D39" s="3">
        <f t="shared" si="8"/>
        <v>0</v>
      </c>
      <c r="E39" s="3">
        <f t="shared" si="8"/>
        <v>503.26400000000007</v>
      </c>
      <c r="F39" s="3">
        <f t="shared" si="8"/>
        <v>0</v>
      </c>
      <c r="G39" s="3">
        <f>+SUM(G33:G38)</f>
        <v>576.56799999999998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</row>
    <row r="40" spans="2:59" x14ac:dyDescent="0.2">
      <c r="B40" s="2" t="s">
        <v>54</v>
      </c>
      <c r="C40" s="3"/>
      <c r="D40" s="3"/>
      <c r="E40" s="3">
        <v>153.82400000000001</v>
      </c>
      <c r="F40" s="3"/>
      <c r="G40" s="3">
        <v>161.79499999999999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</row>
    <row r="41" spans="2:59" x14ac:dyDescent="0.2">
      <c r="B41" s="2" t="s">
        <v>55</v>
      </c>
      <c r="C41" s="3"/>
      <c r="D41" s="3"/>
      <c r="E41" s="3">
        <v>109.86499999999999</v>
      </c>
      <c r="F41" s="3"/>
      <c r="G41" s="3">
        <v>119.184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</row>
    <row r="42" spans="2:59" x14ac:dyDescent="0.2">
      <c r="B42" s="2" t="s">
        <v>56</v>
      </c>
      <c r="C42" s="3"/>
      <c r="D42" s="3"/>
      <c r="E42" s="3">
        <v>58.774999999999999</v>
      </c>
      <c r="F42" s="3"/>
      <c r="G42" s="3">
        <v>68.793999999999997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</row>
    <row r="43" spans="2:59" x14ac:dyDescent="0.2">
      <c r="B43" s="2" t="s">
        <v>51</v>
      </c>
      <c r="C43" s="3"/>
      <c r="D43" s="3"/>
      <c r="E43" s="3">
        <v>80.664000000000001</v>
      </c>
      <c r="F43" s="3"/>
      <c r="G43" s="3">
        <v>220.916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</row>
    <row r="44" spans="2:59" x14ac:dyDescent="0.2">
      <c r="B44" s="2" t="s">
        <v>57</v>
      </c>
      <c r="C44" s="3"/>
      <c r="D44" s="3"/>
      <c r="E44" s="3">
        <v>96.891999999999996</v>
      </c>
      <c r="F44" s="3"/>
      <c r="G44" s="3">
        <v>94.792000000000002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</row>
    <row r="45" spans="2:59" x14ac:dyDescent="0.2">
      <c r="B45" s="2" t="s">
        <v>58</v>
      </c>
      <c r="C45" s="3">
        <f t="shared" ref="C45:F45" si="9">+SUM(C40:C44)</f>
        <v>0</v>
      </c>
      <c r="D45" s="3">
        <f t="shared" si="9"/>
        <v>0</v>
      </c>
      <c r="E45" s="3">
        <f t="shared" si="9"/>
        <v>500.02</v>
      </c>
      <c r="F45" s="3">
        <f t="shared" si="9"/>
        <v>0</v>
      </c>
      <c r="G45" s="3">
        <f>+SUM(G40:G44)</f>
        <v>665.48099999999999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</row>
    <row r="46" spans="2:59" x14ac:dyDescent="0.2">
      <c r="B46" s="1" t="s">
        <v>59</v>
      </c>
      <c r="C46" s="20">
        <f t="shared" ref="C46:F46" si="10">+C39+C45</f>
        <v>0</v>
      </c>
      <c r="D46" s="20">
        <f t="shared" si="10"/>
        <v>0</v>
      </c>
      <c r="E46" s="20">
        <f t="shared" si="10"/>
        <v>1003.2840000000001</v>
      </c>
      <c r="F46" s="20">
        <f t="shared" si="10"/>
        <v>0</v>
      </c>
      <c r="G46" s="20">
        <f>+G39+G45</f>
        <v>1242.049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</row>
    <row r="47" spans="2:59" x14ac:dyDescent="0.2">
      <c r="B47" s="2" t="s">
        <v>63</v>
      </c>
      <c r="C47" s="3"/>
      <c r="D47" s="3"/>
      <c r="E47" s="3"/>
      <c r="F47" s="3"/>
      <c r="G47" s="3">
        <v>528.54399999999998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</row>
    <row r="48" spans="2:59" x14ac:dyDescent="0.2">
      <c r="B48" s="2" t="s">
        <v>6</v>
      </c>
      <c r="C48" s="3"/>
      <c r="D48" s="3"/>
      <c r="E48" s="3"/>
      <c r="F48" s="3"/>
      <c r="G48" s="3">
        <v>306.80500000000001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</row>
    <row r="49" spans="2:59" x14ac:dyDescent="0.2">
      <c r="B49" s="2" t="s">
        <v>65</v>
      </c>
      <c r="C49" s="3"/>
      <c r="D49" s="3"/>
      <c r="E49" s="3"/>
      <c r="F49" s="3"/>
      <c r="G49" s="3">
        <v>1.6950000000000001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</row>
    <row r="50" spans="2:59" x14ac:dyDescent="0.2">
      <c r="B50" s="2" t="s">
        <v>66</v>
      </c>
      <c r="C50" s="3"/>
      <c r="D50" s="3"/>
      <c r="E50" s="3"/>
      <c r="F50" s="3"/>
      <c r="G50" s="3">
        <v>15.308999999999999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</row>
    <row r="51" spans="2:59" x14ac:dyDescent="0.2">
      <c r="B51" s="2" t="s">
        <v>67</v>
      </c>
      <c r="C51" s="3">
        <f t="shared" ref="C51:F51" si="11">+SUM(C48:C50)</f>
        <v>0</v>
      </c>
      <c r="D51" s="3">
        <f t="shared" si="11"/>
        <v>0</v>
      </c>
      <c r="E51" s="3">
        <f t="shared" si="11"/>
        <v>0</v>
      </c>
      <c r="F51" s="3">
        <f t="shared" si="11"/>
        <v>0</v>
      </c>
      <c r="G51" s="3">
        <f>+SUM(G48:G50)</f>
        <v>323.80900000000003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</row>
    <row r="52" spans="2:59" x14ac:dyDescent="0.2">
      <c r="B52" s="2" t="s">
        <v>68</v>
      </c>
      <c r="C52" s="3"/>
      <c r="D52" s="3"/>
      <c r="E52" s="3"/>
      <c r="F52" s="3"/>
      <c r="G52" s="3">
        <v>245.697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</row>
    <row r="53" spans="2:59" x14ac:dyDescent="0.2">
      <c r="B53" s="2" t="s">
        <v>69</v>
      </c>
      <c r="C53" s="3"/>
      <c r="D53" s="3"/>
      <c r="E53" s="3"/>
      <c r="F53" s="3"/>
      <c r="G53" s="3">
        <v>77.009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</row>
    <row r="54" spans="2:59" x14ac:dyDescent="0.2">
      <c r="B54" s="2" t="s">
        <v>70</v>
      </c>
      <c r="C54" s="3"/>
      <c r="D54" s="3"/>
      <c r="E54" s="3"/>
      <c r="F54" s="3"/>
      <c r="G54" s="3">
        <v>1.0640000000000001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</row>
    <row r="55" spans="2:59" x14ac:dyDescent="0.2">
      <c r="B55" s="2" t="s">
        <v>71</v>
      </c>
      <c r="C55" s="3"/>
      <c r="D55" s="3"/>
      <c r="E55" s="3"/>
      <c r="F55" s="3"/>
      <c r="G55" s="3">
        <v>65.926000000000002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</row>
    <row r="56" spans="2:59" x14ac:dyDescent="0.2">
      <c r="B56" s="2" t="s">
        <v>72</v>
      </c>
      <c r="C56" s="3">
        <f t="shared" ref="C56:F56" si="12">+SUM(C52:C55)</f>
        <v>0</v>
      </c>
      <c r="D56" s="3">
        <f t="shared" si="12"/>
        <v>0</v>
      </c>
      <c r="E56" s="3">
        <f t="shared" si="12"/>
        <v>0</v>
      </c>
      <c r="F56" s="3">
        <f t="shared" si="12"/>
        <v>0</v>
      </c>
      <c r="G56" s="3">
        <f>+SUM(G52:G55)</f>
        <v>389.69600000000003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</row>
    <row r="57" spans="2:59" x14ac:dyDescent="0.2">
      <c r="B57" s="1" t="s">
        <v>64</v>
      </c>
      <c r="C57" s="20">
        <f t="shared" ref="C57:F57" si="13">+C56+C51+C47</f>
        <v>0</v>
      </c>
      <c r="D57" s="20">
        <f t="shared" si="13"/>
        <v>0</v>
      </c>
      <c r="E57" s="20">
        <f t="shared" si="13"/>
        <v>0</v>
      </c>
      <c r="F57" s="20">
        <f t="shared" si="13"/>
        <v>0</v>
      </c>
      <c r="G57" s="20">
        <f>+G56+G51+G47</f>
        <v>1242.049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</row>
    <row r="58" spans="2:59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</row>
    <row r="59" spans="2:59" x14ac:dyDescent="0.2">
      <c r="B59" s="2" t="s">
        <v>73</v>
      </c>
      <c r="C59" s="3"/>
      <c r="D59" s="3"/>
      <c r="E59" s="3">
        <v>-8.7200000000000006</v>
      </c>
      <c r="F59" s="3"/>
      <c r="G59" s="3">
        <v>-9.7439999999999998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</row>
    <row r="60" spans="2:59" x14ac:dyDescent="0.2">
      <c r="B60" s="2" t="s">
        <v>74</v>
      </c>
      <c r="C60" s="3"/>
      <c r="D60" s="3"/>
      <c r="E60" s="3">
        <v>33.393000000000001</v>
      </c>
      <c r="F60" s="3"/>
      <c r="G60" s="3">
        <v>34.073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</row>
    <row r="61" spans="2:59" x14ac:dyDescent="0.2">
      <c r="B61" s="2" t="s">
        <v>76</v>
      </c>
      <c r="C61" s="3"/>
      <c r="D61" s="3"/>
      <c r="E61" s="3">
        <v>-7.3999999999999996E-2</v>
      </c>
      <c r="F61" s="3"/>
      <c r="G61" s="3">
        <v>0.30499999999999999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</row>
    <row r="62" spans="2:59" x14ac:dyDescent="0.2">
      <c r="B62" s="2" t="s">
        <v>77</v>
      </c>
      <c r="C62" s="3"/>
      <c r="D62" s="3"/>
      <c r="E62" s="3">
        <v>1.756</v>
      </c>
      <c r="F62" s="3"/>
      <c r="G62" s="3">
        <v>1.466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</row>
    <row r="63" spans="2:59" x14ac:dyDescent="0.2">
      <c r="B63" s="2" t="s">
        <v>78</v>
      </c>
      <c r="C63" s="3"/>
      <c r="D63" s="3"/>
      <c r="E63" s="3">
        <v>-1.0329999999999999</v>
      </c>
      <c r="F63" s="3"/>
      <c r="G63" s="3">
        <v>-1.052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2:59" x14ac:dyDescent="0.2">
      <c r="B64" s="2" t="s">
        <v>79</v>
      </c>
      <c r="C64" s="3"/>
      <c r="D64" s="3"/>
      <c r="E64" s="3">
        <v>4.1900000000000004</v>
      </c>
      <c r="F64" s="3"/>
      <c r="G64" s="3">
        <v>-8.8940000000000001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</row>
    <row r="65" spans="2:59" x14ac:dyDescent="0.2">
      <c r="B65" s="2" t="s">
        <v>82</v>
      </c>
      <c r="C65" s="3"/>
      <c r="D65" s="3"/>
      <c r="E65" s="3">
        <v>1.4419999999999999</v>
      </c>
      <c r="F65" s="3"/>
      <c r="G65" s="3">
        <v>-7.8609999999999998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</row>
    <row r="66" spans="2:59" x14ac:dyDescent="0.2">
      <c r="B66" s="2" t="s">
        <v>83</v>
      </c>
      <c r="C66" s="3"/>
      <c r="D66" s="3"/>
      <c r="E66" s="3">
        <v>21.597999999999999</v>
      </c>
      <c r="F66" s="3"/>
      <c r="G66" s="3">
        <v>61.274999999999999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</row>
    <row r="67" spans="2:59" x14ac:dyDescent="0.2">
      <c r="B67" s="2" t="s">
        <v>80</v>
      </c>
      <c r="C67" s="3"/>
      <c r="D67" s="3"/>
      <c r="E67" s="3">
        <v>-4.2039999999999997</v>
      </c>
      <c r="F67" s="3"/>
      <c r="G67" s="3">
        <v>0.46200000000000002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</row>
    <row r="68" spans="2:59" x14ac:dyDescent="0.2">
      <c r="B68" s="2" t="s">
        <v>81</v>
      </c>
      <c r="C68" s="3">
        <f t="shared" ref="C68:F68" si="14">+SUM(C64:C67)</f>
        <v>0</v>
      </c>
      <c r="D68" s="3">
        <f t="shared" si="14"/>
        <v>0</v>
      </c>
      <c r="E68" s="3">
        <f t="shared" si="14"/>
        <v>23.026</v>
      </c>
      <c r="F68" s="3">
        <f t="shared" si="14"/>
        <v>0</v>
      </c>
      <c r="G68" s="3">
        <f>+SUM(G64:G67)</f>
        <v>44.981999999999999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</row>
    <row r="69" spans="2:59" x14ac:dyDescent="0.2">
      <c r="B69" s="1" t="s">
        <v>75</v>
      </c>
      <c r="C69" s="20">
        <f t="shared" ref="C69:F69" si="15">+C68+SUM(C59:C63)</f>
        <v>0</v>
      </c>
      <c r="D69" s="20">
        <f t="shared" si="15"/>
        <v>0</v>
      </c>
      <c r="E69" s="20">
        <f t="shared" si="15"/>
        <v>48.347999999999999</v>
      </c>
      <c r="F69" s="20">
        <f t="shared" si="15"/>
        <v>0</v>
      </c>
      <c r="G69" s="20">
        <f>+G68+SUM(G59:G63)</f>
        <v>70.03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</row>
    <row r="70" spans="2:59" x14ac:dyDescent="0.2">
      <c r="B70" s="2" t="s">
        <v>85</v>
      </c>
      <c r="C70" s="3"/>
      <c r="D70" s="3"/>
      <c r="E70" s="3">
        <v>-4.6589999999999998</v>
      </c>
      <c r="F70" s="3"/>
      <c r="G70" s="3">
        <v>-38.851999999999997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</row>
    <row r="71" spans="2:59" x14ac:dyDescent="0.2">
      <c r="B71" s="2" t="s">
        <v>86</v>
      </c>
      <c r="C71" s="3"/>
      <c r="D71" s="3"/>
      <c r="E71" s="3">
        <v>-15.329000000000001</v>
      </c>
      <c r="F71" s="3"/>
      <c r="G71" s="3">
        <v>-18.295000000000002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</row>
    <row r="72" spans="2:59" x14ac:dyDescent="0.2">
      <c r="B72" s="2" t="s">
        <v>87</v>
      </c>
      <c r="C72" s="3"/>
      <c r="D72" s="3"/>
      <c r="E72" s="3">
        <f>-0.37+7.058</f>
        <v>6.6879999999999997</v>
      </c>
      <c r="F72" s="3"/>
      <c r="G72" s="3">
        <v>-142.63900000000001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</row>
    <row r="73" spans="2:59" x14ac:dyDescent="0.2">
      <c r="B73" s="2" t="s">
        <v>88</v>
      </c>
      <c r="C73" s="3"/>
      <c r="D73" s="3"/>
      <c r="E73" s="3">
        <v>3.0030000000000001</v>
      </c>
      <c r="F73" s="3"/>
      <c r="G73" s="3">
        <f>0.325+2.115</f>
        <v>2.4400000000000004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</row>
    <row r="74" spans="2:59" x14ac:dyDescent="0.2">
      <c r="B74" s="1" t="s">
        <v>84</v>
      </c>
      <c r="C74" s="20">
        <f t="shared" ref="C74:F74" si="16">+SUM(C70:C73)</f>
        <v>0</v>
      </c>
      <c r="D74" s="20">
        <f t="shared" si="16"/>
        <v>0</v>
      </c>
      <c r="E74" s="20">
        <f t="shared" si="16"/>
        <v>-10.297000000000001</v>
      </c>
      <c r="F74" s="20">
        <f t="shared" si="16"/>
        <v>0</v>
      </c>
      <c r="G74" s="20">
        <f>+SUM(G70:G73)</f>
        <v>-197.346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2:59" x14ac:dyDescent="0.2">
      <c r="B75" s="2" t="s">
        <v>90</v>
      </c>
      <c r="C75" s="3"/>
      <c r="D75" s="3"/>
      <c r="E75" s="3">
        <v>-4.2889999999999997</v>
      </c>
      <c r="F75" s="3"/>
      <c r="G75" s="3">
        <v>-5.2290000000000001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2:59" x14ac:dyDescent="0.2">
      <c r="B76" s="2" t="s">
        <v>91</v>
      </c>
      <c r="C76" s="3"/>
      <c r="D76" s="3"/>
      <c r="E76" s="3">
        <v>1.379</v>
      </c>
      <c r="F76" s="3"/>
      <c r="G76" s="3">
        <v>0.39100000000000001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2:59" x14ac:dyDescent="0.2">
      <c r="B77" s="2" t="s">
        <v>92</v>
      </c>
      <c r="C77" s="3"/>
      <c r="D77" s="3"/>
      <c r="E77" s="3">
        <v>-3.0579999999999998</v>
      </c>
      <c r="F77" s="3"/>
      <c r="G77" s="3">
        <v>-5.1319999999999997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  <row r="78" spans="2:59" x14ac:dyDescent="0.2">
      <c r="B78" s="2" t="s">
        <v>93</v>
      </c>
      <c r="C78" s="3"/>
      <c r="D78" s="3"/>
      <c r="E78" s="3">
        <v>-1.024</v>
      </c>
      <c r="F78" s="3"/>
      <c r="G78" s="3">
        <v>-0.81200000000000006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</row>
    <row r="79" spans="2:59" x14ac:dyDescent="0.2">
      <c r="B79" s="2" t="s">
        <v>94</v>
      </c>
      <c r="C79" s="3"/>
      <c r="D79" s="3"/>
      <c r="E79" s="3">
        <v>0</v>
      </c>
      <c r="F79" s="3"/>
      <c r="G79" s="3">
        <f>296.533-157.306</f>
        <v>139.227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</row>
    <row r="80" spans="2:59" x14ac:dyDescent="0.2">
      <c r="B80" s="2" t="s">
        <v>95</v>
      </c>
      <c r="C80" s="3"/>
      <c r="D80" s="3"/>
      <c r="E80" s="3">
        <v>-3.99</v>
      </c>
      <c r="F80" s="3"/>
      <c r="G80" s="3">
        <v>-4.149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</row>
    <row r="81" spans="2:59" x14ac:dyDescent="0.2">
      <c r="B81" s="1" t="s">
        <v>89</v>
      </c>
      <c r="C81" s="20">
        <f t="shared" ref="C81:F81" si="17">+SUM(C75:C80)</f>
        <v>0</v>
      </c>
      <c r="D81" s="20">
        <f t="shared" si="17"/>
        <v>0</v>
      </c>
      <c r="E81" s="20">
        <f t="shared" si="17"/>
        <v>-10.981999999999999</v>
      </c>
      <c r="F81" s="20">
        <f t="shared" si="17"/>
        <v>0</v>
      </c>
      <c r="G81" s="20">
        <f>+SUM(G75:G80)</f>
        <v>124.29599999999999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</row>
    <row r="82" spans="2:59" x14ac:dyDescent="0.2">
      <c r="B82" s="2" t="s">
        <v>96</v>
      </c>
      <c r="C82" s="3"/>
      <c r="D82" s="3"/>
      <c r="E82" s="3">
        <v>-0.377</v>
      </c>
      <c r="F82" s="3"/>
      <c r="G82" s="3">
        <v>-0.153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</row>
    <row r="83" spans="2:59" x14ac:dyDescent="0.2">
      <c r="B83" s="1" t="s">
        <v>97</v>
      </c>
      <c r="C83" s="3">
        <f t="shared" ref="C83:D83" si="18">+SUM(C81,C74,C69,C82)</f>
        <v>0</v>
      </c>
      <c r="D83" s="3">
        <f t="shared" si="18"/>
        <v>0</v>
      </c>
      <c r="E83" s="3">
        <f>+SUM(E81,E74,E69,E82)</f>
        <v>26.692</v>
      </c>
      <c r="F83" s="3">
        <f t="shared" ref="F83:G83" si="19">+SUM(F81,F74,F69,F82)</f>
        <v>0</v>
      </c>
      <c r="G83" s="3">
        <f t="shared" si="19"/>
        <v>-3.1730000000000103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</row>
    <row r="84" spans="2:59" x14ac:dyDescent="0.2">
      <c r="B84" s="2" t="s">
        <v>98</v>
      </c>
      <c r="C84" s="3"/>
      <c r="D84" s="3"/>
      <c r="E84" s="3">
        <v>84.16</v>
      </c>
      <c r="F84" s="3"/>
      <c r="G84" s="3">
        <v>96.891999999999996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</row>
    <row r="85" spans="2:59" x14ac:dyDescent="0.2">
      <c r="B85" s="2" t="s">
        <v>99</v>
      </c>
      <c r="C85" s="3"/>
      <c r="D85" s="3"/>
      <c r="E85" s="3">
        <f>+E83+E84</f>
        <v>110.852</v>
      </c>
      <c r="F85" s="3"/>
      <c r="G85" s="3">
        <f>+G84+G83</f>
        <v>93.71899999999998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</row>
    <row r="86" spans="2:59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</row>
    <row r="87" spans="2:59" x14ac:dyDescent="0.2">
      <c r="B87" s="2" t="s">
        <v>75</v>
      </c>
      <c r="C87" s="3">
        <f t="shared" ref="C87:F87" si="20">+C69</f>
        <v>0</v>
      </c>
      <c r="D87" s="3">
        <f t="shared" si="20"/>
        <v>0</v>
      </c>
      <c r="E87" s="3">
        <f t="shared" si="20"/>
        <v>48.347999999999999</v>
      </c>
      <c r="F87" s="3">
        <f t="shared" si="20"/>
        <v>0</v>
      </c>
      <c r="G87" s="3">
        <f>+G69</f>
        <v>70.03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</row>
    <row r="88" spans="2:59" x14ac:dyDescent="0.2">
      <c r="B88" s="2" t="s">
        <v>101</v>
      </c>
      <c r="C88" s="3"/>
      <c r="D88" s="3">
        <f t="shared" ref="D88:F88" si="21">+SUM(D70:D71)</f>
        <v>0</v>
      </c>
      <c r="E88" s="3">
        <f t="shared" si="21"/>
        <v>-19.988</v>
      </c>
      <c r="F88" s="3">
        <f t="shared" si="21"/>
        <v>0</v>
      </c>
      <c r="G88" s="3">
        <f>+SUM(G70:G71)</f>
        <v>-57.146999999999998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</row>
    <row r="89" spans="2:59" x14ac:dyDescent="0.2">
      <c r="B89" s="1" t="s">
        <v>102</v>
      </c>
      <c r="C89" s="20"/>
      <c r="D89" s="20">
        <f t="shared" ref="D89:F89" si="22">+D87+D88</f>
        <v>0</v>
      </c>
      <c r="E89" s="20">
        <f t="shared" si="22"/>
        <v>28.36</v>
      </c>
      <c r="F89" s="20">
        <f t="shared" si="22"/>
        <v>0</v>
      </c>
      <c r="G89" s="20">
        <f>+G87+G88</f>
        <v>12.883000000000003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</row>
    <row r="90" spans="2:59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</row>
    <row r="91" spans="2:59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</row>
    <row r="92" spans="2:59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</row>
    <row r="93" spans="2:59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</row>
    <row r="94" spans="2:59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</row>
    <row r="95" spans="2:59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</row>
    <row r="96" spans="2:59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</row>
    <row r="97" spans="3:59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</row>
    <row r="98" spans="3:59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</row>
    <row r="99" spans="3:59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</row>
    <row r="100" spans="3:59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</row>
    <row r="101" spans="3:59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</row>
    <row r="102" spans="3:59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</row>
    <row r="103" spans="3:59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</row>
    <row r="104" spans="3:59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</row>
    <row r="105" spans="3:59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</row>
    <row r="106" spans="3:59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</row>
    <row r="107" spans="3:59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</row>
    <row r="108" spans="3:59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</row>
    <row r="109" spans="3:59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</row>
    <row r="110" spans="3:59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</row>
    <row r="111" spans="3:59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</row>
    <row r="112" spans="3:59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</row>
    <row r="113" spans="3:59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</row>
    <row r="114" spans="3:59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</row>
    <row r="115" spans="3:59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</row>
    <row r="116" spans="3:59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</row>
    <row r="117" spans="3:59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</row>
    <row r="118" spans="3:59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</row>
    <row r="119" spans="3:59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</row>
    <row r="120" spans="3:59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</row>
    <row r="121" spans="3:59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</row>
    <row r="122" spans="3:59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</row>
    <row r="123" spans="3:59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</row>
    <row r="124" spans="3:59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</row>
    <row r="125" spans="3:59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</row>
    <row r="126" spans="3:59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</row>
    <row r="127" spans="3:59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</row>
    <row r="128" spans="3:59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</row>
    <row r="129" spans="3:59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</row>
    <row r="130" spans="3:59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</row>
    <row r="131" spans="3:59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</row>
    <row r="132" spans="3:59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</row>
    <row r="133" spans="3:59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</row>
    <row r="134" spans="3:59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</row>
    <row r="135" spans="3:59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</row>
    <row r="136" spans="3:59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</row>
    <row r="137" spans="3:59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</row>
    <row r="138" spans="3:59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</row>
    <row r="139" spans="3:59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</row>
    <row r="140" spans="3:59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</row>
    <row r="141" spans="3:59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</row>
    <row r="142" spans="3:59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</row>
    <row r="143" spans="3:59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</row>
    <row r="144" spans="3:59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</row>
    <row r="145" spans="3:59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</row>
    <row r="146" spans="3:59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</row>
    <row r="147" spans="3:59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</row>
    <row r="148" spans="3:59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</row>
    <row r="149" spans="3:59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</row>
    <row r="150" spans="3:59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</row>
    <row r="151" spans="3:59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</row>
    <row r="152" spans="3:59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</row>
    <row r="153" spans="3:59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</row>
    <row r="154" spans="3:59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</row>
    <row r="155" spans="3:59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</row>
    <row r="156" spans="3:59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</row>
    <row r="157" spans="3:59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</row>
    <row r="158" spans="3:59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</row>
    <row r="159" spans="3:59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</row>
    <row r="160" spans="3:59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</row>
    <row r="161" spans="3:59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</row>
    <row r="162" spans="3:59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</row>
    <row r="163" spans="3:59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</row>
    <row r="164" spans="3:59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</row>
    <row r="165" spans="3:59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</row>
    <row r="166" spans="3:59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</row>
    <row r="167" spans="3:59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</row>
    <row r="168" spans="3:59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</row>
    <row r="169" spans="3:59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</row>
    <row r="170" spans="3:59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</row>
    <row r="171" spans="3:59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</row>
    <row r="172" spans="3:59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</row>
    <row r="173" spans="3:59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</row>
    <row r="174" spans="3:59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</row>
    <row r="175" spans="3:59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</row>
    <row r="176" spans="3:59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</row>
    <row r="177" spans="3:59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</row>
    <row r="178" spans="3:59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</row>
    <row r="179" spans="3:59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</row>
    <row r="180" spans="3:59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</row>
    <row r="181" spans="3:59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</row>
    <row r="182" spans="3:59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</row>
    <row r="183" spans="3:59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</row>
    <row r="184" spans="3:59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</row>
    <row r="185" spans="3:59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</row>
    <row r="186" spans="3:59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</row>
    <row r="187" spans="3:59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</row>
    <row r="188" spans="3:59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</row>
    <row r="189" spans="3:59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</row>
    <row r="190" spans="3:59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</row>
    <row r="191" spans="3:59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</row>
    <row r="192" spans="3:59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</row>
    <row r="193" spans="3:59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</row>
    <row r="194" spans="3:59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</row>
    <row r="195" spans="3:59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</row>
    <row r="196" spans="3:59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</row>
    <row r="197" spans="3:59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</row>
    <row r="198" spans="3:59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</row>
    <row r="199" spans="3:59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</row>
    <row r="200" spans="3:59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</row>
    <row r="201" spans="3:59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</row>
    <row r="202" spans="3:59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</row>
    <row r="203" spans="3:59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</row>
    <row r="204" spans="3:59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</row>
    <row r="205" spans="3:59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</row>
    <row r="206" spans="3:59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</row>
    <row r="207" spans="3:59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</row>
    <row r="208" spans="3:59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</row>
    <row r="209" spans="3:59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</row>
    <row r="210" spans="3:59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</row>
    <row r="211" spans="3:59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</row>
    <row r="212" spans="3:59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</row>
    <row r="213" spans="3:59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</row>
    <row r="214" spans="3:59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</row>
    <row r="215" spans="3:59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</row>
    <row r="216" spans="3:59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</row>
    <row r="217" spans="3:59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</row>
    <row r="218" spans="3:59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</row>
    <row r="219" spans="3:59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</row>
    <row r="220" spans="3:59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</row>
    <row r="221" spans="3:59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</row>
    <row r="222" spans="3:59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</row>
    <row r="223" spans="3:59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</row>
    <row r="224" spans="3:59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</row>
    <row r="225" spans="3:59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</row>
    <row r="226" spans="3:59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</row>
    <row r="227" spans="3:59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</row>
    <row r="228" spans="3:59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</row>
    <row r="229" spans="3:59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</row>
    <row r="230" spans="3:59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</row>
    <row r="231" spans="3:59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</row>
    <row r="232" spans="3:59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</row>
    <row r="233" spans="3:59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</row>
    <row r="234" spans="3:59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</row>
    <row r="235" spans="3:59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</row>
    <row r="236" spans="3:59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</row>
    <row r="237" spans="3:59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</row>
    <row r="238" spans="3:59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</row>
    <row r="239" spans="3:59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</row>
    <row r="240" spans="3:59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</row>
    <row r="241" spans="3:59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</row>
    <row r="242" spans="3:59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</row>
    <row r="243" spans="3:59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</row>
    <row r="244" spans="3:59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</row>
    <row r="245" spans="3:59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</row>
    <row r="246" spans="3:59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</row>
    <row r="247" spans="3:59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</row>
    <row r="248" spans="3:59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</row>
    <row r="249" spans="3:59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</row>
    <row r="250" spans="3:59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</row>
    <row r="251" spans="3:59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</row>
    <row r="252" spans="3:59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</row>
    <row r="253" spans="3:59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</row>
    <row r="254" spans="3:59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</row>
    <row r="255" spans="3:59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</row>
    <row r="256" spans="3:59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</row>
    <row r="257" spans="3:59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</row>
    <row r="258" spans="3:59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</row>
    <row r="259" spans="3:59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</row>
    <row r="260" spans="3:59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</row>
    <row r="261" spans="3:59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</row>
    <row r="262" spans="3:59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</row>
    <row r="263" spans="3:59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</row>
    <row r="264" spans="3:59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</row>
    <row r="265" spans="3:59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</row>
    <row r="266" spans="3:59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</row>
    <row r="267" spans="3:59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</row>
    <row r="268" spans="3:59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</row>
    <row r="269" spans="3:59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</row>
    <row r="270" spans="3:59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</row>
    <row r="271" spans="3:59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</row>
    <row r="272" spans="3:59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</row>
    <row r="273" spans="3:59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</row>
    <row r="274" spans="3:59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</row>
    <row r="275" spans="3:59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</row>
    <row r="276" spans="3:59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</row>
    <row r="277" spans="3:59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</row>
    <row r="278" spans="3:59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</row>
    <row r="279" spans="3:59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</row>
    <row r="280" spans="3:59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</row>
    <row r="281" spans="3:59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</row>
    <row r="282" spans="3:59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</row>
    <row r="283" spans="3:59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</row>
    <row r="284" spans="3:59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</row>
    <row r="285" spans="3:59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</row>
    <row r="286" spans="3:59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</row>
    <row r="287" spans="3:59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</row>
    <row r="288" spans="3:59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</row>
    <row r="289" spans="3:59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</row>
    <row r="290" spans="3:59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</row>
    <row r="291" spans="3:59" x14ac:dyDescent="0.2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</row>
    <row r="292" spans="3:59" x14ac:dyDescent="0.2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</row>
    <row r="293" spans="3:59" x14ac:dyDescent="0.2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</row>
    <row r="294" spans="3:59" x14ac:dyDescent="0.2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</row>
    <row r="295" spans="3:59" x14ac:dyDescent="0.2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</row>
    <row r="296" spans="3:59" x14ac:dyDescent="0.2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</row>
    <row r="297" spans="3:59" x14ac:dyDescent="0.2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</row>
    <row r="298" spans="3:59" x14ac:dyDescent="0.2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</row>
    <row r="299" spans="3:59" x14ac:dyDescent="0.2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</row>
    <row r="300" spans="3:59" x14ac:dyDescent="0.2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</row>
    <row r="301" spans="3:59" x14ac:dyDescent="0.2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</row>
    <row r="302" spans="3:59" x14ac:dyDescent="0.2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</row>
    <row r="303" spans="3:59" x14ac:dyDescent="0.2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</row>
    <row r="304" spans="3:59" x14ac:dyDescent="0.2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</row>
    <row r="305" spans="3:59" x14ac:dyDescent="0.2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</row>
    <row r="306" spans="3:59" x14ac:dyDescent="0.2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</row>
    <row r="307" spans="3:59" x14ac:dyDescent="0.2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</row>
    <row r="308" spans="3:59" x14ac:dyDescent="0.2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</row>
    <row r="309" spans="3:59" x14ac:dyDescent="0.2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</row>
    <row r="310" spans="3:59" x14ac:dyDescent="0.2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</row>
    <row r="311" spans="3:59" x14ac:dyDescent="0.2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</row>
    <row r="312" spans="3:59" x14ac:dyDescent="0.2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</row>
    <row r="313" spans="3:59" x14ac:dyDescent="0.2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</row>
    <row r="314" spans="3:59" x14ac:dyDescent="0.2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</row>
    <row r="315" spans="3:59" x14ac:dyDescent="0.2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</row>
    <row r="316" spans="3:59" x14ac:dyDescent="0.2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</row>
    <row r="317" spans="3:59" x14ac:dyDescent="0.2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</row>
    <row r="318" spans="3:59" x14ac:dyDescent="0.2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</row>
    <row r="319" spans="3:59" x14ac:dyDescent="0.2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</row>
    <row r="320" spans="3:59" x14ac:dyDescent="0.2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</row>
    <row r="321" spans="3:59" x14ac:dyDescent="0.2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</row>
    <row r="322" spans="3:59" x14ac:dyDescent="0.2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</row>
    <row r="323" spans="3:59" x14ac:dyDescent="0.2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</row>
    <row r="324" spans="3:59" x14ac:dyDescent="0.2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</row>
    <row r="325" spans="3:59" x14ac:dyDescent="0.2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</row>
    <row r="326" spans="3:59" x14ac:dyDescent="0.2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</row>
    <row r="327" spans="3:59" x14ac:dyDescent="0.2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</row>
    <row r="328" spans="3:59" x14ac:dyDescent="0.2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</row>
    <row r="329" spans="3:59" x14ac:dyDescent="0.2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</row>
    <row r="330" spans="3:59" x14ac:dyDescent="0.2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</row>
    <row r="331" spans="3:59" x14ac:dyDescent="0.2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</row>
    <row r="332" spans="3:59" x14ac:dyDescent="0.2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</row>
    <row r="333" spans="3:59" x14ac:dyDescent="0.2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</row>
    <row r="334" spans="3:59" x14ac:dyDescent="0.2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</row>
    <row r="335" spans="3:59" x14ac:dyDescent="0.2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</row>
    <row r="336" spans="3:59" x14ac:dyDescent="0.2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</row>
    <row r="337" spans="3:59" x14ac:dyDescent="0.2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</row>
    <row r="338" spans="3:59" x14ac:dyDescent="0.2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</row>
    <row r="339" spans="3:59" x14ac:dyDescent="0.2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</row>
    <row r="340" spans="3:59" x14ac:dyDescent="0.2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</row>
    <row r="341" spans="3:59" x14ac:dyDescent="0.2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</row>
    <row r="342" spans="3:59" x14ac:dyDescent="0.2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</row>
    <row r="343" spans="3:59" x14ac:dyDescent="0.2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</row>
    <row r="344" spans="3:59" x14ac:dyDescent="0.2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</row>
    <row r="345" spans="3:59" x14ac:dyDescent="0.2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</row>
    <row r="346" spans="3:59" x14ac:dyDescent="0.2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</row>
    <row r="347" spans="3:59" x14ac:dyDescent="0.2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</row>
    <row r="348" spans="3:59" x14ac:dyDescent="0.2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</row>
    <row r="349" spans="3:59" x14ac:dyDescent="0.2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</row>
    <row r="350" spans="3:59" x14ac:dyDescent="0.2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</row>
    <row r="351" spans="3:59" x14ac:dyDescent="0.2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</row>
    <row r="352" spans="3:59" x14ac:dyDescent="0.2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</row>
    <row r="353" spans="3:59" x14ac:dyDescent="0.2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</row>
    <row r="354" spans="3:59" x14ac:dyDescent="0.2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</row>
    <row r="355" spans="3:59" x14ac:dyDescent="0.2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</row>
    <row r="356" spans="3:59" x14ac:dyDescent="0.2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</row>
    <row r="357" spans="3:59" x14ac:dyDescent="0.2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</row>
    <row r="358" spans="3:59" x14ac:dyDescent="0.2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</row>
    <row r="359" spans="3:59" x14ac:dyDescent="0.2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</row>
    <row r="360" spans="3:59" x14ac:dyDescent="0.2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</row>
    <row r="361" spans="3:59" x14ac:dyDescent="0.2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</row>
    <row r="362" spans="3:59" x14ac:dyDescent="0.2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</row>
    <row r="363" spans="3:59" x14ac:dyDescent="0.2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</row>
    <row r="364" spans="3:59" x14ac:dyDescent="0.2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</row>
    <row r="365" spans="3:59" x14ac:dyDescent="0.2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</row>
    <row r="366" spans="3:59" x14ac:dyDescent="0.2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</row>
    <row r="367" spans="3:59" x14ac:dyDescent="0.2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</row>
    <row r="368" spans="3:59" x14ac:dyDescent="0.2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</row>
    <row r="369" spans="3:59" x14ac:dyDescent="0.2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</row>
    <row r="370" spans="3:59" x14ac:dyDescent="0.2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</row>
    <row r="371" spans="3:59" x14ac:dyDescent="0.2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</row>
    <row r="372" spans="3:59" x14ac:dyDescent="0.2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</row>
    <row r="373" spans="3:59" x14ac:dyDescent="0.2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</row>
    <row r="374" spans="3:59" x14ac:dyDescent="0.2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</row>
    <row r="375" spans="3:59" x14ac:dyDescent="0.2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</row>
    <row r="376" spans="3:59" x14ac:dyDescent="0.2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</row>
  </sheetData>
  <hyperlinks>
    <hyperlink ref="A1" location="Main!A1" display="Main" xr:uid="{74237B6F-7D2C-4C02-A0DF-EB0D6B91B7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Quarters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2025-08-04T15:12:15Z</dcterms:created>
  <dcterms:modified xsi:type="dcterms:W3CDTF">2025-10-07T12:08:14Z</dcterms:modified>
</cp:coreProperties>
</file>